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5" yWindow="45" windowWidth="19215" windowHeight="5670" tabRatio="823" activeTab="2"/>
  </bookViews>
  <sheets>
    <sheet name="QA" sheetId="19" r:id="rId1"/>
    <sheet name="Notes" sheetId="20" r:id="rId2"/>
    <sheet name="Cars" sheetId="7" r:id="rId3"/>
    <sheet name="LGVs" sheetId="8" r:id="rId4"/>
    <sheet name="HGVs &amp; Buses" sheetId="3" r:id="rId5"/>
    <sheet name="Motorcycles" sheetId="11" r:id="rId6"/>
    <sheet name="Emis Degradation" sheetId="12" r:id="rId7"/>
  </sheets>
  <externalReferences>
    <externalReference r:id="rId8"/>
  </externalReferences>
  <definedNames>
    <definedName name="_xlnm._FilterDatabase" localSheetId="2" hidden="1">Cars!$A$8:$P$62</definedName>
    <definedName name="_xlnm._FilterDatabase" localSheetId="4" hidden="1">'HGVs &amp; Buses'!$A$8:$Q$3221</definedName>
    <definedName name="_xlnm._FilterDatabase" localSheetId="3" hidden="1">LGVs!$A$8:$P$60</definedName>
    <definedName name="_xlnm._FilterDatabase" localSheetId="5" hidden="1">Motorcycles!$A$6:$P$6</definedName>
    <definedName name="a_CEFs">#REF!</definedName>
    <definedName name="a_DDOCmRemainingRate">#REF!</definedName>
    <definedName name="a_inputDDOC">#REF!</definedName>
    <definedName name="a_MCF">#REF!</definedName>
    <definedName name="alpha">'HGVs &amp; Buses'!$G:$G</definedName>
    <definedName name="alpha_a">'HGVs &amp; Buses'!$G$1:$G$55901</definedName>
    <definedName name="beta">'HGVs &amp; Buses'!$H:$H</definedName>
    <definedName name="beta_b">'HGVs &amp; Buses'!$H$1:$H$55901</definedName>
    <definedName name="ceta">'HGVs &amp; Buses'!$I:$I</definedName>
    <definedName name="ceta_c">'HGVs &amp; Buses'!$I$1:$I$55901</definedName>
    <definedName name="degwrte">#REF!</definedName>
    <definedName name="delta">'HGVs &amp; Buses'!$J:$J</definedName>
    <definedName name="delta_d">'HGVs &amp; Buses'!$J$1:$J$55901</definedName>
    <definedName name="epsilon">'HGVs &amp; Buses'!$K:$K</definedName>
    <definedName name="epsilon_e">'HGVs &amp; Buses'!$K$1:$K$55901</definedName>
    <definedName name="feta">#REF!</definedName>
    <definedName name="feta_f">'HGVs &amp; Buses'!$L$1:$L$55901</definedName>
    <definedName name="gama">#REF!</definedName>
    <definedName name="gamma">#REF!</definedName>
    <definedName name="gamma_g">'HGVs &amp; Buses'!$M$1:$M$55901</definedName>
    <definedName name="geta">#REF!</definedName>
    <definedName name="mileage" localSheetId="6">'Emis Degradation'!$L$54</definedName>
    <definedName name="mileage">'[1]Emis Degradation'!$L$38</definedName>
    <definedName name="mileage2">'Emis Degradation'!$L$65</definedName>
    <definedName name="rgftr">#REF!</definedName>
    <definedName name="speed" localSheetId="6">'Emis Degradation'!$L$55</definedName>
    <definedName name="speed">'HGVs &amp; Buses'!$P:$P</definedName>
    <definedName name="speed_">#REF!</definedName>
    <definedName name="speed_s">'HGVs &amp; Buses'!$P$2:$P$55901</definedName>
    <definedName name="speed2">'Emis Degradation'!$L$66</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x">#REF!</definedName>
  </definedNames>
  <calcPr calcId="145621"/>
</workbook>
</file>

<file path=xl/calcChain.xml><?xml version="1.0" encoding="utf-8"?>
<calcChain xmlns="http://schemas.openxmlformats.org/spreadsheetml/2006/main">
  <c r="P3221" i="3" l="1"/>
  <c r="Q3221" i="3" s="1"/>
  <c r="P3220" i="3"/>
  <c r="Q3220" i="3" s="1"/>
  <c r="P3219" i="3"/>
  <c r="Q3219" i="3" s="1"/>
  <c r="P3218" i="3"/>
  <c r="Q3218" i="3" s="1"/>
  <c r="P3217" i="3"/>
  <c r="Q3217" i="3" s="1"/>
  <c r="P3216" i="3"/>
  <c r="Q3216" i="3" s="1"/>
  <c r="P3215" i="3"/>
  <c r="Q3215" i="3" s="1"/>
  <c r="P3214" i="3"/>
  <c r="Q3214" i="3" s="1"/>
  <c r="P3213" i="3"/>
  <c r="Q3213" i="3" s="1"/>
  <c r="P3212" i="3"/>
  <c r="Q3212" i="3" s="1"/>
  <c r="P3211" i="3"/>
  <c r="Q3211" i="3" s="1"/>
  <c r="P3210" i="3"/>
  <c r="Q3210" i="3" s="1"/>
  <c r="P3209" i="3"/>
  <c r="Q3209" i="3" s="1"/>
  <c r="P3208" i="3"/>
  <c r="Q3208" i="3" s="1"/>
  <c r="P3207" i="3"/>
  <c r="Q3207" i="3" s="1"/>
  <c r="P3206" i="3"/>
  <c r="Q3206" i="3" s="1"/>
  <c r="P3205" i="3"/>
  <c r="Q3205" i="3" s="1"/>
  <c r="P3204" i="3"/>
  <c r="Q3204" i="3" s="1"/>
  <c r="P3203" i="3"/>
  <c r="Q3203" i="3" s="1"/>
  <c r="P3202" i="3"/>
  <c r="Q3202" i="3" s="1"/>
  <c r="P3201" i="3"/>
  <c r="Q3201" i="3" s="1"/>
  <c r="P3200" i="3"/>
  <c r="Q3200" i="3" s="1"/>
  <c r="P3199" i="3"/>
  <c r="Q3199" i="3" s="1"/>
  <c r="P3198" i="3"/>
  <c r="Q3198" i="3" s="1"/>
  <c r="P3197" i="3"/>
  <c r="Q3197" i="3" s="1"/>
  <c r="P3196" i="3"/>
  <c r="Q3196" i="3" s="1"/>
  <c r="P3195" i="3"/>
  <c r="Q3195" i="3" s="1"/>
  <c r="P3194" i="3"/>
  <c r="Q3194" i="3" s="1"/>
  <c r="P3193" i="3"/>
  <c r="Q3193" i="3" s="1"/>
  <c r="P3192" i="3"/>
  <c r="Q3192" i="3" s="1"/>
  <c r="P3191" i="3"/>
  <c r="Q3191" i="3" s="1"/>
  <c r="P3190" i="3"/>
  <c r="Q3190" i="3" s="1"/>
  <c r="P3189" i="3"/>
  <c r="Q3189" i="3" s="1"/>
  <c r="P3188" i="3"/>
  <c r="Q3188" i="3" s="1"/>
  <c r="P3187" i="3"/>
  <c r="Q3187" i="3" s="1"/>
  <c r="P3186" i="3"/>
  <c r="Q3186" i="3" s="1"/>
  <c r="P3185" i="3"/>
  <c r="Q3185" i="3" s="1"/>
  <c r="P3184" i="3"/>
  <c r="Q3184" i="3" s="1"/>
  <c r="P3183" i="3"/>
  <c r="Q3183" i="3" s="1"/>
  <c r="P3182" i="3"/>
  <c r="Q3182" i="3" s="1"/>
  <c r="P3181" i="3"/>
  <c r="Q3181" i="3" s="1"/>
  <c r="P3180" i="3"/>
  <c r="Q3180" i="3" s="1"/>
  <c r="P3179" i="3"/>
  <c r="Q3179" i="3" s="1"/>
  <c r="P3178" i="3"/>
  <c r="Q3178" i="3" s="1"/>
  <c r="P3177" i="3"/>
  <c r="Q3177" i="3" s="1"/>
  <c r="P3176" i="3"/>
  <c r="Q3176" i="3" s="1"/>
  <c r="P3175" i="3"/>
  <c r="Q3175" i="3" s="1"/>
  <c r="P3174" i="3"/>
  <c r="Q3174" i="3" s="1"/>
  <c r="P3173" i="3"/>
  <c r="Q3173" i="3" s="1"/>
  <c r="P3172" i="3"/>
  <c r="Q3172" i="3" s="1"/>
  <c r="P3171" i="3"/>
  <c r="Q3171" i="3" s="1"/>
  <c r="P3170" i="3"/>
  <c r="Q3170" i="3" s="1"/>
  <c r="P3169" i="3"/>
  <c r="Q3169" i="3" s="1"/>
  <c r="P3168" i="3"/>
  <c r="Q3168" i="3" s="1"/>
  <c r="P3167" i="3"/>
  <c r="Q3167" i="3" s="1"/>
  <c r="P3166" i="3"/>
  <c r="Q3166" i="3" s="1"/>
  <c r="P3165" i="3"/>
  <c r="Q3165" i="3" s="1"/>
  <c r="P3164" i="3"/>
  <c r="Q3164" i="3" s="1"/>
  <c r="P3163" i="3"/>
  <c r="Q3163" i="3" s="1"/>
  <c r="P3162" i="3"/>
  <c r="Q3162" i="3" s="1"/>
  <c r="P3161" i="3"/>
  <c r="Q3161" i="3" s="1"/>
  <c r="P3160" i="3"/>
  <c r="Q3160" i="3" s="1"/>
  <c r="P3159" i="3"/>
  <c r="Q3159" i="3" s="1"/>
  <c r="P3158" i="3"/>
  <c r="Q3158" i="3" s="1"/>
  <c r="P3157" i="3"/>
  <c r="Q3157" i="3" s="1"/>
  <c r="P3156" i="3"/>
  <c r="Q3156" i="3" s="1"/>
  <c r="P3155" i="3"/>
  <c r="Q3155" i="3" s="1"/>
  <c r="P3154" i="3"/>
  <c r="Q3154" i="3" s="1"/>
  <c r="P3153" i="3"/>
  <c r="Q3153" i="3" s="1"/>
  <c r="P3152" i="3"/>
  <c r="Q3152" i="3" s="1"/>
  <c r="P3151" i="3"/>
  <c r="Q3151" i="3" s="1"/>
  <c r="P3150" i="3"/>
  <c r="Q3150" i="3" s="1"/>
  <c r="P3149" i="3"/>
  <c r="Q3149" i="3" s="1"/>
  <c r="P3148" i="3"/>
  <c r="Q3148" i="3" s="1"/>
  <c r="P3147" i="3"/>
  <c r="Q3147" i="3" s="1"/>
  <c r="P3146" i="3"/>
  <c r="Q3146" i="3" s="1"/>
  <c r="P3145" i="3"/>
  <c r="Q3145" i="3" s="1"/>
  <c r="P3144" i="3"/>
  <c r="Q3144" i="3" s="1"/>
  <c r="P3143" i="3"/>
  <c r="Q3143" i="3" s="1"/>
  <c r="P3142" i="3"/>
  <c r="Q3142" i="3" s="1"/>
  <c r="P3141" i="3"/>
  <c r="Q3141" i="3" s="1"/>
  <c r="P3140" i="3"/>
  <c r="Q3140" i="3" s="1"/>
  <c r="P3139" i="3"/>
  <c r="Q3139" i="3" s="1"/>
  <c r="P3138" i="3"/>
  <c r="Q3138" i="3" s="1"/>
  <c r="P3137" i="3"/>
  <c r="Q3137" i="3" s="1"/>
  <c r="P3136" i="3"/>
  <c r="Q3136" i="3" s="1"/>
  <c r="P3135" i="3"/>
  <c r="Q3135" i="3" s="1"/>
  <c r="P3134" i="3"/>
  <c r="Q3134" i="3" s="1"/>
  <c r="P3133" i="3"/>
  <c r="Q3133" i="3" s="1"/>
  <c r="P3132" i="3"/>
  <c r="Q3132" i="3" s="1"/>
  <c r="P3131" i="3"/>
  <c r="Q3131" i="3" s="1"/>
  <c r="P3130" i="3"/>
  <c r="Q3130" i="3" s="1"/>
  <c r="P3129" i="3"/>
  <c r="Q3129" i="3" s="1"/>
  <c r="P3128" i="3"/>
  <c r="Q3128" i="3" s="1"/>
  <c r="P3127" i="3"/>
  <c r="Q3127" i="3" s="1"/>
  <c r="P3126" i="3"/>
  <c r="Q3126" i="3" s="1"/>
  <c r="P3125" i="3"/>
  <c r="Q3125" i="3" s="1"/>
  <c r="P3124" i="3"/>
  <c r="Q3124" i="3" s="1"/>
  <c r="P3123" i="3"/>
  <c r="Q3123" i="3" s="1"/>
  <c r="P3122" i="3"/>
  <c r="Q3122" i="3" s="1"/>
  <c r="P3121" i="3"/>
  <c r="Q3121" i="3" s="1"/>
  <c r="P3120" i="3"/>
  <c r="Q3120" i="3" s="1"/>
  <c r="P3119" i="3"/>
  <c r="Q3119" i="3" s="1"/>
  <c r="P3118" i="3"/>
  <c r="Q3118" i="3" s="1"/>
  <c r="P3117" i="3"/>
  <c r="Q3117" i="3" s="1"/>
  <c r="P3116" i="3"/>
  <c r="Q3116" i="3" s="1"/>
  <c r="P3115" i="3"/>
  <c r="Q3115" i="3" s="1"/>
  <c r="P3114" i="3"/>
  <c r="Q3114" i="3" s="1"/>
  <c r="P3113" i="3"/>
  <c r="Q3113" i="3" s="1"/>
  <c r="P3112" i="3"/>
  <c r="Q3112" i="3" s="1"/>
  <c r="P3111" i="3"/>
  <c r="Q3111" i="3" s="1"/>
  <c r="P3110" i="3"/>
  <c r="Q3110" i="3" s="1"/>
  <c r="P3109" i="3"/>
  <c r="Q3109" i="3" s="1"/>
  <c r="P3108" i="3"/>
  <c r="Q3108" i="3" s="1"/>
  <c r="P3107" i="3"/>
  <c r="Q3107" i="3" s="1"/>
  <c r="P3106" i="3"/>
  <c r="Q3106" i="3" s="1"/>
  <c r="P3105" i="3"/>
  <c r="Q3105" i="3" s="1"/>
  <c r="P3104" i="3"/>
  <c r="Q3104" i="3" s="1"/>
  <c r="P3103" i="3"/>
  <c r="Q3103" i="3" s="1"/>
  <c r="P3102" i="3"/>
  <c r="Q3102" i="3" s="1"/>
  <c r="P3101" i="3"/>
  <c r="Q3101" i="3" s="1"/>
  <c r="P3100" i="3"/>
  <c r="Q3100" i="3" s="1"/>
  <c r="P3099" i="3"/>
  <c r="Q3099" i="3" s="1"/>
  <c r="P3098" i="3"/>
  <c r="Q3098" i="3" s="1"/>
  <c r="P3097" i="3"/>
  <c r="Q3097" i="3" s="1"/>
  <c r="P3096" i="3"/>
  <c r="Q3096" i="3" s="1"/>
  <c r="P3095" i="3"/>
  <c r="Q3095" i="3" s="1"/>
  <c r="P3094" i="3"/>
  <c r="Q3094" i="3" s="1"/>
  <c r="P3093" i="3"/>
  <c r="Q3093" i="3" s="1"/>
  <c r="P3092" i="3"/>
  <c r="Q3092" i="3" s="1"/>
  <c r="P3091" i="3"/>
  <c r="Q3091" i="3" s="1"/>
  <c r="P3090" i="3"/>
  <c r="Q3090" i="3" s="1"/>
  <c r="P3089" i="3"/>
  <c r="Q3089" i="3" s="1"/>
  <c r="P3088" i="3"/>
  <c r="Q3088" i="3" s="1"/>
  <c r="P3087" i="3"/>
  <c r="Q3087" i="3" s="1"/>
  <c r="P3086" i="3"/>
  <c r="Q3086" i="3" s="1"/>
  <c r="P3085" i="3"/>
  <c r="Q3085" i="3" s="1"/>
  <c r="P3084" i="3"/>
  <c r="Q3084" i="3" s="1"/>
  <c r="P3083" i="3"/>
  <c r="Q3083" i="3" s="1"/>
  <c r="P3082" i="3"/>
  <c r="Q3082" i="3" s="1"/>
  <c r="P3081" i="3"/>
  <c r="Q3081" i="3" s="1"/>
  <c r="P3080" i="3"/>
  <c r="Q3080" i="3" s="1"/>
  <c r="P3079" i="3"/>
  <c r="Q3079" i="3" s="1"/>
  <c r="P3078" i="3"/>
  <c r="Q3078" i="3" s="1"/>
  <c r="P3077" i="3"/>
  <c r="Q3077" i="3" s="1"/>
  <c r="P3076" i="3"/>
  <c r="Q3076" i="3" s="1"/>
  <c r="P3075" i="3"/>
  <c r="Q3075" i="3" s="1"/>
  <c r="P3074" i="3"/>
  <c r="Q3074" i="3" s="1"/>
  <c r="P3073" i="3"/>
  <c r="Q3073" i="3" s="1"/>
  <c r="P3072" i="3"/>
  <c r="Q3072" i="3" s="1"/>
  <c r="P3071" i="3"/>
  <c r="Q3071" i="3" s="1"/>
  <c r="P3070" i="3"/>
  <c r="Q3070" i="3" s="1"/>
  <c r="P3069" i="3"/>
  <c r="Q3069" i="3" s="1"/>
  <c r="P3068" i="3"/>
  <c r="Q3068" i="3" s="1"/>
  <c r="P3067" i="3"/>
  <c r="Q3067" i="3" s="1"/>
  <c r="P3066" i="3"/>
  <c r="Q3066" i="3" s="1"/>
  <c r="P3065" i="3"/>
  <c r="Q3065" i="3" s="1"/>
  <c r="P3064" i="3"/>
  <c r="Q3064" i="3" s="1"/>
  <c r="P3063" i="3"/>
  <c r="Q3063" i="3" s="1"/>
  <c r="P3062" i="3"/>
  <c r="Q3062" i="3" s="1"/>
  <c r="P3061" i="3"/>
  <c r="Q3061" i="3" s="1"/>
  <c r="P3060" i="3"/>
  <c r="Q3060" i="3" s="1"/>
  <c r="P3059" i="3"/>
  <c r="Q3059" i="3" s="1"/>
  <c r="P3058" i="3"/>
  <c r="Q3058" i="3" s="1"/>
  <c r="P3057" i="3"/>
  <c r="Q3057" i="3" s="1"/>
  <c r="P3056" i="3"/>
  <c r="Q3056" i="3" s="1"/>
  <c r="P3055" i="3"/>
  <c r="Q3055" i="3" s="1"/>
  <c r="P3054" i="3"/>
  <c r="Q3054" i="3" s="1"/>
  <c r="P3053" i="3"/>
  <c r="Q3053" i="3" s="1"/>
  <c r="P3052" i="3"/>
  <c r="Q3052" i="3" s="1"/>
  <c r="P3051" i="3"/>
  <c r="Q3051" i="3" s="1"/>
  <c r="P3050" i="3"/>
  <c r="Q3050" i="3" s="1"/>
  <c r="P3049" i="3"/>
  <c r="Q3049" i="3" s="1"/>
  <c r="P3048" i="3"/>
  <c r="Q3048" i="3" s="1"/>
  <c r="P3047" i="3"/>
  <c r="Q3047" i="3" s="1"/>
  <c r="P3046" i="3"/>
  <c r="Q3046" i="3" s="1"/>
  <c r="P3045" i="3"/>
  <c r="Q3045" i="3" s="1"/>
  <c r="P3044" i="3"/>
  <c r="Q3044" i="3" s="1"/>
  <c r="P3043" i="3"/>
  <c r="Q3043" i="3" s="1"/>
  <c r="P3042" i="3"/>
  <c r="Q3042" i="3" s="1"/>
  <c r="P3041" i="3"/>
  <c r="Q3041" i="3" s="1"/>
  <c r="P3040" i="3"/>
  <c r="Q3040" i="3" s="1"/>
  <c r="P3039" i="3"/>
  <c r="Q3039" i="3" s="1"/>
  <c r="P3038" i="3"/>
  <c r="Q3038" i="3" s="1"/>
  <c r="P3037" i="3"/>
  <c r="Q3037" i="3" s="1"/>
  <c r="P3036" i="3"/>
  <c r="Q3036" i="3" s="1"/>
  <c r="P3035" i="3"/>
  <c r="Q3035" i="3" s="1"/>
  <c r="P3034" i="3"/>
  <c r="Q3034" i="3" s="1"/>
  <c r="P3033" i="3"/>
  <c r="Q3033" i="3" s="1"/>
  <c r="P3032" i="3"/>
  <c r="Q3032" i="3" s="1"/>
  <c r="P3031" i="3"/>
  <c r="Q3031" i="3" s="1"/>
  <c r="P3030" i="3"/>
  <c r="Q3030" i="3" s="1"/>
  <c r="P3029" i="3"/>
  <c r="Q3029" i="3" s="1"/>
  <c r="P3028" i="3"/>
  <c r="Q3028" i="3" s="1"/>
  <c r="P3027" i="3"/>
  <c r="Q3027" i="3" s="1"/>
  <c r="P3026" i="3"/>
  <c r="Q3026" i="3" s="1"/>
  <c r="P3025" i="3"/>
  <c r="Q3025" i="3" s="1"/>
  <c r="P3024" i="3"/>
  <c r="Q3024" i="3" s="1"/>
  <c r="P3023" i="3"/>
  <c r="Q3023" i="3" s="1"/>
  <c r="P3022" i="3"/>
  <c r="Q3022" i="3" s="1"/>
  <c r="P3021" i="3"/>
  <c r="Q3021" i="3" s="1"/>
  <c r="P3020" i="3"/>
  <c r="Q3020" i="3" s="1"/>
  <c r="P3019" i="3"/>
  <c r="Q3019" i="3" s="1"/>
  <c r="P3018" i="3"/>
  <c r="Q3018" i="3" s="1"/>
  <c r="P3017" i="3"/>
  <c r="Q3017" i="3" s="1"/>
  <c r="P3016" i="3"/>
  <c r="Q3016" i="3" s="1"/>
  <c r="P3015" i="3"/>
  <c r="Q3015" i="3" s="1"/>
  <c r="P3014" i="3"/>
  <c r="Q3014" i="3" s="1"/>
  <c r="P3013" i="3"/>
  <c r="Q3013" i="3" s="1"/>
  <c r="P3012" i="3"/>
  <c r="Q3012" i="3" s="1"/>
  <c r="P3011" i="3"/>
  <c r="Q3011" i="3" s="1"/>
  <c r="P3010" i="3"/>
  <c r="Q3010" i="3" s="1"/>
  <c r="P3009" i="3"/>
  <c r="Q3009" i="3" s="1"/>
  <c r="P3008" i="3"/>
  <c r="Q3008" i="3" s="1"/>
  <c r="Q3007" i="3"/>
  <c r="P3007" i="3"/>
  <c r="P3006" i="3"/>
  <c r="Q3006" i="3" s="1"/>
  <c r="P3005" i="3"/>
  <c r="Q3005" i="3" s="1"/>
  <c r="P3004" i="3"/>
  <c r="Q3004" i="3" s="1"/>
  <c r="P3003" i="3"/>
  <c r="Q3003" i="3" s="1"/>
  <c r="P3002" i="3"/>
  <c r="Q3002" i="3" s="1"/>
  <c r="P3001" i="3"/>
  <c r="Q3001" i="3" s="1"/>
  <c r="P3000" i="3"/>
  <c r="Q3000" i="3" s="1"/>
  <c r="P2999" i="3"/>
  <c r="Q2999" i="3" s="1"/>
  <c r="P2998" i="3"/>
  <c r="Q2998" i="3" s="1"/>
  <c r="P2997" i="3"/>
  <c r="Q2997" i="3" s="1"/>
  <c r="P2996" i="3"/>
  <c r="Q2996" i="3" s="1"/>
  <c r="P2995" i="3"/>
  <c r="Q2995" i="3" s="1"/>
  <c r="P2994" i="3"/>
  <c r="Q2994" i="3" s="1"/>
  <c r="P2993" i="3"/>
  <c r="Q2993" i="3" s="1"/>
  <c r="P2992" i="3"/>
  <c r="Q2992" i="3" s="1"/>
  <c r="P2991" i="3"/>
  <c r="Q2991" i="3" s="1"/>
  <c r="P2990" i="3"/>
  <c r="Q2990" i="3" s="1"/>
  <c r="P2989" i="3"/>
  <c r="Q2989" i="3" s="1"/>
  <c r="P2988" i="3"/>
  <c r="Q2988" i="3" s="1"/>
  <c r="P2987" i="3"/>
  <c r="Q2987" i="3" s="1"/>
  <c r="P2986" i="3"/>
  <c r="Q2986" i="3" s="1"/>
  <c r="P2985" i="3"/>
  <c r="Q2985" i="3" s="1"/>
  <c r="P2984" i="3"/>
  <c r="Q2984" i="3" s="1"/>
  <c r="P2983" i="3"/>
  <c r="Q2983" i="3" s="1"/>
  <c r="P2982" i="3"/>
  <c r="Q2982" i="3" s="1"/>
  <c r="P2981" i="3"/>
  <c r="Q2981" i="3" s="1"/>
  <c r="P2980" i="3"/>
  <c r="Q2980" i="3" s="1"/>
  <c r="P2979" i="3"/>
  <c r="Q2979" i="3" s="1"/>
  <c r="P2978" i="3"/>
  <c r="Q2978" i="3" s="1"/>
  <c r="P2977" i="3"/>
  <c r="Q2977" i="3" s="1"/>
  <c r="P2976" i="3"/>
  <c r="Q2976" i="3" s="1"/>
  <c r="P2975" i="3"/>
  <c r="Q2975" i="3" s="1"/>
  <c r="P2974" i="3"/>
  <c r="Q2974" i="3" s="1"/>
  <c r="P2973" i="3"/>
  <c r="Q2973" i="3" s="1"/>
  <c r="P2972" i="3"/>
  <c r="Q2972" i="3" s="1"/>
  <c r="P2971" i="3"/>
  <c r="Q2971" i="3" s="1"/>
  <c r="P2970" i="3"/>
  <c r="Q2970" i="3" s="1"/>
  <c r="P2969" i="3"/>
  <c r="Q2969" i="3" s="1"/>
  <c r="P2968" i="3"/>
  <c r="Q2968" i="3" s="1"/>
  <c r="P2967" i="3"/>
  <c r="Q2967" i="3" s="1"/>
  <c r="P2966" i="3"/>
  <c r="Q2966" i="3" s="1"/>
  <c r="P2965" i="3"/>
  <c r="Q2965" i="3" s="1"/>
  <c r="P2964" i="3"/>
  <c r="Q2964" i="3" s="1"/>
  <c r="P2963" i="3"/>
  <c r="Q2963" i="3" s="1"/>
  <c r="P2962" i="3"/>
  <c r="Q2962" i="3" s="1"/>
  <c r="P2961" i="3"/>
  <c r="Q2961" i="3" s="1"/>
  <c r="P2960" i="3"/>
  <c r="Q2960" i="3" s="1"/>
  <c r="P2959" i="3"/>
  <c r="Q2959" i="3" s="1"/>
  <c r="P2958" i="3"/>
  <c r="Q2958" i="3" s="1"/>
  <c r="P2957" i="3"/>
  <c r="Q2957" i="3" s="1"/>
  <c r="P2956" i="3"/>
  <c r="Q2956" i="3" s="1"/>
  <c r="P2955" i="3"/>
  <c r="Q2955" i="3" s="1"/>
  <c r="P2954" i="3"/>
  <c r="Q2954" i="3" s="1"/>
  <c r="P2953" i="3"/>
  <c r="Q2953" i="3" s="1"/>
  <c r="P2952" i="3"/>
  <c r="Q2952" i="3" s="1"/>
  <c r="P2951" i="3"/>
  <c r="Q2951" i="3" s="1"/>
  <c r="P2950" i="3"/>
  <c r="Q2950" i="3" s="1"/>
  <c r="P2949" i="3"/>
  <c r="Q2949" i="3" s="1"/>
  <c r="P2948" i="3"/>
  <c r="Q2948" i="3" s="1"/>
  <c r="P2947" i="3"/>
  <c r="Q2947" i="3" s="1"/>
  <c r="P2946" i="3"/>
  <c r="Q2946" i="3" s="1"/>
  <c r="P2945" i="3"/>
  <c r="Q2945" i="3" s="1"/>
  <c r="P2944" i="3"/>
  <c r="Q2944" i="3" s="1"/>
  <c r="P2943" i="3"/>
  <c r="Q2943" i="3" s="1"/>
  <c r="P2942" i="3"/>
  <c r="Q2942" i="3" s="1"/>
  <c r="P2941" i="3"/>
  <c r="Q2941" i="3" s="1"/>
  <c r="P2940" i="3"/>
  <c r="Q2940" i="3" s="1"/>
  <c r="P2939" i="3"/>
  <c r="Q2939" i="3" s="1"/>
  <c r="P2938" i="3"/>
  <c r="Q2938" i="3" s="1"/>
  <c r="P2937" i="3"/>
  <c r="Q2937" i="3" s="1"/>
  <c r="P2936" i="3"/>
  <c r="Q2936" i="3" s="1"/>
  <c r="P2935" i="3"/>
  <c r="Q2935" i="3" s="1"/>
  <c r="P2934" i="3"/>
  <c r="Q2934" i="3" s="1"/>
  <c r="P2933" i="3"/>
  <c r="Q2933" i="3" s="1"/>
  <c r="P2932" i="3"/>
  <c r="Q2932" i="3" s="1"/>
  <c r="P2931" i="3"/>
  <c r="Q2931" i="3" s="1"/>
  <c r="P2930" i="3"/>
  <c r="Q2930" i="3" s="1"/>
  <c r="P2929" i="3"/>
  <c r="Q2929" i="3" s="1"/>
  <c r="P2928" i="3"/>
  <c r="Q2928" i="3" s="1"/>
  <c r="P2927" i="3"/>
  <c r="Q2927" i="3" s="1"/>
  <c r="P2926" i="3"/>
  <c r="Q2926" i="3" s="1"/>
  <c r="P2925" i="3"/>
  <c r="Q2925" i="3" s="1"/>
  <c r="P2924" i="3"/>
  <c r="Q2924" i="3" s="1"/>
  <c r="P2923" i="3"/>
  <c r="Q2923" i="3" s="1"/>
  <c r="P2922" i="3"/>
  <c r="Q2922" i="3" s="1"/>
  <c r="P2921" i="3"/>
  <c r="Q2921" i="3" s="1"/>
  <c r="P2920" i="3"/>
  <c r="Q2920" i="3" s="1"/>
  <c r="P2919" i="3"/>
  <c r="Q2919" i="3" s="1"/>
  <c r="P2918" i="3"/>
  <c r="Q2918" i="3" s="1"/>
  <c r="P2917" i="3"/>
  <c r="Q2917" i="3" s="1"/>
  <c r="P2916" i="3"/>
  <c r="Q2916" i="3" s="1"/>
  <c r="P2915" i="3"/>
  <c r="Q2915" i="3" s="1"/>
  <c r="P2914" i="3"/>
  <c r="Q2914" i="3" s="1"/>
  <c r="P2913" i="3"/>
  <c r="Q2913" i="3" s="1"/>
  <c r="P2912" i="3"/>
  <c r="Q2912" i="3" s="1"/>
  <c r="P2911" i="3"/>
  <c r="Q2911" i="3" s="1"/>
  <c r="P2910" i="3"/>
  <c r="Q2910" i="3" s="1"/>
  <c r="P2909" i="3"/>
  <c r="Q2909" i="3" s="1"/>
  <c r="P2908" i="3"/>
  <c r="Q2908" i="3" s="1"/>
  <c r="P2907" i="3"/>
  <c r="Q2907" i="3" s="1"/>
  <c r="P2906" i="3"/>
  <c r="Q2906" i="3" s="1"/>
  <c r="P2905" i="3"/>
  <c r="Q2905" i="3" s="1"/>
  <c r="P2904" i="3"/>
  <c r="Q2904" i="3" s="1"/>
  <c r="P2903" i="3"/>
  <c r="Q2903" i="3" s="1"/>
  <c r="P2902" i="3"/>
  <c r="Q2902" i="3" s="1"/>
  <c r="P2901" i="3"/>
  <c r="Q2901" i="3" s="1"/>
  <c r="P2900" i="3"/>
  <c r="Q2900" i="3" s="1"/>
  <c r="P2899" i="3"/>
  <c r="Q2899" i="3" s="1"/>
  <c r="P2898" i="3"/>
  <c r="Q2898" i="3" s="1"/>
  <c r="P2897" i="3"/>
  <c r="Q2897" i="3" s="1"/>
  <c r="P2896" i="3"/>
  <c r="Q2896" i="3" s="1"/>
  <c r="P2895" i="3"/>
  <c r="Q2895" i="3" s="1"/>
  <c r="P2894" i="3"/>
  <c r="Q2894" i="3" s="1"/>
  <c r="P2893" i="3"/>
  <c r="Q2893" i="3" s="1"/>
  <c r="P2892" i="3"/>
  <c r="Q2892" i="3" s="1"/>
  <c r="P2891" i="3"/>
  <c r="Q2891" i="3" s="1"/>
  <c r="P2890" i="3"/>
  <c r="Q2890" i="3" s="1"/>
  <c r="P2889" i="3"/>
  <c r="Q2889" i="3" s="1"/>
  <c r="P2888" i="3"/>
  <c r="Q2888" i="3" s="1"/>
  <c r="P2887" i="3"/>
  <c r="Q2887" i="3" s="1"/>
  <c r="P2886" i="3"/>
  <c r="Q2886" i="3" s="1"/>
  <c r="P2885" i="3"/>
  <c r="Q2885" i="3" s="1"/>
  <c r="P2884" i="3"/>
  <c r="Q2884" i="3" s="1"/>
  <c r="P2883" i="3"/>
  <c r="Q2883" i="3" s="1"/>
  <c r="P2882" i="3"/>
  <c r="Q2882" i="3" s="1"/>
  <c r="P2881" i="3"/>
  <c r="Q2881" i="3" s="1"/>
  <c r="P2880" i="3"/>
  <c r="Q2880" i="3" s="1"/>
  <c r="P2879" i="3"/>
  <c r="Q2879" i="3" s="1"/>
  <c r="P2878" i="3"/>
  <c r="Q2878" i="3" s="1"/>
  <c r="P2877" i="3"/>
  <c r="Q2877" i="3" s="1"/>
  <c r="P2876" i="3"/>
  <c r="Q2876" i="3" s="1"/>
  <c r="P2875" i="3"/>
  <c r="Q2875" i="3" s="1"/>
  <c r="P2874" i="3"/>
  <c r="Q2874" i="3" s="1"/>
  <c r="P2873" i="3"/>
  <c r="Q2873" i="3" s="1"/>
  <c r="P2872" i="3"/>
  <c r="Q2872" i="3" s="1"/>
  <c r="P2871" i="3"/>
  <c r="Q2871" i="3" s="1"/>
  <c r="P2870" i="3"/>
  <c r="Q2870" i="3" s="1"/>
  <c r="P2869" i="3"/>
  <c r="Q2869" i="3" s="1"/>
  <c r="P2868" i="3"/>
  <c r="Q2868" i="3" s="1"/>
  <c r="P2867" i="3"/>
  <c r="Q2867" i="3" s="1"/>
  <c r="P2866" i="3"/>
  <c r="Q2866" i="3" s="1"/>
  <c r="P2865" i="3"/>
  <c r="Q2865" i="3" s="1"/>
  <c r="Q2864" i="3"/>
  <c r="P2864" i="3"/>
  <c r="P2863" i="3"/>
  <c r="Q2863" i="3" s="1"/>
  <c r="P2862" i="3"/>
  <c r="Q2862" i="3" s="1"/>
  <c r="P2861" i="3"/>
  <c r="Q2861" i="3" s="1"/>
  <c r="P2860" i="3"/>
  <c r="Q2860" i="3" s="1"/>
  <c r="P2859" i="3"/>
  <c r="Q2859" i="3" s="1"/>
  <c r="P2858" i="3"/>
  <c r="Q2858" i="3" s="1"/>
  <c r="P2857" i="3"/>
  <c r="Q2857" i="3" s="1"/>
  <c r="P2856" i="3"/>
  <c r="Q2856" i="3" s="1"/>
  <c r="P2855" i="3"/>
  <c r="Q2855" i="3" s="1"/>
  <c r="P2854" i="3"/>
  <c r="Q2854" i="3" s="1"/>
  <c r="P2853" i="3"/>
  <c r="Q2853" i="3" s="1"/>
  <c r="P2852" i="3"/>
  <c r="Q2852" i="3" s="1"/>
  <c r="P2851" i="3"/>
  <c r="Q2851" i="3" s="1"/>
  <c r="P2850" i="3"/>
  <c r="Q2850" i="3" s="1"/>
  <c r="P2849" i="3"/>
  <c r="Q2849" i="3" s="1"/>
  <c r="P2848" i="3"/>
  <c r="Q2848" i="3" s="1"/>
  <c r="P2847" i="3"/>
  <c r="Q2847" i="3" s="1"/>
  <c r="P2846" i="3"/>
  <c r="Q2846" i="3" s="1"/>
  <c r="P2845" i="3"/>
  <c r="Q2845" i="3" s="1"/>
  <c r="P2844" i="3"/>
  <c r="Q2844" i="3" s="1"/>
  <c r="P2843" i="3"/>
  <c r="Q2843" i="3" s="1"/>
  <c r="P2842" i="3"/>
  <c r="Q2842" i="3" s="1"/>
  <c r="P2841" i="3"/>
  <c r="Q2841" i="3" s="1"/>
  <c r="P2840" i="3"/>
  <c r="Q2840" i="3" s="1"/>
  <c r="P2839" i="3"/>
  <c r="Q2839" i="3" s="1"/>
  <c r="P2838" i="3"/>
  <c r="Q2838" i="3" s="1"/>
  <c r="P2837" i="3"/>
  <c r="Q2837" i="3" s="1"/>
  <c r="P2836" i="3"/>
  <c r="Q2836" i="3" s="1"/>
  <c r="P2835" i="3"/>
  <c r="Q2835" i="3" s="1"/>
  <c r="P2834" i="3"/>
  <c r="Q2834" i="3" s="1"/>
  <c r="P2833" i="3"/>
  <c r="Q2833" i="3" s="1"/>
  <c r="P2832" i="3"/>
  <c r="Q2832" i="3" s="1"/>
  <c r="P2831" i="3"/>
  <c r="Q2831" i="3" s="1"/>
  <c r="P2830" i="3"/>
  <c r="Q2830" i="3" s="1"/>
  <c r="P2829" i="3"/>
  <c r="Q2829" i="3" s="1"/>
  <c r="P2828" i="3"/>
  <c r="Q2828" i="3" s="1"/>
  <c r="P2827" i="3"/>
  <c r="Q2827" i="3" s="1"/>
  <c r="P2826" i="3"/>
  <c r="Q2826" i="3" s="1"/>
  <c r="P2825" i="3"/>
  <c r="Q2825" i="3" s="1"/>
  <c r="P2824" i="3"/>
  <c r="Q2824" i="3" s="1"/>
  <c r="P2823" i="3"/>
  <c r="Q2823" i="3" s="1"/>
  <c r="P2822" i="3"/>
  <c r="Q2822" i="3" s="1"/>
  <c r="P2821" i="3"/>
  <c r="Q2821" i="3" s="1"/>
  <c r="P2820" i="3"/>
  <c r="Q2820" i="3" s="1"/>
  <c r="P2819" i="3"/>
  <c r="Q2819" i="3" s="1"/>
  <c r="P2818" i="3"/>
  <c r="Q2818" i="3" s="1"/>
  <c r="P2817" i="3"/>
  <c r="Q2817" i="3" s="1"/>
  <c r="P2816" i="3"/>
  <c r="Q2816" i="3" s="1"/>
  <c r="P2815" i="3"/>
  <c r="Q2815" i="3" s="1"/>
  <c r="P2814" i="3"/>
  <c r="Q2814" i="3" s="1"/>
  <c r="P2813" i="3"/>
  <c r="Q2813" i="3" s="1"/>
  <c r="P2812" i="3"/>
  <c r="Q2812" i="3" s="1"/>
  <c r="P2811" i="3"/>
  <c r="Q2811" i="3" s="1"/>
  <c r="P2810" i="3"/>
  <c r="Q2810" i="3" s="1"/>
  <c r="P2809" i="3"/>
  <c r="Q2809" i="3" s="1"/>
  <c r="P2808" i="3"/>
  <c r="Q2808" i="3" s="1"/>
  <c r="P2807" i="3"/>
  <c r="Q2807" i="3" s="1"/>
  <c r="P2806" i="3"/>
  <c r="Q2806" i="3" s="1"/>
  <c r="P2805" i="3"/>
  <c r="Q2805" i="3" s="1"/>
  <c r="P2804" i="3"/>
  <c r="Q2804" i="3" s="1"/>
  <c r="P2803" i="3"/>
  <c r="Q2803" i="3" s="1"/>
  <c r="P2802" i="3"/>
  <c r="Q2802" i="3" s="1"/>
  <c r="P2801" i="3"/>
  <c r="Q2801" i="3" s="1"/>
  <c r="P2800" i="3"/>
  <c r="Q2800" i="3" s="1"/>
  <c r="P2799" i="3"/>
  <c r="Q2799" i="3" s="1"/>
  <c r="P2798" i="3"/>
  <c r="Q2798" i="3" s="1"/>
  <c r="P2797" i="3"/>
  <c r="Q2797" i="3" s="1"/>
  <c r="P2796" i="3"/>
  <c r="Q2796" i="3" s="1"/>
  <c r="P2795" i="3"/>
  <c r="Q2795" i="3" s="1"/>
  <c r="P2794" i="3"/>
  <c r="Q2794" i="3" s="1"/>
  <c r="P2793" i="3"/>
  <c r="Q2793" i="3" s="1"/>
  <c r="Q2792" i="3"/>
  <c r="P2792" i="3"/>
  <c r="P2791" i="3"/>
  <c r="Q2791" i="3" s="1"/>
  <c r="P2790" i="3"/>
  <c r="Q2790" i="3" s="1"/>
  <c r="P2789" i="3"/>
  <c r="Q2789" i="3" s="1"/>
  <c r="P2788" i="3"/>
  <c r="Q2788" i="3" s="1"/>
  <c r="P2787" i="3"/>
  <c r="Q2787" i="3" s="1"/>
  <c r="P2786" i="3"/>
  <c r="Q2786" i="3" s="1"/>
  <c r="P2785" i="3"/>
  <c r="Q2785" i="3" s="1"/>
  <c r="P2784" i="3"/>
  <c r="Q2784" i="3" s="1"/>
  <c r="P2783" i="3"/>
  <c r="Q2783" i="3" s="1"/>
  <c r="P2782" i="3"/>
  <c r="Q2782" i="3" s="1"/>
  <c r="P2781" i="3"/>
  <c r="Q2781" i="3" s="1"/>
  <c r="P2780" i="3"/>
  <c r="Q2780" i="3" s="1"/>
  <c r="P2779" i="3"/>
  <c r="Q2779" i="3" s="1"/>
  <c r="P2778" i="3"/>
  <c r="Q2778" i="3" s="1"/>
  <c r="P2777" i="3"/>
  <c r="Q2777" i="3" s="1"/>
  <c r="P2776" i="3"/>
  <c r="Q2776" i="3" s="1"/>
  <c r="P2775" i="3"/>
  <c r="Q2775" i="3" s="1"/>
  <c r="P2774" i="3"/>
  <c r="Q2774" i="3" s="1"/>
  <c r="P2773" i="3"/>
  <c r="Q2773" i="3" s="1"/>
  <c r="P2772" i="3"/>
  <c r="Q2772" i="3" s="1"/>
  <c r="P2771" i="3"/>
  <c r="Q2771" i="3" s="1"/>
  <c r="P2770" i="3"/>
  <c r="Q2770" i="3" s="1"/>
  <c r="P2769" i="3"/>
  <c r="Q2769" i="3" s="1"/>
  <c r="P2768" i="3"/>
  <c r="Q2768" i="3" s="1"/>
  <c r="P2767" i="3"/>
  <c r="Q2767" i="3" s="1"/>
  <c r="P2766" i="3"/>
  <c r="Q2766" i="3" s="1"/>
  <c r="P2765" i="3"/>
  <c r="Q2765" i="3" s="1"/>
  <c r="P2764" i="3"/>
  <c r="Q2764" i="3" s="1"/>
  <c r="P2763" i="3"/>
  <c r="Q2763" i="3" s="1"/>
  <c r="P2762" i="3"/>
  <c r="Q2762" i="3" s="1"/>
  <c r="P2761" i="3"/>
  <c r="Q2761" i="3" s="1"/>
  <c r="P2760" i="3"/>
  <c r="Q2760" i="3" s="1"/>
  <c r="P2759" i="3"/>
  <c r="Q2759" i="3" s="1"/>
  <c r="P2758" i="3"/>
  <c r="Q2758" i="3" s="1"/>
  <c r="P2757" i="3"/>
  <c r="Q2757" i="3" s="1"/>
  <c r="P2756" i="3"/>
  <c r="Q2756" i="3" s="1"/>
  <c r="P2755" i="3"/>
  <c r="Q2755" i="3" s="1"/>
  <c r="P2754" i="3"/>
  <c r="Q2754" i="3" s="1"/>
  <c r="P2753" i="3"/>
  <c r="Q2753" i="3" s="1"/>
  <c r="P2752" i="3"/>
  <c r="Q2752" i="3" s="1"/>
  <c r="P2751" i="3"/>
  <c r="Q2751" i="3" s="1"/>
  <c r="P2750" i="3"/>
  <c r="Q2750" i="3" s="1"/>
  <c r="P2749" i="3"/>
  <c r="Q2749" i="3" s="1"/>
  <c r="P2748" i="3"/>
  <c r="Q2748" i="3" s="1"/>
  <c r="P2747" i="3"/>
  <c r="Q2747" i="3" s="1"/>
  <c r="P2746" i="3"/>
  <c r="Q2746" i="3" s="1"/>
  <c r="P2745" i="3"/>
  <c r="Q2745" i="3" s="1"/>
  <c r="P2744" i="3"/>
  <c r="Q2744" i="3" s="1"/>
  <c r="P2743" i="3"/>
  <c r="Q2743" i="3" s="1"/>
  <c r="P2742" i="3"/>
  <c r="Q2742" i="3" s="1"/>
  <c r="P2741" i="3"/>
  <c r="Q2741" i="3" s="1"/>
  <c r="P2740" i="3"/>
  <c r="Q2740" i="3" s="1"/>
  <c r="P2739" i="3"/>
  <c r="Q2739" i="3" s="1"/>
  <c r="P2738" i="3"/>
  <c r="Q2738" i="3" s="1"/>
  <c r="P2737" i="3"/>
  <c r="Q2737" i="3" s="1"/>
  <c r="P2736" i="3"/>
  <c r="Q2736" i="3" s="1"/>
  <c r="P2735" i="3"/>
  <c r="Q2735" i="3" s="1"/>
  <c r="P2734" i="3"/>
  <c r="Q2734" i="3" s="1"/>
  <c r="P2733" i="3"/>
  <c r="Q2733" i="3" s="1"/>
  <c r="P2732" i="3"/>
  <c r="Q2732" i="3" s="1"/>
  <c r="P2731" i="3"/>
  <c r="Q2731" i="3" s="1"/>
  <c r="P2730" i="3"/>
  <c r="Q2730" i="3" s="1"/>
  <c r="P2729" i="3"/>
  <c r="Q2729" i="3" s="1"/>
  <c r="P2728" i="3"/>
  <c r="Q2728" i="3" s="1"/>
  <c r="P2727" i="3"/>
  <c r="Q2727" i="3" s="1"/>
  <c r="P2726" i="3"/>
  <c r="Q2726" i="3" s="1"/>
  <c r="P2725" i="3"/>
  <c r="Q2725" i="3" s="1"/>
  <c r="P2724" i="3"/>
  <c r="Q2724" i="3" s="1"/>
  <c r="P2723" i="3"/>
  <c r="Q2723" i="3" s="1"/>
  <c r="P2722" i="3"/>
  <c r="Q2722" i="3" s="1"/>
  <c r="P2721" i="3"/>
  <c r="Q2721" i="3" s="1"/>
  <c r="P2720" i="3"/>
  <c r="Q2720" i="3" s="1"/>
  <c r="P2719" i="3"/>
  <c r="Q2719" i="3" s="1"/>
  <c r="P2718" i="3"/>
  <c r="Q2718" i="3" s="1"/>
  <c r="P2717" i="3"/>
  <c r="Q2717" i="3" s="1"/>
  <c r="P2716" i="3"/>
  <c r="Q2716" i="3" s="1"/>
  <c r="P2715" i="3"/>
  <c r="Q2715" i="3" s="1"/>
  <c r="P2714" i="3"/>
  <c r="Q2714" i="3" s="1"/>
  <c r="P2713" i="3"/>
  <c r="Q2713" i="3" s="1"/>
  <c r="P2712" i="3"/>
  <c r="Q2712" i="3" s="1"/>
  <c r="P2711" i="3"/>
  <c r="Q2711" i="3" s="1"/>
  <c r="P2710" i="3"/>
  <c r="Q2710" i="3" s="1"/>
  <c r="P2709" i="3"/>
  <c r="Q2709" i="3" s="1"/>
  <c r="P2708" i="3"/>
  <c r="Q2708" i="3" s="1"/>
  <c r="P2707" i="3"/>
  <c r="Q2707" i="3" s="1"/>
  <c r="P2706" i="3"/>
  <c r="Q2706" i="3" s="1"/>
  <c r="P2705" i="3"/>
  <c r="Q2705" i="3" s="1"/>
  <c r="P2704" i="3"/>
  <c r="Q2704" i="3" s="1"/>
  <c r="P2703" i="3"/>
  <c r="Q2703" i="3" s="1"/>
  <c r="P2702" i="3"/>
  <c r="Q2702" i="3" s="1"/>
  <c r="P2701" i="3"/>
  <c r="Q2701" i="3" s="1"/>
  <c r="P2700" i="3"/>
  <c r="Q2700" i="3" s="1"/>
  <c r="P2699" i="3"/>
  <c r="Q2699" i="3" s="1"/>
  <c r="P2698" i="3"/>
  <c r="Q2698" i="3" s="1"/>
  <c r="P2697" i="3"/>
  <c r="Q2697" i="3" s="1"/>
  <c r="P2696" i="3"/>
  <c r="Q2696" i="3" s="1"/>
  <c r="P2695" i="3"/>
  <c r="Q2695" i="3" s="1"/>
  <c r="P2694" i="3"/>
  <c r="Q2694" i="3" s="1"/>
  <c r="P2693" i="3"/>
  <c r="Q2693" i="3" s="1"/>
  <c r="P2692" i="3"/>
  <c r="Q2692" i="3" s="1"/>
  <c r="P2691" i="3"/>
  <c r="Q2691" i="3" s="1"/>
  <c r="P2690" i="3"/>
  <c r="Q2690" i="3" s="1"/>
  <c r="P2689" i="3"/>
  <c r="Q2689" i="3" s="1"/>
  <c r="P2688" i="3"/>
  <c r="Q2688" i="3" s="1"/>
  <c r="P2687" i="3"/>
  <c r="Q2687" i="3" s="1"/>
  <c r="P2686" i="3"/>
  <c r="Q2686" i="3" s="1"/>
  <c r="P2685" i="3"/>
  <c r="Q2685" i="3" s="1"/>
  <c r="P2684" i="3"/>
  <c r="Q2684" i="3" s="1"/>
  <c r="P2683" i="3"/>
  <c r="Q2683" i="3" s="1"/>
  <c r="P2682" i="3"/>
  <c r="Q2682" i="3" s="1"/>
  <c r="P2681" i="3"/>
  <c r="Q2681" i="3" s="1"/>
  <c r="P2680" i="3"/>
  <c r="Q2680" i="3" s="1"/>
  <c r="P2679" i="3"/>
  <c r="Q2679" i="3" s="1"/>
  <c r="P2678" i="3"/>
  <c r="Q2678" i="3" s="1"/>
  <c r="P2677" i="3"/>
  <c r="Q2677" i="3" s="1"/>
  <c r="P2676" i="3"/>
  <c r="Q2676" i="3" s="1"/>
  <c r="P2675" i="3"/>
  <c r="Q2675" i="3" s="1"/>
  <c r="P2674" i="3"/>
  <c r="Q2674" i="3" s="1"/>
  <c r="P2673" i="3"/>
  <c r="Q2673" i="3" s="1"/>
  <c r="P2672" i="3"/>
  <c r="Q2672" i="3" s="1"/>
  <c r="P2671" i="3"/>
  <c r="Q2671" i="3" s="1"/>
  <c r="P2670" i="3"/>
  <c r="Q2670" i="3" s="1"/>
  <c r="P2669" i="3"/>
  <c r="Q2669" i="3" s="1"/>
  <c r="P2668" i="3"/>
  <c r="Q2668" i="3" s="1"/>
  <c r="P2667" i="3"/>
  <c r="Q2667" i="3" s="1"/>
  <c r="P2666" i="3"/>
  <c r="Q2666" i="3" s="1"/>
  <c r="P2665" i="3"/>
  <c r="Q2665" i="3" s="1"/>
  <c r="P2664" i="3"/>
  <c r="Q2664" i="3" s="1"/>
  <c r="P2663" i="3"/>
  <c r="Q2663" i="3" s="1"/>
  <c r="P2662" i="3"/>
  <c r="Q2662" i="3" s="1"/>
  <c r="P2661" i="3"/>
  <c r="Q2661" i="3" s="1"/>
  <c r="P2660" i="3"/>
  <c r="Q2660" i="3" s="1"/>
  <c r="P2659" i="3"/>
  <c r="Q2659" i="3" s="1"/>
  <c r="P2658" i="3"/>
  <c r="Q2658" i="3" s="1"/>
  <c r="P2657" i="3"/>
  <c r="Q2657" i="3" s="1"/>
  <c r="P2656" i="3"/>
  <c r="Q2656" i="3" s="1"/>
  <c r="P2655" i="3"/>
  <c r="Q2655" i="3" s="1"/>
  <c r="P2654" i="3"/>
  <c r="Q2654" i="3" s="1"/>
  <c r="P2653" i="3"/>
  <c r="Q2653" i="3" s="1"/>
  <c r="P2652" i="3"/>
  <c r="Q2652" i="3" s="1"/>
  <c r="P2651" i="3"/>
  <c r="Q2651" i="3" s="1"/>
  <c r="P2650" i="3"/>
  <c r="Q2650" i="3" s="1"/>
  <c r="P2649" i="3"/>
  <c r="Q2649" i="3" s="1"/>
  <c r="P2648" i="3"/>
  <c r="Q2648" i="3" s="1"/>
  <c r="P2647" i="3"/>
  <c r="Q2647" i="3" s="1"/>
  <c r="P2646" i="3"/>
  <c r="Q2646" i="3" s="1"/>
  <c r="P2645" i="3"/>
  <c r="Q2645" i="3" s="1"/>
  <c r="P2644" i="3"/>
  <c r="Q2644" i="3" s="1"/>
  <c r="P2643" i="3"/>
  <c r="Q2643" i="3" s="1"/>
  <c r="P2642" i="3"/>
  <c r="Q2642" i="3" s="1"/>
  <c r="P2641" i="3"/>
  <c r="Q2641" i="3" s="1"/>
  <c r="P2640" i="3"/>
  <c r="Q2640" i="3" s="1"/>
  <c r="P2639" i="3"/>
  <c r="Q2639" i="3" s="1"/>
  <c r="P2638" i="3"/>
  <c r="Q2638" i="3" s="1"/>
  <c r="P2637" i="3"/>
  <c r="Q2637" i="3" s="1"/>
  <c r="P2636" i="3"/>
  <c r="Q2636" i="3" s="1"/>
  <c r="P2635" i="3"/>
  <c r="Q2635" i="3" s="1"/>
  <c r="P2634" i="3"/>
  <c r="Q2634" i="3" s="1"/>
  <c r="P2633" i="3"/>
  <c r="Q2633" i="3" s="1"/>
  <c r="P2632" i="3"/>
  <c r="Q2632" i="3" s="1"/>
  <c r="P2631" i="3"/>
  <c r="Q2631" i="3" s="1"/>
  <c r="P2630" i="3"/>
  <c r="Q2630" i="3" s="1"/>
  <c r="P2629" i="3"/>
  <c r="Q2629" i="3" s="1"/>
  <c r="P2628" i="3"/>
  <c r="Q2628" i="3" s="1"/>
  <c r="P2627" i="3"/>
  <c r="Q2627" i="3" s="1"/>
  <c r="P2626" i="3"/>
  <c r="Q2626" i="3" s="1"/>
  <c r="P2625" i="3"/>
  <c r="Q2625" i="3" s="1"/>
  <c r="P2624" i="3"/>
  <c r="Q2624" i="3" s="1"/>
  <c r="P2623" i="3"/>
  <c r="Q2623" i="3" s="1"/>
  <c r="P2622" i="3"/>
  <c r="Q2622" i="3" s="1"/>
  <c r="P2621" i="3"/>
  <c r="Q2621" i="3" s="1"/>
  <c r="P2620" i="3"/>
  <c r="Q2620" i="3" s="1"/>
  <c r="P2619" i="3"/>
  <c r="Q2619" i="3" s="1"/>
  <c r="P2618" i="3"/>
  <c r="Q2618" i="3" s="1"/>
  <c r="P2617" i="3"/>
  <c r="Q2617" i="3" s="1"/>
  <c r="P2616" i="3"/>
  <c r="Q2616" i="3" s="1"/>
  <c r="P2615" i="3"/>
  <c r="Q2615" i="3" s="1"/>
  <c r="P2614" i="3"/>
  <c r="Q2614" i="3" s="1"/>
  <c r="P2613" i="3"/>
  <c r="Q2613" i="3" s="1"/>
  <c r="P2612" i="3"/>
  <c r="Q2612" i="3" s="1"/>
  <c r="P2611" i="3"/>
  <c r="Q2611" i="3" s="1"/>
  <c r="P2610" i="3"/>
  <c r="Q2610" i="3" s="1"/>
  <c r="P2609" i="3"/>
  <c r="Q2609" i="3" s="1"/>
  <c r="P2608" i="3"/>
  <c r="Q2608" i="3" s="1"/>
  <c r="P2607" i="3"/>
  <c r="Q2607" i="3" s="1"/>
  <c r="P2606" i="3"/>
  <c r="Q2606" i="3" s="1"/>
  <c r="P2605" i="3"/>
  <c r="Q2605" i="3" s="1"/>
  <c r="P2604" i="3"/>
  <c r="Q2604" i="3" s="1"/>
  <c r="P2603" i="3"/>
  <c r="Q2603" i="3" s="1"/>
  <c r="P2602" i="3"/>
  <c r="Q2602" i="3" s="1"/>
  <c r="P2601" i="3"/>
  <c r="Q2601" i="3" s="1"/>
  <c r="P2600" i="3"/>
  <c r="Q2600" i="3" s="1"/>
  <c r="P2599" i="3"/>
  <c r="Q2599" i="3" s="1"/>
  <c r="P2598" i="3"/>
  <c r="Q2598" i="3" s="1"/>
  <c r="P2597" i="3"/>
  <c r="Q2597" i="3" s="1"/>
  <c r="P2596" i="3"/>
  <c r="Q2596" i="3" s="1"/>
  <c r="P2595" i="3"/>
  <c r="Q2595" i="3" s="1"/>
  <c r="P2594" i="3"/>
  <c r="Q2594" i="3" s="1"/>
  <c r="P2593" i="3"/>
  <c r="Q2593" i="3" s="1"/>
  <c r="P2592" i="3"/>
  <c r="Q2592" i="3" s="1"/>
  <c r="P2591" i="3"/>
  <c r="Q2591" i="3" s="1"/>
  <c r="P2590" i="3"/>
  <c r="Q2590" i="3" s="1"/>
  <c r="P2589" i="3"/>
  <c r="Q2589" i="3" s="1"/>
  <c r="P2588" i="3"/>
  <c r="Q2588" i="3" s="1"/>
  <c r="P2587" i="3"/>
  <c r="Q2587" i="3" s="1"/>
  <c r="P2586" i="3"/>
  <c r="Q2586" i="3" s="1"/>
  <c r="P2585" i="3"/>
  <c r="Q2585" i="3" s="1"/>
  <c r="P2584" i="3"/>
  <c r="Q2584" i="3" s="1"/>
  <c r="P2583" i="3"/>
  <c r="Q2583" i="3" s="1"/>
  <c r="P2582" i="3"/>
  <c r="Q2582" i="3" s="1"/>
  <c r="P2581" i="3"/>
  <c r="Q2581" i="3" s="1"/>
  <c r="P2580" i="3"/>
  <c r="Q2580" i="3" s="1"/>
  <c r="P2579" i="3"/>
  <c r="Q2579" i="3" s="1"/>
  <c r="P2578" i="3"/>
  <c r="Q2578" i="3" s="1"/>
  <c r="P2577" i="3"/>
  <c r="Q2577" i="3" s="1"/>
  <c r="P2576" i="3"/>
  <c r="Q2576" i="3" s="1"/>
  <c r="P2575" i="3"/>
  <c r="Q2575" i="3" s="1"/>
  <c r="P2574" i="3"/>
  <c r="Q2574" i="3" s="1"/>
  <c r="P2573" i="3"/>
  <c r="Q2573" i="3" s="1"/>
  <c r="P2572" i="3"/>
  <c r="Q2572" i="3" s="1"/>
  <c r="P2571" i="3"/>
  <c r="Q2571" i="3" s="1"/>
  <c r="P2570" i="3"/>
  <c r="Q2570" i="3" s="1"/>
  <c r="P2569" i="3"/>
  <c r="Q2569" i="3" s="1"/>
  <c r="P2568" i="3"/>
  <c r="Q2568" i="3" s="1"/>
  <c r="P2567" i="3"/>
  <c r="Q2567" i="3" s="1"/>
  <c r="P2566" i="3"/>
  <c r="Q2566" i="3" s="1"/>
  <c r="P2565" i="3"/>
  <c r="Q2565" i="3" s="1"/>
  <c r="P2564" i="3"/>
  <c r="Q2564" i="3" s="1"/>
  <c r="P2563" i="3"/>
  <c r="Q2563" i="3" s="1"/>
  <c r="P2562" i="3"/>
  <c r="Q2562" i="3" s="1"/>
  <c r="P2561" i="3"/>
  <c r="Q2561" i="3" s="1"/>
  <c r="P2560" i="3"/>
  <c r="Q2560" i="3" s="1"/>
  <c r="P2559" i="3"/>
  <c r="Q2559" i="3" s="1"/>
  <c r="P2558" i="3"/>
  <c r="Q2558" i="3" s="1"/>
  <c r="P2557" i="3"/>
  <c r="Q2557" i="3" s="1"/>
  <c r="P2556" i="3"/>
  <c r="Q2556" i="3" s="1"/>
  <c r="P2555" i="3"/>
  <c r="Q2555" i="3" s="1"/>
  <c r="P2554" i="3"/>
  <c r="Q2554" i="3" s="1"/>
  <c r="P2553" i="3"/>
  <c r="Q2553" i="3" s="1"/>
  <c r="P2552" i="3"/>
  <c r="Q2552" i="3" s="1"/>
  <c r="P2551" i="3"/>
  <c r="Q2551" i="3" s="1"/>
  <c r="P2550" i="3"/>
  <c r="Q2550" i="3" s="1"/>
  <c r="P2549" i="3"/>
  <c r="Q2549" i="3" s="1"/>
  <c r="P2548" i="3"/>
  <c r="Q2548" i="3" s="1"/>
  <c r="P2547" i="3"/>
  <c r="Q2547" i="3" s="1"/>
  <c r="P2546" i="3"/>
  <c r="Q2546" i="3" s="1"/>
  <c r="P2545" i="3"/>
  <c r="Q2545" i="3" s="1"/>
  <c r="P2544" i="3"/>
  <c r="Q2544" i="3" s="1"/>
  <c r="P2543" i="3"/>
  <c r="Q2543" i="3" s="1"/>
  <c r="P2542" i="3"/>
  <c r="Q2542" i="3" s="1"/>
  <c r="P2541" i="3"/>
  <c r="Q2541" i="3" s="1"/>
  <c r="P2540" i="3"/>
  <c r="Q2540" i="3" s="1"/>
  <c r="P2539" i="3"/>
  <c r="Q2539" i="3" s="1"/>
  <c r="P2538" i="3"/>
  <c r="Q2538" i="3" s="1"/>
  <c r="P2537" i="3"/>
  <c r="Q2537" i="3" s="1"/>
  <c r="P2536" i="3"/>
  <c r="Q2536" i="3" s="1"/>
  <c r="P2535" i="3"/>
  <c r="Q2535" i="3" s="1"/>
  <c r="P2534" i="3"/>
  <c r="Q2534" i="3" s="1"/>
  <c r="P2533" i="3"/>
  <c r="Q2533" i="3" s="1"/>
  <c r="P2532" i="3"/>
  <c r="Q2532" i="3" s="1"/>
  <c r="P2531" i="3"/>
  <c r="Q2531" i="3" s="1"/>
  <c r="P2530" i="3"/>
  <c r="Q2530" i="3" s="1"/>
  <c r="P2529" i="3"/>
  <c r="Q2529" i="3" s="1"/>
  <c r="P2528" i="3"/>
  <c r="Q2528" i="3" s="1"/>
  <c r="P2527" i="3"/>
  <c r="Q2527" i="3" s="1"/>
  <c r="P2526" i="3"/>
  <c r="Q2526" i="3" s="1"/>
  <c r="P2525" i="3"/>
  <c r="Q2525" i="3" s="1"/>
  <c r="P2524" i="3"/>
  <c r="Q2524" i="3" s="1"/>
  <c r="P2523" i="3"/>
  <c r="Q2523" i="3" s="1"/>
  <c r="P2522" i="3"/>
  <c r="Q2522" i="3" s="1"/>
  <c r="P2521" i="3"/>
  <c r="Q2521" i="3" s="1"/>
  <c r="P2520" i="3"/>
  <c r="Q2520" i="3" s="1"/>
  <c r="P2519" i="3"/>
  <c r="Q2519" i="3" s="1"/>
  <c r="P2518" i="3"/>
  <c r="Q2518" i="3" s="1"/>
  <c r="P2517" i="3"/>
  <c r="Q2517" i="3" s="1"/>
  <c r="P2516" i="3"/>
  <c r="Q2516" i="3" s="1"/>
  <c r="P2515" i="3"/>
  <c r="Q2515" i="3" s="1"/>
  <c r="P2514" i="3"/>
  <c r="Q2514" i="3" s="1"/>
  <c r="P2513" i="3"/>
  <c r="Q2513" i="3" s="1"/>
  <c r="P2512" i="3"/>
  <c r="Q2512" i="3" s="1"/>
  <c r="P2511" i="3"/>
  <c r="Q2511" i="3" s="1"/>
  <c r="P2510" i="3"/>
  <c r="Q2510" i="3" s="1"/>
  <c r="P2509" i="3"/>
  <c r="Q2509" i="3" s="1"/>
  <c r="P2508" i="3"/>
  <c r="Q2508" i="3" s="1"/>
  <c r="P2507" i="3"/>
  <c r="Q2507" i="3" s="1"/>
  <c r="P2506" i="3"/>
  <c r="Q2506" i="3" s="1"/>
  <c r="P2505" i="3"/>
  <c r="Q2505" i="3" s="1"/>
  <c r="P2504" i="3"/>
  <c r="Q2504" i="3" s="1"/>
  <c r="P2503" i="3"/>
  <c r="Q2503" i="3" s="1"/>
  <c r="P2502" i="3"/>
  <c r="Q2502" i="3" s="1"/>
  <c r="P2501" i="3"/>
  <c r="Q2501" i="3" s="1"/>
  <c r="P2500" i="3"/>
  <c r="Q2500" i="3" s="1"/>
  <c r="P2499" i="3"/>
  <c r="Q2499" i="3" s="1"/>
  <c r="P2498" i="3"/>
  <c r="Q2498" i="3" s="1"/>
  <c r="P2497" i="3"/>
  <c r="Q2497" i="3" s="1"/>
  <c r="P2496" i="3"/>
  <c r="Q2496" i="3" s="1"/>
  <c r="P2495" i="3"/>
  <c r="Q2495" i="3" s="1"/>
  <c r="P2494" i="3"/>
  <c r="Q2494" i="3" s="1"/>
  <c r="P2493" i="3"/>
  <c r="Q2493" i="3" s="1"/>
  <c r="P2492" i="3"/>
  <c r="Q2492" i="3" s="1"/>
  <c r="P2491" i="3"/>
  <c r="Q2491" i="3" s="1"/>
  <c r="P2490" i="3"/>
  <c r="Q2490" i="3" s="1"/>
  <c r="P2489" i="3"/>
  <c r="Q2489" i="3" s="1"/>
  <c r="P2488" i="3"/>
  <c r="Q2488" i="3" s="1"/>
  <c r="P2487" i="3"/>
  <c r="Q2487" i="3" s="1"/>
  <c r="P2486" i="3"/>
  <c r="Q2486" i="3" s="1"/>
  <c r="P2485" i="3"/>
  <c r="Q2485" i="3" s="1"/>
  <c r="P2484" i="3"/>
  <c r="Q2484" i="3" s="1"/>
  <c r="P2483" i="3"/>
  <c r="Q2483" i="3" s="1"/>
  <c r="P2482" i="3"/>
  <c r="Q2482" i="3" s="1"/>
  <c r="P2481" i="3"/>
  <c r="Q2481" i="3" s="1"/>
  <c r="P2480" i="3"/>
  <c r="Q2480" i="3" s="1"/>
  <c r="P2479" i="3"/>
  <c r="Q2479" i="3" s="1"/>
  <c r="P2478" i="3"/>
  <c r="Q2478" i="3" s="1"/>
  <c r="P2477" i="3"/>
  <c r="Q2477" i="3" s="1"/>
  <c r="P2476" i="3"/>
  <c r="Q2476" i="3" s="1"/>
  <c r="P2475" i="3"/>
  <c r="Q2475" i="3" s="1"/>
  <c r="P2474" i="3"/>
  <c r="Q2474" i="3" s="1"/>
  <c r="P2473" i="3"/>
  <c r="Q2473" i="3" s="1"/>
  <c r="P2472" i="3"/>
  <c r="Q2472" i="3" s="1"/>
  <c r="P2471" i="3"/>
  <c r="Q2471" i="3" s="1"/>
  <c r="P2470" i="3"/>
  <c r="Q2470" i="3" s="1"/>
  <c r="P2469" i="3"/>
  <c r="Q2469" i="3" s="1"/>
  <c r="P2468" i="3"/>
  <c r="Q2468" i="3" s="1"/>
  <c r="P2467" i="3"/>
  <c r="Q2467" i="3" s="1"/>
  <c r="P2466" i="3"/>
  <c r="Q2466" i="3" s="1"/>
  <c r="P2465" i="3"/>
  <c r="Q2465" i="3" s="1"/>
  <c r="P2464" i="3"/>
  <c r="Q2464" i="3" s="1"/>
  <c r="P2463" i="3"/>
  <c r="Q2463" i="3" s="1"/>
  <c r="P2462" i="3"/>
  <c r="Q2462" i="3" s="1"/>
  <c r="P2461" i="3"/>
  <c r="Q2461" i="3" s="1"/>
  <c r="P2460" i="3"/>
  <c r="Q2460" i="3" s="1"/>
  <c r="P2459" i="3"/>
  <c r="Q2459" i="3" s="1"/>
  <c r="P2458" i="3"/>
  <c r="Q2458" i="3" s="1"/>
  <c r="P2457" i="3"/>
  <c r="Q2457" i="3" s="1"/>
  <c r="P2456" i="3"/>
  <c r="Q2456" i="3" s="1"/>
  <c r="P2455" i="3"/>
  <c r="Q2455" i="3" s="1"/>
  <c r="P2454" i="3"/>
  <c r="Q2454" i="3" s="1"/>
  <c r="P2453" i="3"/>
  <c r="Q2453" i="3" s="1"/>
  <c r="P2452" i="3"/>
  <c r="Q2452" i="3" s="1"/>
  <c r="P2451" i="3"/>
  <c r="Q2451" i="3" s="1"/>
  <c r="P2450" i="3"/>
  <c r="Q2450" i="3" s="1"/>
  <c r="P2449" i="3"/>
  <c r="Q2449" i="3" s="1"/>
  <c r="P2448" i="3"/>
  <c r="Q2448" i="3" s="1"/>
  <c r="P2447" i="3"/>
  <c r="Q2447" i="3" s="1"/>
  <c r="P2446" i="3"/>
  <c r="Q2446" i="3" s="1"/>
  <c r="P2445" i="3"/>
  <c r="Q2445" i="3" s="1"/>
  <c r="P2444" i="3"/>
  <c r="Q2444" i="3" s="1"/>
  <c r="P2443" i="3"/>
  <c r="Q2443" i="3" s="1"/>
  <c r="P2442" i="3"/>
  <c r="Q2442" i="3" s="1"/>
  <c r="P2441" i="3"/>
  <c r="Q2441" i="3" s="1"/>
  <c r="P2440" i="3"/>
  <c r="Q2440" i="3" s="1"/>
  <c r="P2439" i="3"/>
  <c r="Q2439" i="3" s="1"/>
  <c r="Q2438" i="3"/>
  <c r="P2438" i="3"/>
  <c r="P2437" i="3"/>
  <c r="Q2437" i="3" s="1"/>
  <c r="P2436" i="3"/>
  <c r="Q2436" i="3" s="1"/>
  <c r="P2435" i="3"/>
  <c r="Q2435" i="3" s="1"/>
  <c r="P2434" i="3"/>
  <c r="Q2434" i="3" s="1"/>
  <c r="P2433" i="3"/>
  <c r="Q2433" i="3" s="1"/>
  <c r="P2432" i="3"/>
  <c r="Q2432" i="3" s="1"/>
  <c r="P2431" i="3"/>
  <c r="Q2431" i="3" s="1"/>
  <c r="P2430" i="3"/>
  <c r="Q2430" i="3" s="1"/>
  <c r="P2429" i="3"/>
  <c r="Q2429" i="3" s="1"/>
  <c r="P2428" i="3"/>
  <c r="Q2428" i="3" s="1"/>
  <c r="P2427" i="3"/>
  <c r="Q2427" i="3" s="1"/>
  <c r="P2426" i="3"/>
  <c r="Q2426" i="3" s="1"/>
  <c r="P2425" i="3"/>
  <c r="Q2425" i="3" s="1"/>
  <c r="P2424" i="3"/>
  <c r="Q2424" i="3" s="1"/>
  <c r="P2423" i="3"/>
  <c r="Q2423" i="3" s="1"/>
  <c r="P2422" i="3"/>
  <c r="Q2422" i="3" s="1"/>
  <c r="P2421" i="3"/>
  <c r="Q2421" i="3" s="1"/>
  <c r="P2420" i="3"/>
  <c r="Q2420" i="3" s="1"/>
  <c r="P2419" i="3"/>
  <c r="Q2419" i="3" s="1"/>
  <c r="P2418" i="3"/>
  <c r="Q2418" i="3" s="1"/>
  <c r="P2417" i="3"/>
  <c r="Q2417" i="3" s="1"/>
  <c r="P2416" i="3"/>
  <c r="Q2416" i="3" s="1"/>
  <c r="P2415" i="3"/>
  <c r="Q2415" i="3" s="1"/>
  <c r="P2414" i="3"/>
  <c r="Q2414" i="3" s="1"/>
  <c r="P2413" i="3"/>
  <c r="Q2413" i="3" s="1"/>
  <c r="P2412" i="3"/>
  <c r="Q2412" i="3" s="1"/>
  <c r="P2411" i="3"/>
  <c r="Q2411" i="3" s="1"/>
  <c r="P2410" i="3"/>
  <c r="Q2410" i="3" s="1"/>
  <c r="P2409" i="3"/>
  <c r="Q2409" i="3" s="1"/>
  <c r="P2408" i="3"/>
  <c r="Q2408" i="3" s="1"/>
  <c r="P2407" i="3"/>
  <c r="Q2407" i="3" s="1"/>
  <c r="P2406" i="3"/>
  <c r="Q2406" i="3" s="1"/>
  <c r="P2405" i="3"/>
  <c r="Q2405" i="3" s="1"/>
  <c r="P2404" i="3"/>
  <c r="Q2404" i="3" s="1"/>
  <c r="P2403" i="3"/>
  <c r="Q2403" i="3" s="1"/>
  <c r="P2402" i="3"/>
  <c r="Q2402" i="3" s="1"/>
  <c r="P2401" i="3"/>
  <c r="Q2401" i="3" s="1"/>
  <c r="P2400" i="3"/>
  <c r="Q2400" i="3" s="1"/>
  <c r="P2399" i="3"/>
  <c r="Q2399" i="3" s="1"/>
  <c r="P2398" i="3"/>
  <c r="Q2398" i="3" s="1"/>
  <c r="P2397" i="3"/>
  <c r="Q2397" i="3" s="1"/>
  <c r="P2396" i="3"/>
  <c r="Q2396" i="3" s="1"/>
  <c r="P2395" i="3"/>
  <c r="Q2395" i="3" s="1"/>
  <c r="P2394" i="3"/>
  <c r="Q2394" i="3" s="1"/>
  <c r="P2393" i="3"/>
  <c r="Q2393" i="3" s="1"/>
  <c r="P2392" i="3"/>
  <c r="Q2392" i="3" s="1"/>
  <c r="P2391" i="3"/>
  <c r="Q2391" i="3" s="1"/>
  <c r="P2390" i="3"/>
  <c r="Q2390" i="3" s="1"/>
  <c r="P2389" i="3"/>
  <c r="Q2389" i="3" s="1"/>
  <c r="P2388" i="3"/>
  <c r="Q2388" i="3" s="1"/>
  <c r="P2387" i="3"/>
  <c r="Q2387" i="3" s="1"/>
  <c r="P2386" i="3"/>
  <c r="Q2386" i="3" s="1"/>
  <c r="P2385" i="3"/>
  <c r="Q2385" i="3" s="1"/>
  <c r="P2384" i="3"/>
  <c r="Q2384" i="3" s="1"/>
  <c r="P2383" i="3"/>
  <c r="Q2383" i="3" s="1"/>
  <c r="P2382" i="3"/>
  <c r="Q2382" i="3" s="1"/>
  <c r="P2381" i="3"/>
  <c r="Q2381" i="3" s="1"/>
  <c r="P2380" i="3"/>
  <c r="Q2380" i="3" s="1"/>
  <c r="P2379" i="3"/>
  <c r="Q2379" i="3" s="1"/>
  <c r="P2378" i="3"/>
  <c r="Q2378" i="3" s="1"/>
  <c r="P2377" i="3"/>
  <c r="Q2377" i="3" s="1"/>
  <c r="P2376" i="3"/>
  <c r="Q2376" i="3" s="1"/>
  <c r="P2375" i="3"/>
  <c r="Q2375" i="3" s="1"/>
  <c r="P2374" i="3"/>
  <c r="Q2374" i="3" s="1"/>
  <c r="P2373" i="3"/>
  <c r="Q2373" i="3" s="1"/>
  <c r="P2372" i="3"/>
  <c r="Q2372" i="3" s="1"/>
  <c r="P2371" i="3"/>
  <c r="Q2371" i="3" s="1"/>
  <c r="P2370" i="3"/>
  <c r="Q2370" i="3" s="1"/>
  <c r="P2369" i="3"/>
  <c r="Q2369" i="3" s="1"/>
  <c r="P2368" i="3"/>
  <c r="Q2368" i="3" s="1"/>
  <c r="P2367" i="3"/>
  <c r="Q2367" i="3" s="1"/>
  <c r="P2366" i="3"/>
  <c r="Q2366" i="3" s="1"/>
  <c r="P2365" i="3"/>
  <c r="Q2365" i="3" s="1"/>
  <c r="P2364" i="3"/>
  <c r="Q2364" i="3" s="1"/>
  <c r="P2363" i="3"/>
  <c r="Q2363" i="3" s="1"/>
  <c r="P2362" i="3"/>
  <c r="Q2362" i="3" s="1"/>
  <c r="P2361" i="3"/>
  <c r="Q2361" i="3" s="1"/>
  <c r="P2360" i="3"/>
  <c r="Q2360" i="3" s="1"/>
  <c r="P2359" i="3"/>
  <c r="Q2359" i="3" s="1"/>
  <c r="P2358" i="3"/>
  <c r="Q2358" i="3" s="1"/>
  <c r="P2357" i="3"/>
  <c r="Q2357" i="3" s="1"/>
  <c r="P2356" i="3"/>
  <c r="Q2356" i="3" s="1"/>
  <c r="P2355" i="3"/>
  <c r="Q2355" i="3" s="1"/>
  <c r="P2354" i="3"/>
  <c r="Q2354" i="3" s="1"/>
  <c r="P2353" i="3"/>
  <c r="Q2353" i="3" s="1"/>
  <c r="P2352" i="3"/>
  <c r="Q2352" i="3" s="1"/>
  <c r="P2351" i="3"/>
  <c r="Q2351" i="3" s="1"/>
  <c r="P2350" i="3"/>
  <c r="Q2350" i="3" s="1"/>
  <c r="P2349" i="3"/>
  <c r="Q2349" i="3" s="1"/>
  <c r="P2348" i="3"/>
  <c r="Q2348" i="3" s="1"/>
  <c r="P2347" i="3"/>
  <c r="Q2347" i="3" s="1"/>
  <c r="P2346" i="3"/>
  <c r="Q2346" i="3" s="1"/>
  <c r="P2345" i="3"/>
  <c r="Q2345" i="3" s="1"/>
  <c r="P2344" i="3"/>
  <c r="Q2344" i="3" s="1"/>
  <c r="P2343" i="3"/>
  <c r="Q2343" i="3" s="1"/>
  <c r="P2342" i="3"/>
  <c r="Q2342" i="3" s="1"/>
  <c r="P2341" i="3"/>
  <c r="Q2341" i="3" s="1"/>
  <c r="P2340" i="3"/>
  <c r="Q2340" i="3" s="1"/>
  <c r="P2339" i="3"/>
  <c r="Q2339" i="3" s="1"/>
  <c r="P2338" i="3"/>
  <c r="Q2338" i="3" s="1"/>
  <c r="P2337" i="3"/>
  <c r="Q2337" i="3" s="1"/>
  <c r="P2336" i="3"/>
  <c r="Q2336" i="3" s="1"/>
  <c r="P2335" i="3"/>
  <c r="Q2335" i="3" s="1"/>
  <c r="P2334" i="3"/>
  <c r="Q2334" i="3" s="1"/>
  <c r="P2333" i="3"/>
  <c r="Q2333" i="3" s="1"/>
  <c r="P2332" i="3"/>
  <c r="Q2332" i="3" s="1"/>
  <c r="P2331" i="3"/>
  <c r="Q2331" i="3" s="1"/>
  <c r="P2330" i="3"/>
  <c r="Q2330" i="3" s="1"/>
  <c r="P2329" i="3"/>
  <c r="Q2329" i="3" s="1"/>
  <c r="P2328" i="3"/>
  <c r="Q2328" i="3" s="1"/>
  <c r="P2327" i="3"/>
  <c r="Q2327" i="3" s="1"/>
  <c r="P2326" i="3"/>
  <c r="Q2326" i="3" s="1"/>
  <c r="P2325" i="3"/>
  <c r="Q2325" i="3" s="1"/>
  <c r="P2324" i="3"/>
  <c r="Q2324" i="3" s="1"/>
  <c r="P2323" i="3"/>
  <c r="Q2323" i="3" s="1"/>
  <c r="P2322" i="3"/>
  <c r="Q2322" i="3" s="1"/>
  <c r="P2321" i="3"/>
  <c r="Q2321" i="3" s="1"/>
  <c r="P2320" i="3"/>
  <c r="Q2320" i="3" s="1"/>
  <c r="P2319" i="3"/>
  <c r="Q2319" i="3" s="1"/>
  <c r="P2318" i="3"/>
  <c r="Q2318" i="3" s="1"/>
  <c r="P2317" i="3"/>
  <c r="Q2317" i="3" s="1"/>
  <c r="P2316" i="3"/>
  <c r="Q2316" i="3" s="1"/>
  <c r="P2315" i="3"/>
  <c r="Q2315" i="3" s="1"/>
  <c r="P2314" i="3"/>
  <c r="Q2314" i="3" s="1"/>
  <c r="P2313" i="3"/>
  <c r="Q2313" i="3" s="1"/>
  <c r="P2312" i="3"/>
  <c r="Q2312" i="3" s="1"/>
  <c r="P2311" i="3"/>
  <c r="Q2311" i="3" s="1"/>
  <c r="P2310" i="3"/>
  <c r="Q2310" i="3" s="1"/>
  <c r="P2309" i="3"/>
  <c r="Q2309" i="3" s="1"/>
  <c r="P2308" i="3"/>
  <c r="Q2308" i="3" s="1"/>
  <c r="P2307" i="3"/>
  <c r="Q2307" i="3" s="1"/>
  <c r="P2306" i="3"/>
  <c r="Q2306" i="3" s="1"/>
  <c r="P2305" i="3"/>
  <c r="Q2305" i="3" s="1"/>
  <c r="P2304" i="3"/>
  <c r="Q2304" i="3" s="1"/>
  <c r="P2303" i="3"/>
  <c r="Q2303" i="3" s="1"/>
  <c r="P2302" i="3"/>
  <c r="Q2302" i="3" s="1"/>
  <c r="P2301" i="3"/>
  <c r="Q2301" i="3" s="1"/>
  <c r="P2300" i="3"/>
  <c r="Q2300" i="3" s="1"/>
  <c r="P2299" i="3"/>
  <c r="Q2299" i="3" s="1"/>
  <c r="P2298" i="3"/>
  <c r="Q2298" i="3" s="1"/>
  <c r="P2297" i="3"/>
  <c r="Q2297" i="3" s="1"/>
  <c r="P2296" i="3"/>
  <c r="Q2296" i="3" s="1"/>
  <c r="P2295" i="3"/>
  <c r="Q2295" i="3" s="1"/>
  <c r="P2294" i="3"/>
  <c r="Q2294" i="3" s="1"/>
  <c r="P2293" i="3"/>
  <c r="Q2293" i="3" s="1"/>
  <c r="P2292" i="3"/>
  <c r="Q2292" i="3" s="1"/>
  <c r="P2291" i="3"/>
  <c r="Q2291" i="3" s="1"/>
  <c r="P2290" i="3"/>
  <c r="Q2290" i="3" s="1"/>
  <c r="P2289" i="3"/>
  <c r="Q2289" i="3" s="1"/>
  <c r="P2288" i="3"/>
  <c r="Q2288" i="3" s="1"/>
  <c r="P2287" i="3"/>
  <c r="Q2287" i="3" s="1"/>
  <c r="P2286" i="3"/>
  <c r="Q2286" i="3" s="1"/>
  <c r="P2285" i="3"/>
  <c r="Q2285" i="3" s="1"/>
  <c r="P2284" i="3"/>
  <c r="Q2284" i="3" s="1"/>
  <c r="P2283" i="3"/>
  <c r="Q2283" i="3" s="1"/>
  <c r="P2282" i="3"/>
  <c r="Q2282" i="3" s="1"/>
  <c r="P2281" i="3"/>
  <c r="Q2281" i="3" s="1"/>
  <c r="P2280" i="3"/>
  <c r="Q2280" i="3" s="1"/>
  <c r="P2279" i="3"/>
  <c r="Q2279" i="3" s="1"/>
  <c r="P2278" i="3"/>
  <c r="Q2278" i="3" s="1"/>
  <c r="P2277" i="3"/>
  <c r="Q2277" i="3" s="1"/>
  <c r="P2276" i="3"/>
  <c r="Q2276" i="3" s="1"/>
  <c r="P2275" i="3"/>
  <c r="Q2275" i="3" s="1"/>
  <c r="P2274" i="3"/>
  <c r="Q2274" i="3" s="1"/>
  <c r="P2273" i="3"/>
  <c r="Q2273" i="3" s="1"/>
  <c r="P2272" i="3"/>
  <c r="Q2272" i="3" s="1"/>
  <c r="P2271" i="3"/>
  <c r="Q2271" i="3" s="1"/>
  <c r="P2270" i="3"/>
  <c r="Q2270" i="3" s="1"/>
  <c r="P2269" i="3"/>
  <c r="Q2269" i="3" s="1"/>
  <c r="P2268" i="3"/>
  <c r="Q2268" i="3" s="1"/>
  <c r="P2267" i="3"/>
  <c r="Q2267" i="3" s="1"/>
  <c r="P2266" i="3"/>
  <c r="Q2266" i="3" s="1"/>
  <c r="P2265" i="3"/>
  <c r="Q2265" i="3" s="1"/>
  <c r="Q2264" i="3"/>
  <c r="P2264" i="3"/>
  <c r="P2263" i="3"/>
  <c r="Q2263" i="3" s="1"/>
  <c r="P2262" i="3"/>
  <c r="Q2262" i="3" s="1"/>
  <c r="P2261" i="3"/>
  <c r="Q2261" i="3" s="1"/>
  <c r="P2260" i="3"/>
  <c r="Q2260" i="3" s="1"/>
  <c r="P2259" i="3"/>
  <c r="Q2259" i="3" s="1"/>
  <c r="P2258" i="3"/>
  <c r="Q2258" i="3" s="1"/>
  <c r="P2257" i="3"/>
  <c r="Q2257" i="3" s="1"/>
  <c r="P2256" i="3"/>
  <c r="Q2256" i="3" s="1"/>
  <c r="P2255" i="3"/>
  <c r="Q2255" i="3" s="1"/>
  <c r="P2254" i="3"/>
  <c r="Q2254" i="3" s="1"/>
  <c r="P2253" i="3"/>
  <c r="Q2253" i="3" s="1"/>
  <c r="P2252" i="3"/>
  <c r="Q2252" i="3" s="1"/>
  <c r="P2251" i="3"/>
  <c r="Q2251" i="3" s="1"/>
  <c r="P2250" i="3"/>
  <c r="Q2250" i="3" s="1"/>
  <c r="P2249" i="3"/>
  <c r="Q2249" i="3" s="1"/>
  <c r="P2248" i="3"/>
  <c r="Q2248" i="3" s="1"/>
  <c r="P2247" i="3"/>
  <c r="Q2247" i="3" s="1"/>
  <c r="P2246" i="3"/>
  <c r="Q2246" i="3" s="1"/>
  <c r="P2245" i="3"/>
  <c r="Q2245" i="3" s="1"/>
  <c r="P2244" i="3"/>
  <c r="Q2244" i="3" s="1"/>
  <c r="P2243" i="3"/>
  <c r="Q2243" i="3" s="1"/>
  <c r="P2242" i="3"/>
  <c r="Q2242" i="3" s="1"/>
  <c r="P2241" i="3"/>
  <c r="Q2241" i="3" s="1"/>
  <c r="P2240" i="3"/>
  <c r="Q2240" i="3" s="1"/>
  <c r="P2239" i="3"/>
  <c r="Q2239" i="3" s="1"/>
  <c r="P2238" i="3"/>
  <c r="Q2238" i="3" s="1"/>
  <c r="P2237" i="3"/>
  <c r="Q2237" i="3" s="1"/>
  <c r="P2236" i="3"/>
  <c r="Q2236" i="3" s="1"/>
  <c r="P2235" i="3"/>
  <c r="Q2235" i="3" s="1"/>
  <c r="P2234" i="3"/>
  <c r="Q2234" i="3" s="1"/>
  <c r="P2233" i="3"/>
  <c r="Q2233" i="3" s="1"/>
  <c r="P2232" i="3"/>
  <c r="Q2232" i="3" s="1"/>
  <c r="P2231" i="3"/>
  <c r="Q2231" i="3" s="1"/>
  <c r="P2230" i="3"/>
  <c r="Q2230" i="3" s="1"/>
  <c r="P2229" i="3"/>
  <c r="Q2229" i="3" s="1"/>
  <c r="P2228" i="3"/>
  <c r="Q2228" i="3" s="1"/>
  <c r="P2227" i="3"/>
  <c r="Q2227" i="3" s="1"/>
  <c r="P2226" i="3"/>
  <c r="Q2226" i="3" s="1"/>
  <c r="P2225" i="3"/>
  <c r="Q2225" i="3" s="1"/>
  <c r="P2224" i="3"/>
  <c r="Q2224" i="3" s="1"/>
  <c r="P2223" i="3"/>
  <c r="Q2223" i="3" s="1"/>
  <c r="P2222" i="3"/>
  <c r="Q2222" i="3" s="1"/>
  <c r="P2221" i="3"/>
  <c r="Q2221" i="3" s="1"/>
  <c r="P2220" i="3"/>
  <c r="Q2220" i="3" s="1"/>
  <c r="P2219" i="3"/>
  <c r="Q2219" i="3" s="1"/>
  <c r="P2218" i="3"/>
  <c r="Q2218" i="3" s="1"/>
  <c r="P2217" i="3"/>
  <c r="Q2217" i="3" s="1"/>
  <c r="P2216" i="3"/>
  <c r="Q2216" i="3" s="1"/>
  <c r="P2215" i="3"/>
  <c r="Q2215" i="3" s="1"/>
  <c r="P2214" i="3"/>
  <c r="Q2214" i="3" s="1"/>
  <c r="P2213" i="3"/>
  <c r="Q2213" i="3" s="1"/>
  <c r="P2212" i="3"/>
  <c r="Q2212" i="3" s="1"/>
  <c r="P2211" i="3"/>
  <c r="Q2211" i="3" s="1"/>
  <c r="P2210" i="3"/>
  <c r="Q2210" i="3" s="1"/>
  <c r="P2209" i="3"/>
  <c r="Q2209" i="3" s="1"/>
  <c r="P2208" i="3"/>
  <c r="Q2208" i="3" s="1"/>
  <c r="P2207" i="3"/>
  <c r="Q2207" i="3" s="1"/>
  <c r="P2206" i="3"/>
  <c r="Q2206" i="3" s="1"/>
  <c r="P2205" i="3"/>
  <c r="Q2205" i="3" s="1"/>
  <c r="P2204" i="3"/>
  <c r="Q2204" i="3" s="1"/>
  <c r="P2203" i="3"/>
  <c r="Q2203" i="3" s="1"/>
  <c r="P2202" i="3"/>
  <c r="Q2202" i="3" s="1"/>
  <c r="P2201" i="3"/>
  <c r="Q2201" i="3" s="1"/>
  <c r="P2200" i="3"/>
  <c r="Q2200" i="3" s="1"/>
  <c r="P2199" i="3"/>
  <c r="Q2199" i="3" s="1"/>
  <c r="P2198" i="3"/>
  <c r="Q2198" i="3" s="1"/>
  <c r="P2197" i="3"/>
  <c r="Q2197" i="3" s="1"/>
  <c r="P2196" i="3"/>
  <c r="Q2196" i="3" s="1"/>
  <c r="P2195" i="3"/>
  <c r="Q2195" i="3" s="1"/>
  <c r="P2194" i="3"/>
  <c r="Q2194" i="3" s="1"/>
  <c r="P2193" i="3"/>
  <c r="Q2193" i="3" s="1"/>
  <c r="P2192" i="3"/>
  <c r="Q2192" i="3" s="1"/>
  <c r="P2191" i="3"/>
  <c r="Q2191" i="3" s="1"/>
  <c r="P2190" i="3"/>
  <c r="Q2190" i="3" s="1"/>
  <c r="P2189" i="3"/>
  <c r="Q2189" i="3" s="1"/>
  <c r="P2188" i="3"/>
  <c r="Q2188" i="3" s="1"/>
  <c r="P2187" i="3"/>
  <c r="Q2187" i="3" s="1"/>
  <c r="P2186" i="3"/>
  <c r="Q2186" i="3" s="1"/>
  <c r="P2185" i="3"/>
  <c r="Q2185" i="3" s="1"/>
  <c r="P2184" i="3"/>
  <c r="Q2184" i="3" s="1"/>
  <c r="P2183" i="3"/>
  <c r="Q2183" i="3" s="1"/>
  <c r="P2182" i="3"/>
  <c r="Q2182" i="3" s="1"/>
  <c r="P2181" i="3"/>
  <c r="Q2181" i="3" s="1"/>
  <c r="P2180" i="3"/>
  <c r="Q2180" i="3" s="1"/>
  <c r="P2179" i="3"/>
  <c r="Q2179" i="3" s="1"/>
  <c r="P2178" i="3"/>
  <c r="Q2178" i="3" s="1"/>
  <c r="P2177" i="3"/>
  <c r="Q2177" i="3" s="1"/>
  <c r="P2176" i="3"/>
  <c r="Q2176" i="3" s="1"/>
  <c r="P2175" i="3"/>
  <c r="Q2175" i="3" s="1"/>
  <c r="P2174" i="3"/>
  <c r="Q2174" i="3" s="1"/>
  <c r="P2173" i="3"/>
  <c r="Q2173" i="3" s="1"/>
  <c r="P2172" i="3"/>
  <c r="Q2172" i="3" s="1"/>
  <c r="P2171" i="3"/>
  <c r="Q2171" i="3" s="1"/>
  <c r="P2170" i="3"/>
  <c r="Q2170" i="3" s="1"/>
  <c r="P2169" i="3"/>
  <c r="Q2169" i="3" s="1"/>
  <c r="P2168" i="3"/>
  <c r="Q2168" i="3" s="1"/>
  <c r="P2167" i="3"/>
  <c r="Q2167" i="3" s="1"/>
  <c r="P2166" i="3"/>
  <c r="Q2166" i="3" s="1"/>
  <c r="P2165" i="3"/>
  <c r="Q2165" i="3" s="1"/>
  <c r="P2164" i="3"/>
  <c r="Q2164" i="3" s="1"/>
  <c r="P2163" i="3"/>
  <c r="Q2163" i="3" s="1"/>
  <c r="P2162" i="3"/>
  <c r="Q2162" i="3" s="1"/>
  <c r="P2161" i="3"/>
  <c r="Q2161" i="3" s="1"/>
  <c r="P2160" i="3"/>
  <c r="Q2160" i="3" s="1"/>
  <c r="P2159" i="3"/>
  <c r="Q2159" i="3" s="1"/>
  <c r="P2158" i="3"/>
  <c r="Q2158" i="3" s="1"/>
  <c r="P2157" i="3"/>
  <c r="Q2157" i="3" s="1"/>
  <c r="P2156" i="3"/>
  <c r="Q2156" i="3" s="1"/>
  <c r="P2155" i="3"/>
  <c r="Q2155" i="3" s="1"/>
  <c r="P2154" i="3"/>
  <c r="Q2154" i="3" s="1"/>
  <c r="P2153" i="3"/>
  <c r="Q2153" i="3" s="1"/>
  <c r="P2152" i="3"/>
  <c r="Q2152" i="3" s="1"/>
  <c r="P2151" i="3"/>
  <c r="Q2151" i="3" s="1"/>
  <c r="P2150" i="3"/>
  <c r="Q2150" i="3" s="1"/>
  <c r="P2149" i="3"/>
  <c r="Q2149" i="3" s="1"/>
  <c r="P2148" i="3"/>
  <c r="Q2148" i="3" s="1"/>
  <c r="P2147" i="3"/>
  <c r="Q2147" i="3" s="1"/>
  <c r="P2146" i="3"/>
  <c r="Q2146" i="3" s="1"/>
  <c r="P2145" i="3"/>
  <c r="Q2145" i="3" s="1"/>
  <c r="P2144" i="3"/>
  <c r="Q2144" i="3" s="1"/>
  <c r="P2143" i="3"/>
  <c r="Q2143" i="3" s="1"/>
  <c r="P2142" i="3"/>
  <c r="Q2142" i="3" s="1"/>
  <c r="P2141" i="3"/>
  <c r="Q2141" i="3" s="1"/>
  <c r="P2140" i="3"/>
  <c r="Q2140" i="3" s="1"/>
  <c r="P2139" i="3"/>
  <c r="Q2139" i="3" s="1"/>
  <c r="P2138" i="3"/>
  <c r="Q2138" i="3" s="1"/>
  <c r="P2137" i="3"/>
  <c r="Q2137" i="3" s="1"/>
  <c r="P2136" i="3"/>
  <c r="Q2136" i="3" s="1"/>
  <c r="P2135" i="3"/>
  <c r="Q2135" i="3" s="1"/>
  <c r="P2134" i="3"/>
  <c r="Q2134" i="3" s="1"/>
  <c r="P2133" i="3"/>
  <c r="Q2133" i="3" s="1"/>
  <c r="P2132" i="3"/>
  <c r="Q2132" i="3" s="1"/>
  <c r="P2131" i="3"/>
  <c r="Q2131" i="3" s="1"/>
  <c r="P2130" i="3"/>
  <c r="Q2130" i="3" s="1"/>
  <c r="P2129" i="3"/>
  <c r="Q2129" i="3" s="1"/>
  <c r="P2128" i="3"/>
  <c r="Q2128" i="3" s="1"/>
  <c r="P2127" i="3"/>
  <c r="Q2127" i="3" s="1"/>
  <c r="P2126" i="3"/>
  <c r="Q2126" i="3" s="1"/>
  <c r="P2125" i="3"/>
  <c r="Q2125" i="3" s="1"/>
  <c r="P2124" i="3"/>
  <c r="Q2124" i="3" s="1"/>
  <c r="P2123" i="3"/>
  <c r="Q2123" i="3" s="1"/>
  <c r="P2122" i="3"/>
  <c r="Q2122" i="3" s="1"/>
  <c r="P2121" i="3"/>
  <c r="Q2121" i="3" s="1"/>
  <c r="P2120" i="3"/>
  <c r="Q2120" i="3" s="1"/>
  <c r="P2119" i="3"/>
  <c r="Q2119" i="3" s="1"/>
  <c r="P2118" i="3"/>
  <c r="Q2118" i="3" s="1"/>
  <c r="P2117" i="3"/>
  <c r="Q2117" i="3" s="1"/>
  <c r="P2116" i="3"/>
  <c r="Q2116" i="3" s="1"/>
  <c r="P2115" i="3"/>
  <c r="Q2115" i="3" s="1"/>
  <c r="P2114" i="3"/>
  <c r="Q2114" i="3" s="1"/>
  <c r="P2113" i="3"/>
  <c r="Q2113" i="3" s="1"/>
  <c r="P2112" i="3"/>
  <c r="Q2112" i="3" s="1"/>
  <c r="P2111" i="3"/>
  <c r="Q2111" i="3" s="1"/>
  <c r="P2110" i="3"/>
  <c r="Q2110" i="3" s="1"/>
  <c r="P2109" i="3"/>
  <c r="Q2109" i="3" s="1"/>
  <c r="P2108" i="3"/>
  <c r="Q2108" i="3" s="1"/>
  <c r="P2107" i="3"/>
  <c r="Q2107" i="3" s="1"/>
  <c r="P2106" i="3"/>
  <c r="Q2106" i="3" s="1"/>
  <c r="P2105" i="3"/>
  <c r="Q2105" i="3" s="1"/>
  <c r="P2104" i="3"/>
  <c r="Q2104" i="3" s="1"/>
  <c r="P2103" i="3"/>
  <c r="Q2103" i="3" s="1"/>
  <c r="P2102" i="3"/>
  <c r="Q2102" i="3" s="1"/>
  <c r="P2101" i="3"/>
  <c r="Q2101" i="3" s="1"/>
  <c r="P2100" i="3"/>
  <c r="Q2100" i="3" s="1"/>
  <c r="P2099" i="3"/>
  <c r="Q2099" i="3" s="1"/>
  <c r="P2098" i="3"/>
  <c r="Q2098" i="3" s="1"/>
  <c r="P2097" i="3"/>
  <c r="Q2097" i="3" s="1"/>
  <c r="P2096" i="3"/>
  <c r="Q2096" i="3" s="1"/>
  <c r="P2095" i="3"/>
  <c r="Q2095" i="3" s="1"/>
  <c r="P2094" i="3"/>
  <c r="Q2094" i="3" s="1"/>
  <c r="P2093" i="3"/>
  <c r="Q2093" i="3" s="1"/>
  <c r="P2092" i="3"/>
  <c r="Q2092" i="3" s="1"/>
  <c r="P2091" i="3"/>
  <c r="Q2091" i="3" s="1"/>
  <c r="P2090" i="3"/>
  <c r="Q2090" i="3" s="1"/>
  <c r="P2089" i="3"/>
  <c r="Q2089" i="3" s="1"/>
  <c r="P2088" i="3"/>
  <c r="Q2088" i="3" s="1"/>
  <c r="P2087" i="3"/>
  <c r="Q2087" i="3" s="1"/>
  <c r="P2086" i="3"/>
  <c r="Q2086" i="3" s="1"/>
  <c r="P2085" i="3"/>
  <c r="Q2085" i="3" s="1"/>
  <c r="P2084" i="3"/>
  <c r="Q2084" i="3" s="1"/>
  <c r="P2083" i="3"/>
  <c r="Q2083" i="3" s="1"/>
  <c r="P2082" i="3"/>
  <c r="Q2082" i="3" s="1"/>
  <c r="P2081" i="3"/>
  <c r="Q2081" i="3" s="1"/>
  <c r="P2080" i="3"/>
  <c r="Q2080" i="3" s="1"/>
  <c r="P2079" i="3"/>
  <c r="Q2079" i="3" s="1"/>
  <c r="P2078" i="3"/>
  <c r="Q2078" i="3" s="1"/>
  <c r="P2077" i="3"/>
  <c r="Q2077" i="3" s="1"/>
  <c r="P2076" i="3"/>
  <c r="Q2076" i="3" s="1"/>
  <c r="P2075" i="3"/>
  <c r="Q2075" i="3" s="1"/>
  <c r="P2074" i="3"/>
  <c r="Q2074" i="3" s="1"/>
  <c r="P2073" i="3"/>
  <c r="Q2073" i="3" s="1"/>
  <c r="P2072" i="3"/>
  <c r="Q2072" i="3" s="1"/>
  <c r="P2071" i="3"/>
  <c r="Q2071" i="3" s="1"/>
  <c r="P2070" i="3"/>
  <c r="Q2070" i="3" s="1"/>
  <c r="P2069" i="3"/>
  <c r="Q2069" i="3" s="1"/>
  <c r="P2068" i="3"/>
  <c r="Q2068" i="3" s="1"/>
  <c r="P2067" i="3"/>
  <c r="Q2067" i="3" s="1"/>
  <c r="P2066" i="3"/>
  <c r="Q2066" i="3" s="1"/>
  <c r="P2065" i="3"/>
  <c r="Q2065" i="3" s="1"/>
  <c r="P2064" i="3"/>
  <c r="Q2064" i="3" s="1"/>
  <c r="P2063" i="3"/>
  <c r="Q2063" i="3" s="1"/>
  <c r="P2062" i="3"/>
  <c r="Q2062" i="3" s="1"/>
  <c r="P2061" i="3"/>
  <c r="Q2061" i="3" s="1"/>
  <c r="P2060" i="3"/>
  <c r="Q2060" i="3" s="1"/>
  <c r="P2059" i="3"/>
  <c r="Q2059" i="3" s="1"/>
  <c r="P2058" i="3"/>
  <c r="Q2058" i="3" s="1"/>
  <c r="P2057" i="3"/>
  <c r="Q2057" i="3" s="1"/>
  <c r="P2056" i="3"/>
  <c r="Q2056" i="3" s="1"/>
  <c r="P2055" i="3"/>
  <c r="Q2055" i="3" s="1"/>
  <c r="P2054" i="3"/>
  <c r="Q2054" i="3" s="1"/>
  <c r="P2053" i="3"/>
  <c r="Q2053" i="3" s="1"/>
  <c r="P2052" i="3"/>
  <c r="Q2052" i="3" s="1"/>
  <c r="P2051" i="3"/>
  <c r="Q2051" i="3" s="1"/>
  <c r="P2050" i="3"/>
  <c r="Q2050" i="3" s="1"/>
  <c r="P2049" i="3"/>
  <c r="Q2049" i="3" s="1"/>
  <c r="P2048" i="3"/>
  <c r="Q2048" i="3" s="1"/>
  <c r="P2047" i="3"/>
  <c r="Q2047" i="3" s="1"/>
  <c r="P2046" i="3"/>
  <c r="Q2046" i="3" s="1"/>
  <c r="P2045" i="3"/>
  <c r="Q2045" i="3" s="1"/>
  <c r="P2044" i="3"/>
  <c r="Q2044" i="3" s="1"/>
  <c r="P2043" i="3"/>
  <c r="Q2043" i="3" s="1"/>
  <c r="P2042" i="3"/>
  <c r="Q2042" i="3" s="1"/>
  <c r="P2041" i="3"/>
  <c r="Q2041" i="3" s="1"/>
  <c r="P2040" i="3"/>
  <c r="Q2040" i="3" s="1"/>
  <c r="P2039" i="3"/>
  <c r="Q2039" i="3" s="1"/>
  <c r="P2038" i="3"/>
  <c r="Q2038" i="3" s="1"/>
  <c r="P2037" i="3"/>
  <c r="Q2037" i="3" s="1"/>
  <c r="P2036" i="3"/>
  <c r="Q2036" i="3" s="1"/>
  <c r="P2035" i="3"/>
  <c r="Q2035" i="3" s="1"/>
  <c r="P2034" i="3"/>
  <c r="Q2034" i="3" s="1"/>
  <c r="P2033" i="3"/>
  <c r="Q2033" i="3" s="1"/>
  <c r="P2032" i="3"/>
  <c r="Q2032" i="3" s="1"/>
  <c r="P2031" i="3"/>
  <c r="Q2031" i="3" s="1"/>
  <c r="P2030" i="3"/>
  <c r="Q2030" i="3" s="1"/>
  <c r="P2029" i="3"/>
  <c r="Q2029" i="3" s="1"/>
  <c r="P2028" i="3"/>
  <c r="Q2028" i="3" s="1"/>
  <c r="P2027" i="3"/>
  <c r="Q2027" i="3" s="1"/>
  <c r="P2026" i="3"/>
  <c r="Q2026" i="3" s="1"/>
  <c r="P2025" i="3"/>
  <c r="Q2025" i="3" s="1"/>
  <c r="P2024" i="3"/>
  <c r="Q2024" i="3" s="1"/>
  <c r="P2023" i="3"/>
  <c r="Q2023" i="3" s="1"/>
  <c r="P2022" i="3"/>
  <c r="Q2022" i="3" s="1"/>
  <c r="P2021" i="3"/>
  <c r="Q2021" i="3" s="1"/>
  <c r="P2020" i="3"/>
  <c r="Q2020" i="3" s="1"/>
  <c r="P2019" i="3"/>
  <c r="Q2019" i="3" s="1"/>
  <c r="P2018" i="3"/>
  <c r="Q2018" i="3" s="1"/>
  <c r="P2017" i="3"/>
  <c r="Q2017" i="3" s="1"/>
  <c r="P2016" i="3"/>
  <c r="Q2016" i="3" s="1"/>
  <c r="P2015" i="3"/>
  <c r="Q2015" i="3" s="1"/>
  <c r="P2014" i="3"/>
  <c r="Q2014" i="3" s="1"/>
  <c r="P2013" i="3"/>
  <c r="Q2013" i="3" s="1"/>
  <c r="P2012" i="3"/>
  <c r="Q2012" i="3" s="1"/>
  <c r="P2011" i="3"/>
  <c r="Q2011" i="3" s="1"/>
  <c r="P2010" i="3"/>
  <c r="Q2010" i="3" s="1"/>
  <c r="P2009" i="3"/>
  <c r="Q2009" i="3" s="1"/>
  <c r="P2008" i="3"/>
  <c r="Q2008" i="3" s="1"/>
  <c r="P2007" i="3"/>
  <c r="Q2007" i="3" s="1"/>
  <c r="P2006" i="3"/>
  <c r="Q2006" i="3" s="1"/>
  <c r="P2005" i="3"/>
  <c r="Q2005" i="3" s="1"/>
  <c r="P2004" i="3"/>
  <c r="Q2004" i="3" s="1"/>
  <c r="P2003" i="3"/>
  <c r="Q2003" i="3" s="1"/>
  <c r="P2002" i="3"/>
  <c r="Q2002" i="3" s="1"/>
  <c r="P2001" i="3"/>
  <c r="Q2001" i="3" s="1"/>
  <c r="P2000" i="3"/>
  <c r="Q2000" i="3" s="1"/>
  <c r="P1999" i="3"/>
  <c r="Q1999" i="3" s="1"/>
  <c r="P1998" i="3"/>
  <c r="Q1998" i="3" s="1"/>
  <c r="P1997" i="3"/>
  <c r="Q1997" i="3" s="1"/>
  <c r="P1996" i="3"/>
  <c r="Q1996" i="3" s="1"/>
  <c r="P1995" i="3"/>
  <c r="Q1995" i="3" s="1"/>
  <c r="P1994" i="3"/>
  <c r="Q1994" i="3" s="1"/>
  <c r="P1993" i="3"/>
  <c r="Q1993" i="3" s="1"/>
  <c r="P1992" i="3"/>
  <c r="Q1992" i="3" s="1"/>
  <c r="P1991" i="3"/>
  <c r="Q1991" i="3" s="1"/>
  <c r="P1990" i="3"/>
  <c r="Q1990" i="3" s="1"/>
  <c r="P1989" i="3"/>
  <c r="Q1989" i="3" s="1"/>
  <c r="P1988" i="3"/>
  <c r="Q1988" i="3" s="1"/>
  <c r="P1987" i="3"/>
  <c r="Q1987" i="3" s="1"/>
  <c r="P1986" i="3"/>
  <c r="Q1986" i="3" s="1"/>
  <c r="P1985" i="3"/>
  <c r="Q1985" i="3" s="1"/>
  <c r="P1984" i="3"/>
  <c r="Q1984" i="3" s="1"/>
  <c r="P1983" i="3"/>
  <c r="Q1983" i="3" s="1"/>
  <c r="P1982" i="3"/>
  <c r="Q1982" i="3" s="1"/>
  <c r="P1981" i="3"/>
  <c r="Q1981" i="3" s="1"/>
  <c r="P1980" i="3"/>
  <c r="Q1980" i="3" s="1"/>
  <c r="P1979" i="3"/>
  <c r="Q1979" i="3" s="1"/>
  <c r="P1978" i="3"/>
  <c r="Q1978" i="3" s="1"/>
  <c r="P1977" i="3"/>
  <c r="Q1977" i="3" s="1"/>
  <c r="P1976" i="3"/>
  <c r="Q1976" i="3" s="1"/>
  <c r="P1975" i="3"/>
  <c r="Q1975" i="3" s="1"/>
  <c r="P1974" i="3"/>
  <c r="Q1974" i="3" s="1"/>
  <c r="P1973" i="3"/>
  <c r="Q1973" i="3" s="1"/>
  <c r="P1972" i="3"/>
  <c r="Q1972" i="3" s="1"/>
  <c r="P1971" i="3"/>
  <c r="Q1971" i="3" s="1"/>
  <c r="P1970" i="3"/>
  <c r="Q1970" i="3" s="1"/>
  <c r="P1969" i="3"/>
  <c r="Q1969" i="3" s="1"/>
  <c r="P1968" i="3"/>
  <c r="Q1968" i="3" s="1"/>
  <c r="P1967" i="3"/>
  <c r="Q1967" i="3" s="1"/>
  <c r="P1966" i="3"/>
  <c r="Q1966" i="3" s="1"/>
  <c r="P1965" i="3"/>
  <c r="Q1965" i="3" s="1"/>
  <c r="P1964" i="3"/>
  <c r="Q1964" i="3" s="1"/>
  <c r="P1963" i="3"/>
  <c r="Q1963" i="3" s="1"/>
  <c r="P1962" i="3"/>
  <c r="Q1962" i="3" s="1"/>
  <c r="P1961" i="3"/>
  <c r="Q1961" i="3" s="1"/>
  <c r="P1960" i="3"/>
  <c r="Q1960" i="3" s="1"/>
  <c r="P1959" i="3"/>
  <c r="Q1959" i="3" s="1"/>
  <c r="P1958" i="3"/>
  <c r="Q1958" i="3" s="1"/>
  <c r="P1957" i="3"/>
  <c r="Q1957" i="3" s="1"/>
  <c r="P1956" i="3"/>
  <c r="Q1956" i="3" s="1"/>
  <c r="P1955" i="3"/>
  <c r="Q1955" i="3" s="1"/>
  <c r="P1954" i="3"/>
  <c r="Q1954" i="3" s="1"/>
  <c r="P1953" i="3"/>
  <c r="Q1953" i="3" s="1"/>
  <c r="P1952" i="3"/>
  <c r="Q1952" i="3" s="1"/>
  <c r="P1951" i="3"/>
  <c r="Q1951" i="3" s="1"/>
  <c r="P1950" i="3"/>
  <c r="Q1950" i="3" s="1"/>
  <c r="P1949" i="3"/>
  <c r="Q1949" i="3" s="1"/>
  <c r="P1948" i="3"/>
  <c r="Q1948" i="3" s="1"/>
  <c r="P1947" i="3"/>
  <c r="Q1947" i="3" s="1"/>
  <c r="P1946" i="3"/>
  <c r="Q1946" i="3" s="1"/>
  <c r="P1945" i="3"/>
  <c r="Q1945" i="3" s="1"/>
  <c r="P1944" i="3"/>
  <c r="Q1944" i="3" s="1"/>
  <c r="P1943" i="3"/>
  <c r="Q1943" i="3" s="1"/>
  <c r="P1942" i="3"/>
  <c r="Q1942" i="3" s="1"/>
  <c r="P1941" i="3"/>
  <c r="Q1941" i="3" s="1"/>
  <c r="P1940" i="3"/>
  <c r="Q1940" i="3" s="1"/>
  <c r="P1939" i="3"/>
  <c r="Q1939" i="3" s="1"/>
  <c r="P1938" i="3"/>
  <c r="Q1938" i="3" s="1"/>
  <c r="P1937" i="3"/>
  <c r="Q1937" i="3" s="1"/>
  <c r="P1936" i="3"/>
  <c r="Q1936" i="3" s="1"/>
  <c r="P1935" i="3"/>
  <c r="Q1935" i="3" s="1"/>
  <c r="Q1934" i="3"/>
  <c r="P1934" i="3"/>
  <c r="P1933" i="3"/>
  <c r="Q1933" i="3" s="1"/>
  <c r="P1932" i="3"/>
  <c r="Q1932" i="3" s="1"/>
  <c r="P1931" i="3"/>
  <c r="Q1931" i="3" s="1"/>
  <c r="P1930" i="3"/>
  <c r="Q1930" i="3" s="1"/>
  <c r="P1929" i="3"/>
  <c r="Q1929" i="3" s="1"/>
  <c r="P1928" i="3"/>
  <c r="Q1928" i="3" s="1"/>
  <c r="P1927" i="3"/>
  <c r="Q1927" i="3" s="1"/>
  <c r="P1926" i="3"/>
  <c r="Q1926" i="3" s="1"/>
  <c r="P1925" i="3"/>
  <c r="Q1925" i="3" s="1"/>
  <c r="Q1924" i="3"/>
  <c r="P1924" i="3"/>
  <c r="P1923" i="3"/>
  <c r="Q1923" i="3" s="1"/>
  <c r="P1922" i="3"/>
  <c r="Q1922" i="3" s="1"/>
  <c r="P1921" i="3"/>
  <c r="Q1921" i="3" s="1"/>
  <c r="P1920" i="3"/>
  <c r="Q1920" i="3" s="1"/>
  <c r="P1919" i="3"/>
  <c r="Q1919" i="3" s="1"/>
  <c r="P1918" i="3"/>
  <c r="Q1918" i="3" s="1"/>
  <c r="P1917" i="3"/>
  <c r="Q1917" i="3" s="1"/>
  <c r="P1916" i="3"/>
  <c r="Q1916" i="3" s="1"/>
  <c r="P1915" i="3"/>
  <c r="Q1915" i="3" s="1"/>
  <c r="P1914" i="3"/>
  <c r="Q1914" i="3" s="1"/>
  <c r="P1913" i="3"/>
  <c r="Q1913" i="3" s="1"/>
  <c r="P1912" i="3"/>
  <c r="Q1912" i="3" s="1"/>
  <c r="P1911" i="3"/>
  <c r="Q1911" i="3" s="1"/>
  <c r="P1910" i="3"/>
  <c r="Q1910" i="3" s="1"/>
  <c r="P1909" i="3"/>
  <c r="Q1909" i="3" s="1"/>
  <c r="P1908" i="3"/>
  <c r="Q1908" i="3" s="1"/>
  <c r="P1907" i="3"/>
  <c r="Q1907" i="3" s="1"/>
  <c r="P1906" i="3"/>
  <c r="Q1906" i="3" s="1"/>
  <c r="P1905" i="3"/>
  <c r="Q1905" i="3" s="1"/>
  <c r="P1904" i="3"/>
  <c r="Q1904" i="3" s="1"/>
  <c r="P1903" i="3"/>
  <c r="Q1903" i="3" s="1"/>
  <c r="P1902" i="3"/>
  <c r="Q1902" i="3" s="1"/>
  <c r="P1901" i="3"/>
  <c r="Q1901" i="3" s="1"/>
  <c r="P1900" i="3"/>
  <c r="Q1900" i="3" s="1"/>
  <c r="P1899" i="3"/>
  <c r="Q1899" i="3" s="1"/>
  <c r="P1898" i="3"/>
  <c r="Q1898" i="3" s="1"/>
  <c r="P1897" i="3"/>
  <c r="Q1897" i="3" s="1"/>
  <c r="Q1896" i="3"/>
  <c r="P1896" i="3"/>
  <c r="P1895" i="3"/>
  <c r="Q1895" i="3" s="1"/>
  <c r="P1894" i="3"/>
  <c r="Q1894" i="3" s="1"/>
  <c r="P1893" i="3"/>
  <c r="Q1893" i="3" s="1"/>
  <c r="P1892" i="3"/>
  <c r="Q1892" i="3" s="1"/>
  <c r="P1891" i="3"/>
  <c r="Q1891" i="3" s="1"/>
  <c r="P1890" i="3"/>
  <c r="Q1890" i="3" s="1"/>
  <c r="P1889" i="3"/>
  <c r="Q1889" i="3" s="1"/>
  <c r="P1888" i="3"/>
  <c r="Q1888" i="3" s="1"/>
  <c r="P1887" i="3"/>
  <c r="Q1887" i="3" s="1"/>
  <c r="Q1886" i="3"/>
  <c r="P1886" i="3"/>
  <c r="P1885" i="3"/>
  <c r="Q1885" i="3" s="1"/>
  <c r="P1884" i="3"/>
  <c r="Q1884" i="3" s="1"/>
  <c r="P1883" i="3"/>
  <c r="Q1883" i="3" s="1"/>
  <c r="P1882" i="3"/>
  <c r="Q1882" i="3" s="1"/>
  <c r="P1881" i="3"/>
  <c r="Q1881" i="3" s="1"/>
  <c r="P1880" i="3"/>
  <c r="Q1880" i="3" s="1"/>
  <c r="P1879" i="3"/>
  <c r="Q1879" i="3" s="1"/>
  <c r="P1878" i="3"/>
  <c r="Q1878" i="3" s="1"/>
  <c r="P1877" i="3"/>
  <c r="Q1877" i="3" s="1"/>
  <c r="P1876" i="3"/>
  <c r="Q1876" i="3" s="1"/>
  <c r="P1875" i="3"/>
  <c r="Q1875" i="3" s="1"/>
  <c r="P1874" i="3"/>
  <c r="Q1874" i="3" s="1"/>
  <c r="P1873" i="3"/>
  <c r="Q1873" i="3" s="1"/>
  <c r="P1872" i="3"/>
  <c r="Q1872" i="3" s="1"/>
  <c r="P1871" i="3"/>
  <c r="Q1871" i="3" s="1"/>
  <c r="P1870" i="3"/>
  <c r="Q1870" i="3" s="1"/>
  <c r="P1869" i="3"/>
  <c r="Q1869" i="3" s="1"/>
  <c r="P1868" i="3"/>
  <c r="Q1868" i="3" s="1"/>
  <c r="P1867" i="3"/>
  <c r="Q1867" i="3" s="1"/>
  <c r="P1866" i="3"/>
  <c r="Q1866" i="3" s="1"/>
  <c r="P1865" i="3"/>
  <c r="Q1865" i="3" s="1"/>
  <c r="P1864" i="3"/>
  <c r="Q1864" i="3" s="1"/>
  <c r="P1863" i="3"/>
  <c r="Q1863" i="3" s="1"/>
  <c r="P1862" i="3"/>
  <c r="Q1862" i="3" s="1"/>
  <c r="P1861" i="3"/>
  <c r="Q1861" i="3" s="1"/>
  <c r="P1860" i="3"/>
  <c r="Q1860" i="3" s="1"/>
  <c r="P1859" i="3"/>
  <c r="Q1859" i="3" s="1"/>
  <c r="P1858" i="3"/>
  <c r="Q1858" i="3" s="1"/>
  <c r="P1857" i="3"/>
  <c r="Q1857" i="3" s="1"/>
  <c r="P1856" i="3"/>
  <c r="Q1856" i="3" s="1"/>
  <c r="P1855" i="3"/>
  <c r="Q1855" i="3" s="1"/>
  <c r="P1854" i="3"/>
  <c r="Q1854" i="3" s="1"/>
  <c r="P1853" i="3"/>
  <c r="Q1853" i="3" s="1"/>
  <c r="P1852" i="3"/>
  <c r="Q1852" i="3" s="1"/>
  <c r="P1851" i="3"/>
  <c r="Q1851" i="3" s="1"/>
  <c r="P1850" i="3"/>
  <c r="Q1850" i="3" s="1"/>
  <c r="P1849" i="3"/>
  <c r="Q1849" i="3" s="1"/>
  <c r="P1848" i="3"/>
  <c r="Q1848" i="3" s="1"/>
  <c r="P1847" i="3"/>
  <c r="Q1847" i="3" s="1"/>
  <c r="P1846" i="3"/>
  <c r="Q1846" i="3" s="1"/>
  <c r="P1845" i="3"/>
  <c r="Q1845" i="3" s="1"/>
  <c r="P1844" i="3"/>
  <c r="Q1844" i="3" s="1"/>
  <c r="P1843" i="3"/>
  <c r="Q1843" i="3" s="1"/>
  <c r="P1842" i="3"/>
  <c r="Q1842" i="3" s="1"/>
  <c r="P1841" i="3"/>
  <c r="Q1841" i="3" s="1"/>
  <c r="P1840" i="3"/>
  <c r="Q1840" i="3" s="1"/>
  <c r="P1839" i="3"/>
  <c r="Q1839" i="3" s="1"/>
  <c r="P1838" i="3"/>
  <c r="Q1838" i="3" s="1"/>
  <c r="P1837" i="3"/>
  <c r="Q1837" i="3" s="1"/>
  <c r="P1836" i="3"/>
  <c r="Q1836" i="3" s="1"/>
  <c r="P1835" i="3"/>
  <c r="Q1835" i="3" s="1"/>
  <c r="P1834" i="3"/>
  <c r="Q1834" i="3" s="1"/>
  <c r="P1833" i="3"/>
  <c r="Q1833" i="3" s="1"/>
  <c r="P1832" i="3"/>
  <c r="Q1832" i="3" s="1"/>
  <c r="P1831" i="3"/>
  <c r="Q1831" i="3" s="1"/>
  <c r="P1830" i="3"/>
  <c r="Q1830" i="3" s="1"/>
  <c r="P1829" i="3"/>
  <c r="Q1829" i="3" s="1"/>
  <c r="P1828" i="3"/>
  <c r="Q1828" i="3" s="1"/>
  <c r="P1827" i="3"/>
  <c r="Q1827" i="3" s="1"/>
  <c r="P1826" i="3"/>
  <c r="Q1826" i="3" s="1"/>
  <c r="P1825" i="3"/>
  <c r="Q1825" i="3" s="1"/>
  <c r="P1824" i="3"/>
  <c r="Q1824" i="3" s="1"/>
  <c r="P1823" i="3"/>
  <c r="Q1823" i="3" s="1"/>
  <c r="P1822" i="3"/>
  <c r="Q1822" i="3" s="1"/>
  <c r="P1821" i="3"/>
  <c r="Q1821" i="3" s="1"/>
  <c r="P1820" i="3"/>
  <c r="Q1820" i="3" s="1"/>
  <c r="P1819" i="3"/>
  <c r="Q1819" i="3" s="1"/>
  <c r="P1818" i="3"/>
  <c r="Q1818" i="3" s="1"/>
  <c r="P1817" i="3"/>
  <c r="Q1817" i="3" s="1"/>
  <c r="P1816" i="3"/>
  <c r="Q1816" i="3" s="1"/>
  <c r="P1815" i="3"/>
  <c r="Q1815" i="3" s="1"/>
  <c r="P1814" i="3"/>
  <c r="Q1814" i="3" s="1"/>
  <c r="P1813" i="3"/>
  <c r="Q1813" i="3" s="1"/>
  <c r="P1812" i="3"/>
  <c r="Q1812" i="3" s="1"/>
  <c r="P1811" i="3"/>
  <c r="Q1811" i="3" s="1"/>
  <c r="P1810" i="3"/>
  <c r="Q1810" i="3" s="1"/>
  <c r="P1809" i="3"/>
  <c r="Q1809" i="3" s="1"/>
  <c r="P1808" i="3"/>
  <c r="Q1808" i="3" s="1"/>
  <c r="P1807" i="3"/>
  <c r="Q1807" i="3" s="1"/>
  <c r="P1806" i="3"/>
  <c r="Q1806" i="3" s="1"/>
  <c r="P1805" i="3"/>
  <c r="Q1805" i="3" s="1"/>
  <c r="P1804" i="3"/>
  <c r="Q1804" i="3" s="1"/>
  <c r="P1803" i="3"/>
  <c r="Q1803" i="3" s="1"/>
  <c r="P1802" i="3"/>
  <c r="Q1802" i="3" s="1"/>
  <c r="P1801" i="3"/>
  <c r="Q1801" i="3" s="1"/>
  <c r="P1800" i="3"/>
  <c r="Q1800" i="3" s="1"/>
  <c r="P1799" i="3"/>
  <c r="Q1799" i="3" s="1"/>
  <c r="P1798" i="3"/>
  <c r="Q1798" i="3" s="1"/>
  <c r="P1797" i="3"/>
  <c r="Q1797" i="3" s="1"/>
  <c r="P1796" i="3"/>
  <c r="Q1796" i="3" s="1"/>
  <c r="P1795" i="3"/>
  <c r="Q1795" i="3" s="1"/>
  <c r="P1794" i="3"/>
  <c r="Q1794" i="3" s="1"/>
  <c r="P1793" i="3"/>
  <c r="Q1793" i="3" s="1"/>
  <c r="P1792" i="3"/>
  <c r="Q1792" i="3" s="1"/>
  <c r="P1791" i="3"/>
  <c r="Q1791" i="3" s="1"/>
  <c r="P1790" i="3"/>
  <c r="Q1790" i="3" s="1"/>
  <c r="P1789" i="3"/>
  <c r="Q1789" i="3" s="1"/>
  <c r="P1788" i="3"/>
  <c r="Q1788" i="3" s="1"/>
  <c r="P1787" i="3"/>
  <c r="Q1787" i="3" s="1"/>
  <c r="P1786" i="3"/>
  <c r="Q1786" i="3" s="1"/>
  <c r="P1785" i="3"/>
  <c r="Q1785" i="3" s="1"/>
  <c r="P1784" i="3"/>
  <c r="Q1784" i="3" s="1"/>
  <c r="P1783" i="3"/>
  <c r="Q1783" i="3" s="1"/>
  <c r="P1782" i="3"/>
  <c r="Q1782" i="3" s="1"/>
  <c r="P1781" i="3"/>
  <c r="Q1781" i="3" s="1"/>
  <c r="P1780" i="3"/>
  <c r="Q1780" i="3" s="1"/>
  <c r="P1779" i="3"/>
  <c r="Q1779" i="3" s="1"/>
  <c r="P1778" i="3"/>
  <c r="Q1778" i="3" s="1"/>
  <c r="P1777" i="3"/>
  <c r="Q1777" i="3" s="1"/>
  <c r="P1776" i="3"/>
  <c r="Q1776" i="3" s="1"/>
  <c r="P1775" i="3"/>
  <c r="Q1775" i="3" s="1"/>
  <c r="P1774" i="3"/>
  <c r="Q1774" i="3" s="1"/>
  <c r="P1773" i="3"/>
  <c r="Q1773" i="3" s="1"/>
  <c r="P1772" i="3"/>
  <c r="Q1772" i="3" s="1"/>
  <c r="P1771" i="3"/>
  <c r="Q1771" i="3" s="1"/>
  <c r="P1770" i="3"/>
  <c r="Q1770" i="3" s="1"/>
  <c r="P1769" i="3"/>
  <c r="Q1769" i="3" s="1"/>
  <c r="P1768" i="3"/>
  <c r="Q1768" i="3" s="1"/>
  <c r="P1767" i="3"/>
  <c r="Q1767" i="3" s="1"/>
  <c r="P1766" i="3"/>
  <c r="Q1766" i="3" s="1"/>
  <c r="P1765" i="3"/>
  <c r="Q1765" i="3" s="1"/>
  <c r="P1764" i="3"/>
  <c r="Q1764" i="3" s="1"/>
  <c r="P1763" i="3"/>
  <c r="Q1763" i="3" s="1"/>
  <c r="P1762" i="3"/>
  <c r="Q1762" i="3" s="1"/>
  <c r="P1761" i="3"/>
  <c r="Q1761" i="3" s="1"/>
  <c r="P1760" i="3"/>
  <c r="Q1760" i="3" s="1"/>
  <c r="P1759" i="3"/>
  <c r="Q1759" i="3" s="1"/>
  <c r="P1758" i="3"/>
  <c r="Q1758" i="3" s="1"/>
  <c r="P1757" i="3"/>
  <c r="Q1757" i="3" s="1"/>
  <c r="P1756" i="3"/>
  <c r="Q1756" i="3" s="1"/>
  <c r="P1755" i="3"/>
  <c r="Q1755" i="3" s="1"/>
  <c r="P1754" i="3"/>
  <c r="Q1754" i="3" s="1"/>
  <c r="P1753" i="3"/>
  <c r="Q1753" i="3" s="1"/>
  <c r="P1752" i="3"/>
  <c r="Q1752" i="3" s="1"/>
  <c r="P1751" i="3"/>
  <c r="Q1751" i="3" s="1"/>
  <c r="P1750" i="3"/>
  <c r="Q1750" i="3" s="1"/>
  <c r="P1749" i="3"/>
  <c r="Q1749" i="3" s="1"/>
  <c r="P1748" i="3"/>
  <c r="Q1748" i="3" s="1"/>
  <c r="P1747" i="3"/>
  <c r="Q1747" i="3" s="1"/>
  <c r="P1746" i="3"/>
  <c r="Q1746" i="3" s="1"/>
  <c r="P1745" i="3"/>
  <c r="Q1745" i="3" s="1"/>
  <c r="P1744" i="3"/>
  <c r="Q1744" i="3" s="1"/>
  <c r="P1743" i="3"/>
  <c r="Q1743" i="3" s="1"/>
  <c r="P1742" i="3"/>
  <c r="Q1742" i="3" s="1"/>
  <c r="P1741" i="3"/>
  <c r="Q1741" i="3" s="1"/>
  <c r="P1740" i="3"/>
  <c r="Q1740" i="3" s="1"/>
  <c r="P1739" i="3"/>
  <c r="Q1739" i="3" s="1"/>
  <c r="P1738" i="3"/>
  <c r="Q1738" i="3" s="1"/>
  <c r="P1737" i="3"/>
  <c r="Q1737" i="3" s="1"/>
  <c r="P1736" i="3"/>
  <c r="Q1736" i="3" s="1"/>
  <c r="P1735" i="3"/>
  <c r="Q1735" i="3" s="1"/>
  <c r="P1734" i="3"/>
  <c r="Q1734" i="3" s="1"/>
  <c r="P1733" i="3"/>
  <c r="Q1733" i="3" s="1"/>
  <c r="P1732" i="3"/>
  <c r="Q1732" i="3" s="1"/>
  <c r="P1731" i="3"/>
  <c r="Q1731" i="3" s="1"/>
  <c r="P1730" i="3"/>
  <c r="Q1730" i="3" s="1"/>
  <c r="P1729" i="3"/>
  <c r="Q1729" i="3" s="1"/>
  <c r="P1728" i="3"/>
  <c r="Q1728" i="3" s="1"/>
  <c r="P1727" i="3"/>
  <c r="Q1727" i="3" s="1"/>
  <c r="P1726" i="3"/>
  <c r="Q1726" i="3" s="1"/>
  <c r="P1725" i="3"/>
  <c r="Q1725" i="3" s="1"/>
  <c r="P1724" i="3"/>
  <c r="Q1724" i="3" s="1"/>
  <c r="P1723" i="3"/>
  <c r="Q1723" i="3" s="1"/>
  <c r="P1722" i="3"/>
  <c r="Q1722" i="3" s="1"/>
  <c r="P1721" i="3"/>
  <c r="Q1721" i="3" s="1"/>
  <c r="P1720" i="3"/>
  <c r="Q1720" i="3" s="1"/>
  <c r="P1719" i="3"/>
  <c r="Q1719" i="3" s="1"/>
  <c r="P1718" i="3"/>
  <c r="Q1718" i="3" s="1"/>
  <c r="P1717" i="3"/>
  <c r="Q1717" i="3" s="1"/>
  <c r="P1716" i="3"/>
  <c r="Q1716" i="3" s="1"/>
  <c r="P1715" i="3"/>
  <c r="Q1715" i="3" s="1"/>
  <c r="P1714" i="3"/>
  <c r="Q1714" i="3" s="1"/>
  <c r="P1713" i="3"/>
  <c r="Q1713" i="3" s="1"/>
  <c r="P1712" i="3"/>
  <c r="Q1712" i="3" s="1"/>
  <c r="P1711" i="3"/>
  <c r="Q1711" i="3" s="1"/>
  <c r="P1710" i="3"/>
  <c r="Q1710" i="3" s="1"/>
  <c r="P1709" i="3"/>
  <c r="Q1709" i="3" s="1"/>
  <c r="P1708" i="3"/>
  <c r="Q1708" i="3" s="1"/>
  <c r="P1707" i="3"/>
  <c r="Q1707" i="3" s="1"/>
  <c r="P1706" i="3"/>
  <c r="Q1706" i="3" s="1"/>
  <c r="P1705" i="3"/>
  <c r="Q1705" i="3" s="1"/>
  <c r="P1704" i="3"/>
  <c r="Q1704" i="3" s="1"/>
  <c r="P1703" i="3"/>
  <c r="Q1703" i="3" s="1"/>
  <c r="P1702" i="3"/>
  <c r="Q1702" i="3" s="1"/>
  <c r="P1701" i="3"/>
  <c r="Q1701" i="3" s="1"/>
  <c r="P1700" i="3"/>
  <c r="Q1700" i="3" s="1"/>
  <c r="P1699" i="3"/>
  <c r="Q1699" i="3" s="1"/>
  <c r="P1698" i="3"/>
  <c r="Q1698" i="3" s="1"/>
  <c r="P1697" i="3"/>
  <c r="Q1697" i="3" s="1"/>
  <c r="P1696" i="3"/>
  <c r="Q1696" i="3" s="1"/>
  <c r="P1695" i="3"/>
  <c r="Q1695" i="3" s="1"/>
  <c r="P1694" i="3"/>
  <c r="Q1694" i="3" s="1"/>
  <c r="P1693" i="3"/>
  <c r="Q1693" i="3" s="1"/>
  <c r="P1692" i="3"/>
  <c r="Q1692" i="3" s="1"/>
  <c r="P1691" i="3"/>
  <c r="Q1691" i="3" s="1"/>
  <c r="P1690" i="3"/>
  <c r="Q1690" i="3" s="1"/>
  <c r="P1689" i="3"/>
  <c r="Q1689" i="3" s="1"/>
  <c r="P1688" i="3"/>
  <c r="Q1688" i="3" s="1"/>
  <c r="P1687" i="3"/>
  <c r="Q1687" i="3" s="1"/>
  <c r="P1686" i="3"/>
  <c r="Q1686" i="3" s="1"/>
  <c r="P1685" i="3"/>
  <c r="Q1685" i="3" s="1"/>
  <c r="P1684" i="3"/>
  <c r="Q1684" i="3" s="1"/>
  <c r="P1683" i="3"/>
  <c r="Q1683" i="3" s="1"/>
  <c r="P1682" i="3"/>
  <c r="Q1682" i="3" s="1"/>
  <c r="P1681" i="3"/>
  <c r="Q1681" i="3" s="1"/>
  <c r="P1680" i="3"/>
  <c r="Q1680" i="3" s="1"/>
  <c r="P1679" i="3"/>
  <c r="Q1679" i="3" s="1"/>
  <c r="P1678" i="3"/>
  <c r="Q1678" i="3" s="1"/>
  <c r="P1677" i="3"/>
  <c r="Q1677" i="3" s="1"/>
  <c r="P1676" i="3"/>
  <c r="Q1676" i="3" s="1"/>
  <c r="P1675" i="3"/>
  <c r="Q1675" i="3" s="1"/>
  <c r="P1674" i="3"/>
  <c r="Q1674" i="3" s="1"/>
  <c r="P1673" i="3"/>
  <c r="Q1673" i="3" s="1"/>
  <c r="P1672" i="3"/>
  <c r="Q1672" i="3" s="1"/>
  <c r="P1671" i="3"/>
  <c r="Q1671" i="3" s="1"/>
  <c r="P1670" i="3"/>
  <c r="Q1670" i="3" s="1"/>
  <c r="P1669" i="3"/>
  <c r="Q1669" i="3" s="1"/>
  <c r="P1668" i="3"/>
  <c r="Q1668" i="3" s="1"/>
  <c r="P1667" i="3"/>
  <c r="Q1667" i="3" s="1"/>
  <c r="P1666" i="3"/>
  <c r="Q1666" i="3" s="1"/>
  <c r="P1665" i="3"/>
  <c r="Q1665" i="3" s="1"/>
  <c r="P1664" i="3"/>
  <c r="Q1664" i="3" s="1"/>
  <c r="P1663" i="3"/>
  <c r="Q1663" i="3" s="1"/>
  <c r="P1662" i="3"/>
  <c r="Q1662" i="3" s="1"/>
  <c r="P1661" i="3"/>
  <c r="Q1661" i="3" s="1"/>
  <c r="P1660" i="3"/>
  <c r="Q1660" i="3" s="1"/>
  <c r="P1659" i="3"/>
  <c r="Q1659" i="3" s="1"/>
  <c r="P1658" i="3"/>
  <c r="Q1658" i="3" s="1"/>
  <c r="P1657" i="3"/>
  <c r="Q1657" i="3" s="1"/>
  <c r="P1656" i="3"/>
  <c r="Q1656" i="3" s="1"/>
  <c r="P1655" i="3"/>
  <c r="Q1655" i="3" s="1"/>
  <c r="P1654" i="3"/>
  <c r="Q1654" i="3" s="1"/>
  <c r="P1653" i="3"/>
  <c r="Q1653" i="3" s="1"/>
  <c r="P1652" i="3"/>
  <c r="Q1652" i="3" s="1"/>
  <c r="P1651" i="3"/>
  <c r="Q1651" i="3" s="1"/>
  <c r="P1650" i="3"/>
  <c r="Q1650" i="3" s="1"/>
  <c r="P1649" i="3"/>
  <c r="Q1649" i="3" s="1"/>
  <c r="P1648" i="3"/>
  <c r="Q1648" i="3" s="1"/>
  <c r="P1647" i="3"/>
  <c r="Q1647" i="3" s="1"/>
  <c r="P1646" i="3"/>
  <c r="Q1646" i="3" s="1"/>
  <c r="P1645" i="3"/>
  <c r="Q1645" i="3" s="1"/>
  <c r="P1644" i="3"/>
  <c r="Q1644" i="3" s="1"/>
  <c r="P1643" i="3"/>
  <c r="Q1643" i="3" s="1"/>
  <c r="P1642" i="3"/>
  <c r="Q1642" i="3" s="1"/>
  <c r="P1641" i="3"/>
  <c r="Q1641" i="3" s="1"/>
  <c r="P1640" i="3"/>
  <c r="Q1640" i="3" s="1"/>
  <c r="P1639" i="3"/>
  <c r="Q1639" i="3" s="1"/>
  <c r="P1638" i="3"/>
  <c r="Q1638" i="3" s="1"/>
  <c r="P1637" i="3"/>
  <c r="Q1637" i="3" s="1"/>
  <c r="P1636" i="3"/>
  <c r="Q1636" i="3" s="1"/>
  <c r="P1635" i="3"/>
  <c r="Q1635" i="3" s="1"/>
  <c r="P1634" i="3"/>
  <c r="Q1634" i="3" s="1"/>
  <c r="P1633" i="3"/>
  <c r="Q1633" i="3" s="1"/>
  <c r="P1632" i="3"/>
  <c r="Q1632" i="3" s="1"/>
  <c r="P1631" i="3"/>
  <c r="Q1631" i="3" s="1"/>
  <c r="P1630" i="3"/>
  <c r="Q1630" i="3" s="1"/>
  <c r="P1629" i="3"/>
  <c r="Q1629" i="3" s="1"/>
  <c r="P1628" i="3"/>
  <c r="Q1628" i="3" s="1"/>
  <c r="P1627" i="3"/>
  <c r="Q1627" i="3" s="1"/>
  <c r="P1626" i="3"/>
  <c r="Q1626" i="3" s="1"/>
  <c r="P1625" i="3"/>
  <c r="Q1625" i="3" s="1"/>
  <c r="P1624" i="3"/>
  <c r="Q1624" i="3" s="1"/>
  <c r="P1623" i="3"/>
  <c r="Q1623" i="3" s="1"/>
  <c r="P1622" i="3"/>
  <c r="Q1622" i="3" s="1"/>
  <c r="P1621" i="3"/>
  <c r="Q1621" i="3" s="1"/>
  <c r="P1620" i="3"/>
  <c r="Q1620" i="3" s="1"/>
  <c r="P1619" i="3"/>
  <c r="Q1619" i="3" s="1"/>
  <c r="P1618" i="3"/>
  <c r="Q1618" i="3" s="1"/>
  <c r="P1617" i="3"/>
  <c r="Q1617" i="3" s="1"/>
  <c r="P1616" i="3"/>
  <c r="Q1616" i="3" s="1"/>
  <c r="P1615" i="3"/>
  <c r="Q1615" i="3" s="1"/>
  <c r="P1614" i="3"/>
  <c r="Q1614" i="3" s="1"/>
  <c r="P1613" i="3"/>
  <c r="Q1613" i="3" s="1"/>
  <c r="P1612" i="3"/>
  <c r="Q1612" i="3" s="1"/>
  <c r="P1611" i="3"/>
  <c r="Q1611" i="3" s="1"/>
  <c r="P1610" i="3"/>
  <c r="Q1610" i="3" s="1"/>
  <c r="P1609" i="3"/>
  <c r="Q1609" i="3" s="1"/>
  <c r="P1608" i="3"/>
  <c r="Q1608" i="3" s="1"/>
  <c r="P1607" i="3"/>
  <c r="Q1607" i="3" s="1"/>
  <c r="P1606" i="3"/>
  <c r="Q1606" i="3" s="1"/>
  <c r="P1605" i="3"/>
  <c r="Q1605" i="3" s="1"/>
  <c r="P1604" i="3"/>
  <c r="Q1604" i="3" s="1"/>
  <c r="P1603" i="3"/>
  <c r="Q1603" i="3" s="1"/>
  <c r="P1602" i="3"/>
  <c r="Q1602" i="3" s="1"/>
  <c r="P1601" i="3"/>
  <c r="Q1601" i="3" s="1"/>
  <c r="P1600" i="3"/>
  <c r="Q1600" i="3" s="1"/>
  <c r="P1599" i="3"/>
  <c r="Q1599" i="3" s="1"/>
  <c r="P1598" i="3"/>
  <c r="Q1598" i="3" s="1"/>
  <c r="P1597" i="3"/>
  <c r="Q1597" i="3" s="1"/>
  <c r="P1596" i="3"/>
  <c r="Q1596" i="3" s="1"/>
  <c r="P1595" i="3"/>
  <c r="Q1595" i="3" s="1"/>
  <c r="P1594" i="3"/>
  <c r="Q1594" i="3" s="1"/>
  <c r="P1593" i="3"/>
  <c r="Q1593" i="3" s="1"/>
  <c r="P1592" i="3"/>
  <c r="Q1592" i="3" s="1"/>
  <c r="P1591" i="3"/>
  <c r="Q1591" i="3" s="1"/>
  <c r="P1590" i="3"/>
  <c r="Q1590" i="3" s="1"/>
  <c r="P1589" i="3"/>
  <c r="Q1589" i="3" s="1"/>
  <c r="P1588" i="3"/>
  <c r="Q1588" i="3" s="1"/>
  <c r="P1587" i="3"/>
  <c r="Q1587" i="3" s="1"/>
  <c r="P1586" i="3"/>
  <c r="Q1586" i="3" s="1"/>
  <c r="P1585" i="3"/>
  <c r="Q1585" i="3" s="1"/>
  <c r="P1584" i="3"/>
  <c r="Q1584" i="3" s="1"/>
  <c r="P1583" i="3"/>
  <c r="Q1583" i="3" s="1"/>
  <c r="P1582" i="3"/>
  <c r="Q1582" i="3" s="1"/>
  <c r="P1581" i="3"/>
  <c r="Q1581" i="3" s="1"/>
  <c r="P1580" i="3"/>
  <c r="Q1580" i="3" s="1"/>
  <c r="P1579" i="3"/>
  <c r="Q1579" i="3" s="1"/>
  <c r="P1578" i="3"/>
  <c r="Q1578" i="3" s="1"/>
  <c r="P1577" i="3"/>
  <c r="Q1577" i="3" s="1"/>
  <c r="P1576" i="3"/>
  <c r="Q1576" i="3" s="1"/>
  <c r="P1575" i="3"/>
  <c r="Q1575" i="3" s="1"/>
  <c r="P1574" i="3"/>
  <c r="Q1574" i="3" s="1"/>
  <c r="P1573" i="3"/>
  <c r="Q1573" i="3" s="1"/>
  <c r="P1572" i="3"/>
  <c r="Q1572" i="3" s="1"/>
  <c r="P1571" i="3"/>
  <c r="Q1571" i="3" s="1"/>
  <c r="P1570" i="3"/>
  <c r="Q1570" i="3" s="1"/>
  <c r="P1569" i="3"/>
  <c r="Q1569" i="3" s="1"/>
  <c r="P1568" i="3"/>
  <c r="Q1568" i="3" s="1"/>
  <c r="P1567" i="3"/>
  <c r="Q1567" i="3" s="1"/>
  <c r="P1566" i="3"/>
  <c r="Q1566" i="3" s="1"/>
  <c r="P1565" i="3"/>
  <c r="Q1565" i="3" s="1"/>
  <c r="P1564" i="3"/>
  <c r="Q1564" i="3" s="1"/>
  <c r="P1563" i="3"/>
  <c r="Q1563" i="3" s="1"/>
  <c r="P1562" i="3"/>
  <c r="Q1562" i="3" s="1"/>
  <c r="P1561" i="3"/>
  <c r="Q1561" i="3" s="1"/>
  <c r="P1560" i="3"/>
  <c r="Q1560" i="3" s="1"/>
  <c r="P1559" i="3"/>
  <c r="Q1559" i="3" s="1"/>
  <c r="P1558" i="3"/>
  <c r="Q1558" i="3" s="1"/>
  <c r="P1557" i="3"/>
  <c r="Q1557" i="3" s="1"/>
  <c r="P1556" i="3"/>
  <c r="Q1556" i="3" s="1"/>
  <c r="P1555" i="3"/>
  <c r="Q1555" i="3" s="1"/>
  <c r="P1554" i="3"/>
  <c r="Q1554" i="3" s="1"/>
  <c r="P1553" i="3"/>
  <c r="Q1553" i="3" s="1"/>
  <c r="P1552" i="3"/>
  <c r="Q1552" i="3" s="1"/>
  <c r="P1551" i="3"/>
  <c r="Q1551" i="3" s="1"/>
  <c r="P1550" i="3"/>
  <c r="Q1550" i="3" s="1"/>
  <c r="P1549" i="3"/>
  <c r="Q1549" i="3" s="1"/>
  <c r="P1548" i="3"/>
  <c r="Q1548" i="3" s="1"/>
  <c r="P1547" i="3"/>
  <c r="Q1547" i="3" s="1"/>
  <c r="P1546" i="3"/>
  <c r="Q1546" i="3" s="1"/>
  <c r="P1545" i="3"/>
  <c r="Q1545" i="3" s="1"/>
  <c r="P1544" i="3"/>
  <c r="Q1544" i="3" s="1"/>
  <c r="P1543" i="3"/>
  <c r="Q1543" i="3" s="1"/>
  <c r="P1542" i="3"/>
  <c r="Q1542" i="3" s="1"/>
  <c r="P1541" i="3"/>
  <c r="Q1541" i="3" s="1"/>
  <c r="P1540" i="3"/>
  <c r="Q1540" i="3" s="1"/>
  <c r="P1539" i="3"/>
  <c r="Q1539" i="3" s="1"/>
  <c r="P1538" i="3"/>
  <c r="Q1538" i="3" s="1"/>
  <c r="P1537" i="3"/>
  <c r="Q1537" i="3" s="1"/>
  <c r="P1536" i="3"/>
  <c r="Q1536" i="3" s="1"/>
  <c r="P1535" i="3"/>
  <c r="Q1535" i="3" s="1"/>
  <c r="P1534" i="3"/>
  <c r="Q1534" i="3" s="1"/>
  <c r="P1533" i="3"/>
  <c r="Q1533" i="3" s="1"/>
  <c r="P1532" i="3"/>
  <c r="Q1532" i="3" s="1"/>
  <c r="P1531" i="3"/>
  <c r="Q1531" i="3" s="1"/>
  <c r="P1530" i="3"/>
  <c r="Q1530" i="3" s="1"/>
  <c r="P1529" i="3"/>
  <c r="Q1529" i="3" s="1"/>
  <c r="P1528" i="3"/>
  <c r="Q1528" i="3" s="1"/>
  <c r="P1527" i="3"/>
  <c r="Q1527" i="3" s="1"/>
  <c r="P1526" i="3"/>
  <c r="Q1526" i="3" s="1"/>
  <c r="P1525" i="3"/>
  <c r="Q1525" i="3" s="1"/>
  <c r="P1524" i="3"/>
  <c r="Q1524" i="3" s="1"/>
  <c r="P1523" i="3"/>
  <c r="Q1523" i="3" s="1"/>
  <c r="P1522" i="3"/>
  <c r="Q1522" i="3" s="1"/>
  <c r="P1521" i="3"/>
  <c r="Q1521" i="3" s="1"/>
  <c r="P1520" i="3"/>
  <c r="Q1520" i="3" s="1"/>
  <c r="P1519" i="3"/>
  <c r="Q1519" i="3" s="1"/>
  <c r="P1518" i="3"/>
  <c r="Q1518" i="3" s="1"/>
  <c r="P1517" i="3"/>
  <c r="Q1517" i="3" s="1"/>
  <c r="P1516" i="3"/>
  <c r="Q1516" i="3" s="1"/>
  <c r="P1515" i="3"/>
  <c r="Q1515" i="3" s="1"/>
  <c r="P1514" i="3"/>
  <c r="Q1514" i="3" s="1"/>
  <c r="P1513" i="3"/>
  <c r="Q1513" i="3" s="1"/>
  <c r="P1512" i="3"/>
  <c r="Q1512" i="3" s="1"/>
  <c r="P1511" i="3"/>
  <c r="Q1511" i="3" s="1"/>
  <c r="P1510" i="3"/>
  <c r="Q1510" i="3" s="1"/>
  <c r="P1509" i="3"/>
  <c r="Q1509" i="3" s="1"/>
  <c r="P1508" i="3"/>
  <c r="Q1508" i="3" s="1"/>
  <c r="P1507" i="3"/>
  <c r="Q1507" i="3" s="1"/>
  <c r="P1506" i="3"/>
  <c r="Q1506" i="3" s="1"/>
  <c r="P1505" i="3"/>
  <c r="Q1505" i="3" s="1"/>
  <c r="P1504" i="3"/>
  <c r="Q1504" i="3" s="1"/>
  <c r="P1503" i="3"/>
  <c r="Q1503" i="3" s="1"/>
  <c r="P1502" i="3"/>
  <c r="Q1502" i="3" s="1"/>
  <c r="P1501" i="3"/>
  <c r="Q1501" i="3" s="1"/>
  <c r="P1500" i="3"/>
  <c r="Q1500" i="3" s="1"/>
  <c r="P1499" i="3"/>
  <c r="Q1499" i="3" s="1"/>
  <c r="P1498" i="3"/>
  <c r="Q1498" i="3" s="1"/>
  <c r="P1497" i="3"/>
  <c r="Q1497" i="3" s="1"/>
  <c r="P1496" i="3"/>
  <c r="Q1496" i="3" s="1"/>
  <c r="P1495" i="3"/>
  <c r="Q1495" i="3" s="1"/>
  <c r="P1494" i="3"/>
  <c r="Q1494" i="3" s="1"/>
  <c r="P1493" i="3"/>
  <c r="Q1493" i="3" s="1"/>
  <c r="P1492" i="3"/>
  <c r="Q1492" i="3" s="1"/>
  <c r="P1491" i="3"/>
  <c r="Q1491" i="3" s="1"/>
  <c r="P1490" i="3"/>
  <c r="Q1490" i="3" s="1"/>
  <c r="P1489" i="3"/>
  <c r="Q1489" i="3" s="1"/>
  <c r="P1488" i="3"/>
  <c r="Q1488" i="3" s="1"/>
  <c r="P1487" i="3"/>
  <c r="Q1487" i="3" s="1"/>
  <c r="P1486" i="3"/>
  <c r="Q1486" i="3" s="1"/>
  <c r="P1485" i="3"/>
  <c r="Q1485" i="3" s="1"/>
  <c r="P1484" i="3"/>
  <c r="Q1484" i="3" s="1"/>
  <c r="P1483" i="3"/>
  <c r="Q1483" i="3" s="1"/>
  <c r="P1482" i="3"/>
  <c r="Q1482" i="3" s="1"/>
  <c r="P1481" i="3"/>
  <c r="Q1481" i="3" s="1"/>
  <c r="P1480" i="3"/>
  <c r="Q1480" i="3" s="1"/>
  <c r="P1479" i="3"/>
  <c r="Q1479" i="3" s="1"/>
  <c r="P1478" i="3"/>
  <c r="Q1478" i="3" s="1"/>
  <c r="P1477" i="3"/>
  <c r="Q1477" i="3" s="1"/>
  <c r="P1476" i="3"/>
  <c r="Q1476" i="3" s="1"/>
  <c r="P1475" i="3"/>
  <c r="Q1475" i="3" s="1"/>
  <c r="P1474" i="3"/>
  <c r="Q1474" i="3" s="1"/>
  <c r="P1473" i="3"/>
  <c r="Q1473" i="3" s="1"/>
  <c r="P1472" i="3"/>
  <c r="Q1472" i="3" s="1"/>
  <c r="P1471" i="3"/>
  <c r="Q1471" i="3" s="1"/>
  <c r="P1470" i="3"/>
  <c r="Q1470" i="3" s="1"/>
  <c r="P1469" i="3"/>
  <c r="Q1469" i="3" s="1"/>
  <c r="P1468" i="3"/>
  <c r="Q1468" i="3" s="1"/>
  <c r="P1467" i="3"/>
  <c r="Q1467" i="3" s="1"/>
  <c r="P1466" i="3"/>
  <c r="Q1466" i="3" s="1"/>
  <c r="P1465" i="3"/>
  <c r="Q1465" i="3" s="1"/>
  <c r="P1464" i="3"/>
  <c r="Q1464" i="3" s="1"/>
  <c r="P1463" i="3"/>
  <c r="Q1463" i="3" s="1"/>
  <c r="P1462" i="3"/>
  <c r="Q1462" i="3" s="1"/>
  <c r="P1461" i="3"/>
  <c r="Q1461" i="3" s="1"/>
  <c r="P1460" i="3"/>
  <c r="Q1460" i="3" s="1"/>
  <c r="P1459" i="3"/>
  <c r="Q1459" i="3" s="1"/>
  <c r="P1458" i="3"/>
  <c r="Q1458" i="3" s="1"/>
  <c r="P1457" i="3"/>
  <c r="Q1457" i="3" s="1"/>
  <c r="P1456" i="3"/>
  <c r="Q1456" i="3" s="1"/>
  <c r="P1455" i="3"/>
  <c r="Q1455" i="3" s="1"/>
  <c r="P1454" i="3"/>
  <c r="Q1454" i="3" s="1"/>
  <c r="P1453" i="3"/>
  <c r="Q1453" i="3" s="1"/>
  <c r="P1452" i="3"/>
  <c r="Q1452" i="3" s="1"/>
  <c r="P1451" i="3"/>
  <c r="Q1451" i="3" s="1"/>
  <c r="P1450" i="3"/>
  <c r="Q1450" i="3" s="1"/>
  <c r="P1449" i="3"/>
  <c r="Q1449" i="3" s="1"/>
  <c r="P1448" i="3"/>
  <c r="Q1448" i="3" s="1"/>
  <c r="P1447" i="3"/>
  <c r="Q1447" i="3" s="1"/>
  <c r="P1446" i="3"/>
  <c r="Q1446" i="3" s="1"/>
  <c r="P1445" i="3"/>
  <c r="Q1445" i="3" s="1"/>
  <c r="Q1444" i="3"/>
  <c r="P1444" i="3"/>
  <c r="P1443" i="3"/>
  <c r="Q1443" i="3" s="1"/>
  <c r="P1442" i="3"/>
  <c r="Q1442" i="3" s="1"/>
  <c r="P1441" i="3"/>
  <c r="Q1441" i="3" s="1"/>
  <c r="P1440" i="3"/>
  <c r="Q1440" i="3" s="1"/>
  <c r="P1439" i="3"/>
  <c r="Q1439" i="3" s="1"/>
  <c r="Q1438" i="3"/>
  <c r="P1438" i="3"/>
  <c r="P1437" i="3"/>
  <c r="Q1437" i="3" s="1"/>
  <c r="P1436" i="3"/>
  <c r="Q1436" i="3" s="1"/>
  <c r="P1435" i="3"/>
  <c r="Q1435" i="3" s="1"/>
  <c r="P1434" i="3"/>
  <c r="Q1434" i="3" s="1"/>
  <c r="P1433" i="3"/>
  <c r="Q1433" i="3" s="1"/>
  <c r="P1432" i="3"/>
  <c r="Q1432" i="3" s="1"/>
  <c r="P1431" i="3"/>
  <c r="Q1431" i="3" s="1"/>
  <c r="P1430" i="3"/>
  <c r="Q1430" i="3" s="1"/>
  <c r="P1429" i="3"/>
  <c r="Q1429" i="3" s="1"/>
  <c r="P1428" i="3"/>
  <c r="Q1428" i="3" s="1"/>
  <c r="P1427" i="3"/>
  <c r="Q1427" i="3" s="1"/>
  <c r="P1426" i="3"/>
  <c r="Q1426" i="3" s="1"/>
  <c r="P1425" i="3"/>
  <c r="Q1425" i="3" s="1"/>
  <c r="P1424" i="3"/>
  <c r="Q1424" i="3" s="1"/>
  <c r="P1423" i="3"/>
  <c r="Q1423" i="3" s="1"/>
  <c r="P1422" i="3"/>
  <c r="Q1422" i="3" s="1"/>
  <c r="P1421" i="3"/>
  <c r="Q1421" i="3" s="1"/>
  <c r="P1420" i="3"/>
  <c r="Q1420" i="3" s="1"/>
  <c r="P1419" i="3"/>
  <c r="Q1419" i="3" s="1"/>
  <c r="P1418" i="3"/>
  <c r="Q1418" i="3" s="1"/>
  <c r="P1417" i="3"/>
  <c r="Q1417" i="3" s="1"/>
  <c r="P1416" i="3"/>
  <c r="Q1416" i="3" s="1"/>
  <c r="P1415" i="3"/>
  <c r="Q1415" i="3" s="1"/>
  <c r="P1414" i="3"/>
  <c r="Q1414" i="3" s="1"/>
  <c r="P1413" i="3"/>
  <c r="Q1413" i="3" s="1"/>
  <c r="P1412" i="3"/>
  <c r="Q1412" i="3" s="1"/>
  <c r="P1411" i="3"/>
  <c r="Q1411" i="3" s="1"/>
  <c r="P1410" i="3"/>
  <c r="Q1410" i="3" s="1"/>
  <c r="P1409" i="3"/>
  <c r="Q1409" i="3" s="1"/>
  <c r="P1408" i="3"/>
  <c r="Q1408" i="3" s="1"/>
  <c r="P1407" i="3"/>
  <c r="Q1407" i="3" s="1"/>
  <c r="P1406" i="3"/>
  <c r="Q1406" i="3" s="1"/>
  <c r="P1405" i="3"/>
  <c r="Q1405" i="3" s="1"/>
  <c r="P1404" i="3"/>
  <c r="Q1404" i="3" s="1"/>
  <c r="P1403" i="3"/>
  <c r="Q1403" i="3" s="1"/>
  <c r="P1402" i="3"/>
  <c r="Q1402" i="3" s="1"/>
  <c r="P1401" i="3"/>
  <c r="Q1401" i="3" s="1"/>
  <c r="P1400" i="3"/>
  <c r="Q1400" i="3" s="1"/>
  <c r="P1399" i="3"/>
  <c r="Q1399" i="3" s="1"/>
  <c r="P1398" i="3"/>
  <c r="Q1398" i="3" s="1"/>
  <c r="P1397" i="3"/>
  <c r="Q1397" i="3" s="1"/>
  <c r="P1396" i="3"/>
  <c r="Q1396" i="3" s="1"/>
  <c r="P1395" i="3"/>
  <c r="Q1395" i="3" s="1"/>
  <c r="P1394" i="3"/>
  <c r="Q1394" i="3" s="1"/>
  <c r="P1393" i="3"/>
  <c r="Q1393" i="3" s="1"/>
  <c r="P1392" i="3"/>
  <c r="Q1392" i="3" s="1"/>
  <c r="P1391" i="3"/>
  <c r="Q1391" i="3" s="1"/>
  <c r="P1390" i="3"/>
  <c r="Q1390" i="3" s="1"/>
  <c r="P1389" i="3"/>
  <c r="Q1389" i="3" s="1"/>
  <c r="P1388" i="3"/>
  <c r="Q1388" i="3" s="1"/>
  <c r="P1387" i="3"/>
  <c r="Q1387" i="3" s="1"/>
  <c r="P1386" i="3"/>
  <c r="Q1386" i="3" s="1"/>
  <c r="P1385" i="3"/>
  <c r="Q1385" i="3" s="1"/>
  <c r="P1384" i="3"/>
  <c r="Q1384" i="3" s="1"/>
  <c r="P1383" i="3"/>
  <c r="Q1383" i="3" s="1"/>
  <c r="P1382" i="3"/>
  <c r="Q1382" i="3" s="1"/>
  <c r="P1381" i="3"/>
  <c r="Q1381" i="3" s="1"/>
  <c r="P1380" i="3"/>
  <c r="Q1380" i="3" s="1"/>
  <c r="P1379" i="3"/>
  <c r="Q1379" i="3" s="1"/>
  <c r="P1378" i="3"/>
  <c r="Q1378" i="3" s="1"/>
  <c r="P1377" i="3"/>
  <c r="Q1377" i="3" s="1"/>
  <c r="P1376" i="3"/>
  <c r="Q1376" i="3" s="1"/>
  <c r="P1375" i="3"/>
  <c r="Q1375" i="3" s="1"/>
  <c r="P1374" i="3"/>
  <c r="Q1374" i="3" s="1"/>
  <c r="P1373" i="3"/>
  <c r="Q1373" i="3" s="1"/>
  <c r="P1372" i="3"/>
  <c r="Q1372" i="3" s="1"/>
  <c r="P1371" i="3"/>
  <c r="Q1371" i="3" s="1"/>
  <c r="P1370" i="3"/>
  <c r="Q1370" i="3" s="1"/>
  <c r="P1369" i="3"/>
  <c r="Q1369" i="3" s="1"/>
  <c r="P1368" i="3"/>
  <c r="Q1368" i="3" s="1"/>
  <c r="P1367" i="3"/>
  <c r="Q1367" i="3" s="1"/>
  <c r="P1366" i="3"/>
  <c r="Q1366" i="3" s="1"/>
  <c r="P1365" i="3"/>
  <c r="Q1365" i="3" s="1"/>
  <c r="P1364" i="3"/>
  <c r="Q1364" i="3" s="1"/>
  <c r="P1363" i="3"/>
  <c r="Q1363" i="3" s="1"/>
  <c r="P1362" i="3"/>
  <c r="Q1362" i="3" s="1"/>
  <c r="P1361" i="3"/>
  <c r="Q1361" i="3" s="1"/>
  <c r="P1360" i="3"/>
  <c r="Q1360" i="3" s="1"/>
  <c r="P1359" i="3"/>
  <c r="Q1359" i="3" s="1"/>
  <c r="P1358" i="3"/>
  <c r="Q1358" i="3" s="1"/>
  <c r="P1357" i="3"/>
  <c r="Q1357" i="3" s="1"/>
  <c r="P1356" i="3"/>
  <c r="Q1356" i="3" s="1"/>
  <c r="P1355" i="3"/>
  <c r="Q1355" i="3" s="1"/>
  <c r="P1354" i="3"/>
  <c r="Q1354" i="3" s="1"/>
  <c r="P1353" i="3"/>
  <c r="Q1353" i="3" s="1"/>
  <c r="P1352" i="3"/>
  <c r="Q1352" i="3" s="1"/>
  <c r="P1351" i="3"/>
  <c r="Q1351" i="3" s="1"/>
  <c r="P1350" i="3"/>
  <c r="Q1350" i="3" s="1"/>
  <c r="P1349" i="3"/>
  <c r="Q1349" i="3" s="1"/>
  <c r="P1348" i="3"/>
  <c r="Q1348" i="3" s="1"/>
  <c r="P1347" i="3"/>
  <c r="Q1347" i="3" s="1"/>
  <c r="P1346" i="3"/>
  <c r="Q1346" i="3" s="1"/>
  <c r="P1345" i="3"/>
  <c r="Q1345" i="3" s="1"/>
  <c r="P1344" i="3"/>
  <c r="Q1344" i="3" s="1"/>
  <c r="P1343" i="3"/>
  <c r="Q1343" i="3" s="1"/>
  <c r="P1342" i="3"/>
  <c r="Q1342" i="3" s="1"/>
  <c r="P1341" i="3"/>
  <c r="Q1341" i="3" s="1"/>
  <c r="P1340" i="3"/>
  <c r="Q1340" i="3" s="1"/>
  <c r="P1339" i="3"/>
  <c r="Q1339" i="3" s="1"/>
  <c r="P1338" i="3"/>
  <c r="Q1338" i="3" s="1"/>
  <c r="P1337" i="3"/>
  <c r="Q1337" i="3" s="1"/>
  <c r="P1336" i="3"/>
  <c r="Q1336" i="3" s="1"/>
  <c r="P1335" i="3"/>
  <c r="Q1335" i="3" s="1"/>
  <c r="P1334" i="3"/>
  <c r="Q1334" i="3" s="1"/>
  <c r="P1333" i="3"/>
  <c r="Q1333" i="3" s="1"/>
  <c r="P1332" i="3"/>
  <c r="Q1332" i="3" s="1"/>
  <c r="P1331" i="3"/>
  <c r="Q1331" i="3" s="1"/>
  <c r="P1330" i="3"/>
  <c r="Q1330" i="3" s="1"/>
  <c r="P1329" i="3"/>
  <c r="Q1329" i="3" s="1"/>
  <c r="P1328" i="3"/>
  <c r="Q1328" i="3" s="1"/>
  <c r="P1327" i="3"/>
  <c r="Q1327" i="3" s="1"/>
  <c r="P1326" i="3"/>
  <c r="Q1326" i="3" s="1"/>
  <c r="P1325" i="3"/>
  <c r="Q1325" i="3" s="1"/>
  <c r="P1324" i="3"/>
  <c r="Q1324" i="3" s="1"/>
  <c r="P1323" i="3"/>
  <c r="Q1323" i="3" s="1"/>
  <c r="P1322" i="3"/>
  <c r="Q1322" i="3" s="1"/>
  <c r="P1321" i="3"/>
  <c r="Q1321" i="3" s="1"/>
  <c r="P1320" i="3"/>
  <c r="Q1320" i="3" s="1"/>
  <c r="P1319" i="3"/>
  <c r="Q1319" i="3" s="1"/>
  <c r="P1318" i="3"/>
  <c r="Q1318" i="3" s="1"/>
  <c r="P1317" i="3"/>
  <c r="Q1317" i="3" s="1"/>
  <c r="P1316" i="3"/>
  <c r="Q1316" i="3" s="1"/>
  <c r="P1315" i="3"/>
  <c r="Q1315" i="3" s="1"/>
  <c r="P1314" i="3"/>
  <c r="Q1314" i="3" s="1"/>
  <c r="P1313" i="3"/>
  <c r="Q1313" i="3" s="1"/>
  <c r="P1312" i="3"/>
  <c r="Q1312" i="3" s="1"/>
  <c r="P1311" i="3"/>
  <c r="Q1311" i="3" s="1"/>
  <c r="P1310" i="3"/>
  <c r="Q1310" i="3" s="1"/>
  <c r="P1309" i="3"/>
  <c r="Q1309" i="3" s="1"/>
  <c r="P1308" i="3"/>
  <c r="Q1308" i="3" s="1"/>
  <c r="P1307" i="3"/>
  <c r="Q1307" i="3" s="1"/>
  <c r="P1306" i="3"/>
  <c r="Q1306" i="3" s="1"/>
  <c r="P1305" i="3"/>
  <c r="Q1305" i="3" s="1"/>
  <c r="P1304" i="3"/>
  <c r="Q1304" i="3" s="1"/>
  <c r="P1303" i="3"/>
  <c r="Q1303" i="3" s="1"/>
  <c r="P1302" i="3"/>
  <c r="Q1302" i="3" s="1"/>
  <c r="P1301" i="3"/>
  <c r="Q1301" i="3" s="1"/>
  <c r="P1300" i="3"/>
  <c r="Q1300" i="3" s="1"/>
  <c r="P1299" i="3"/>
  <c r="Q1299" i="3" s="1"/>
  <c r="P1298" i="3"/>
  <c r="Q1298" i="3" s="1"/>
  <c r="P1297" i="3"/>
  <c r="Q1297" i="3" s="1"/>
  <c r="P1296" i="3"/>
  <c r="Q1296" i="3" s="1"/>
  <c r="P1295" i="3"/>
  <c r="Q1295" i="3" s="1"/>
  <c r="P1294" i="3"/>
  <c r="Q1294" i="3" s="1"/>
  <c r="P1293" i="3"/>
  <c r="Q1293" i="3" s="1"/>
  <c r="P1292" i="3"/>
  <c r="Q1292" i="3" s="1"/>
  <c r="P1291" i="3"/>
  <c r="Q1291" i="3" s="1"/>
  <c r="P1290" i="3"/>
  <c r="Q1290" i="3" s="1"/>
  <c r="P1289" i="3"/>
  <c r="Q1289" i="3" s="1"/>
  <c r="P1288" i="3"/>
  <c r="Q1288" i="3" s="1"/>
  <c r="P1287" i="3"/>
  <c r="Q1287" i="3" s="1"/>
  <c r="P1286" i="3"/>
  <c r="Q1286" i="3" s="1"/>
  <c r="P1285" i="3"/>
  <c r="Q1285" i="3" s="1"/>
  <c r="P1284" i="3"/>
  <c r="Q1284" i="3" s="1"/>
  <c r="P1283" i="3"/>
  <c r="Q1283" i="3" s="1"/>
  <c r="P1282" i="3"/>
  <c r="Q1282" i="3" s="1"/>
  <c r="P1281" i="3"/>
  <c r="Q1281" i="3" s="1"/>
  <c r="P1280" i="3"/>
  <c r="Q1280" i="3" s="1"/>
  <c r="P1279" i="3"/>
  <c r="Q1279" i="3" s="1"/>
  <c r="P1278" i="3"/>
  <c r="Q1278" i="3" s="1"/>
  <c r="P1277" i="3"/>
  <c r="Q1277" i="3" s="1"/>
  <c r="P1276" i="3"/>
  <c r="Q1276" i="3" s="1"/>
  <c r="P1275" i="3"/>
  <c r="Q1275" i="3" s="1"/>
  <c r="P1274" i="3"/>
  <c r="Q1274" i="3" s="1"/>
  <c r="P1273" i="3"/>
  <c r="Q1273" i="3" s="1"/>
  <c r="P1272" i="3"/>
  <c r="Q1272" i="3" s="1"/>
  <c r="P1271" i="3"/>
  <c r="Q1271" i="3" s="1"/>
  <c r="P1270" i="3"/>
  <c r="Q1270" i="3" s="1"/>
  <c r="P1269" i="3"/>
  <c r="Q1269" i="3" s="1"/>
  <c r="P1268" i="3"/>
  <c r="Q1268" i="3" s="1"/>
  <c r="P1267" i="3"/>
  <c r="Q1267" i="3" s="1"/>
  <c r="P1266" i="3"/>
  <c r="Q1266" i="3" s="1"/>
  <c r="P1265" i="3"/>
  <c r="Q1265" i="3" s="1"/>
  <c r="P1264" i="3"/>
  <c r="Q1264" i="3" s="1"/>
  <c r="P1263" i="3"/>
  <c r="Q1263" i="3" s="1"/>
  <c r="P1262" i="3"/>
  <c r="Q1262" i="3" s="1"/>
  <c r="P1261" i="3"/>
  <c r="Q1261" i="3" s="1"/>
  <c r="P1260" i="3"/>
  <c r="Q1260" i="3" s="1"/>
  <c r="P1259" i="3"/>
  <c r="Q1259" i="3" s="1"/>
  <c r="P1258" i="3"/>
  <c r="Q1258" i="3" s="1"/>
  <c r="P1257" i="3"/>
  <c r="Q1257" i="3" s="1"/>
  <c r="P1256" i="3"/>
  <c r="Q1256" i="3" s="1"/>
  <c r="P1255" i="3"/>
  <c r="Q1255" i="3" s="1"/>
  <c r="P1254" i="3"/>
  <c r="Q1254" i="3" s="1"/>
  <c r="P1253" i="3"/>
  <c r="Q1253" i="3" s="1"/>
  <c r="P1252" i="3"/>
  <c r="Q1252" i="3" s="1"/>
  <c r="P1251" i="3"/>
  <c r="Q1251" i="3" s="1"/>
  <c r="P1250" i="3"/>
  <c r="Q1250" i="3" s="1"/>
  <c r="P1249" i="3"/>
  <c r="Q1249" i="3" s="1"/>
  <c r="P1248" i="3"/>
  <c r="Q1248" i="3" s="1"/>
  <c r="P1247" i="3"/>
  <c r="Q1247" i="3" s="1"/>
  <c r="P1246" i="3"/>
  <c r="Q1246" i="3" s="1"/>
  <c r="P1245" i="3"/>
  <c r="Q1245" i="3" s="1"/>
  <c r="P1244" i="3"/>
  <c r="Q1244" i="3" s="1"/>
  <c r="P1243" i="3"/>
  <c r="Q1243" i="3" s="1"/>
  <c r="P1242" i="3"/>
  <c r="Q1242" i="3" s="1"/>
  <c r="P1241" i="3"/>
  <c r="Q1241" i="3" s="1"/>
  <c r="P1240" i="3"/>
  <c r="Q1240" i="3" s="1"/>
  <c r="P1239" i="3"/>
  <c r="Q1239" i="3" s="1"/>
  <c r="P1238" i="3"/>
  <c r="Q1238" i="3" s="1"/>
  <c r="P1237" i="3"/>
  <c r="Q1237" i="3" s="1"/>
  <c r="P1236" i="3"/>
  <c r="Q1236" i="3" s="1"/>
  <c r="P1235" i="3"/>
  <c r="Q1235" i="3" s="1"/>
  <c r="P1234" i="3"/>
  <c r="Q1234" i="3" s="1"/>
  <c r="P1233" i="3"/>
  <c r="Q1233" i="3" s="1"/>
  <c r="P1232" i="3"/>
  <c r="Q1232" i="3" s="1"/>
  <c r="P1231" i="3"/>
  <c r="Q1231" i="3" s="1"/>
  <c r="P1230" i="3"/>
  <c r="Q1230" i="3" s="1"/>
  <c r="P1229" i="3"/>
  <c r="Q1229" i="3" s="1"/>
  <c r="P1228" i="3"/>
  <c r="Q1228" i="3" s="1"/>
  <c r="P1227" i="3"/>
  <c r="Q1227" i="3" s="1"/>
  <c r="P1226" i="3"/>
  <c r="Q1226" i="3" s="1"/>
  <c r="P1225" i="3"/>
  <c r="Q1225" i="3" s="1"/>
  <c r="P1224" i="3"/>
  <c r="Q1224" i="3" s="1"/>
  <c r="P1223" i="3"/>
  <c r="Q1223" i="3" s="1"/>
  <c r="P1222" i="3"/>
  <c r="Q1222" i="3" s="1"/>
  <c r="P1221" i="3"/>
  <c r="Q1221" i="3" s="1"/>
  <c r="P1220" i="3"/>
  <c r="Q1220" i="3" s="1"/>
  <c r="P1219" i="3"/>
  <c r="Q1219" i="3" s="1"/>
  <c r="P1218" i="3"/>
  <c r="Q1218" i="3" s="1"/>
  <c r="P1217" i="3"/>
  <c r="Q1217" i="3" s="1"/>
  <c r="P1216" i="3"/>
  <c r="Q1216" i="3" s="1"/>
  <c r="P1215" i="3"/>
  <c r="Q1215" i="3" s="1"/>
  <c r="P1214" i="3"/>
  <c r="Q1214" i="3" s="1"/>
  <c r="P1213" i="3"/>
  <c r="Q1213" i="3" s="1"/>
  <c r="P1212" i="3"/>
  <c r="Q1212" i="3" s="1"/>
  <c r="P1211" i="3"/>
  <c r="Q1211" i="3" s="1"/>
  <c r="P1210" i="3"/>
  <c r="Q1210" i="3" s="1"/>
  <c r="P1209" i="3"/>
  <c r="Q1209" i="3" s="1"/>
  <c r="P1208" i="3"/>
  <c r="Q1208" i="3" s="1"/>
  <c r="P1207" i="3"/>
  <c r="Q1207" i="3" s="1"/>
  <c r="P1206" i="3"/>
  <c r="Q1206" i="3" s="1"/>
  <c r="P1205" i="3"/>
  <c r="Q1205" i="3" s="1"/>
  <c r="P1204" i="3"/>
  <c r="Q1204" i="3" s="1"/>
  <c r="P1203" i="3"/>
  <c r="Q1203" i="3" s="1"/>
  <c r="P1202" i="3"/>
  <c r="Q1202" i="3" s="1"/>
  <c r="P1201" i="3"/>
  <c r="Q1201" i="3" s="1"/>
  <c r="P1200" i="3"/>
  <c r="Q1200" i="3" s="1"/>
  <c r="P1199" i="3"/>
  <c r="Q1199" i="3" s="1"/>
  <c r="P1198" i="3"/>
  <c r="Q1198" i="3" s="1"/>
  <c r="P1197" i="3"/>
  <c r="Q1197" i="3" s="1"/>
  <c r="P1196" i="3"/>
  <c r="Q1196" i="3" s="1"/>
  <c r="P1195" i="3"/>
  <c r="Q1195" i="3" s="1"/>
  <c r="P1194" i="3"/>
  <c r="Q1194" i="3" s="1"/>
  <c r="P1193" i="3"/>
  <c r="Q1193" i="3" s="1"/>
  <c r="P1192" i="3"/>
  <c r="Q1192" i="3" s="1"/>
  <c r="P1191" i="3"/>
  <c r="Q1191" i="3" s="1"/>
  <c r="P1190" i="3"/>
  <c r="Q1190" i="3" s="1"/>
  <c r="P1189" i="3"/>
  <c r="Q1189" i="3" s="1"/>
  <c r="P1188" i="3"/>
  <c r="Q1188" i="3" s="1"/>
  <c r="P1187" i="3"/>
  <c r="Q1187" i="3" s="1"/>
  <c r="P1186" i="3"/>
  <c r="Q1186" i="3" s="1"/>
  <c r="P1185" i="3"/>
  <c r="Q1185" i="3" s="1"/>
  <c r="P1184" i="3"/>
  <c r="Q1184" i="3" s="1"/>
  <c r="P1183" i="3"/>
  <c r="Q1183" i="3" s="1"/>
  <c r="P1182" i="3"/>
  <c r="Q1182" i="3" s="1"/>
  <c r="P1181" i="3"/>
  <c r="Q1181" i="3" s="1"/>
  <c r="P1180" i="3"/>
  <c r="Q1180" i="3" s="1"/>
  <c r="P1179" i="3"/>
  <c r="Q1179" i="3" s="1"/>
  <c r="P1178" i="3"/>
  <c r="Q1178" i="3" s="1"/>
  <c r="P1177" i="3"/>
  <c r="Q1177" i="3" s="1"/>
  <c r="P1176" i="3"/>
  <c r="Q1176" i="3" s="1"/>
  <c r="P1175" i="3"/>
  <c r="Q1175" i="3" s="1"/>
  <c r="P1174" i="3"/>
  <c r="Q1174" i="3" s="1"/>
  <c r="P1173" i="3"/>
  <c r="Q1173" i="3" s="1"/>
  <c r="P1172" i="3"/>
  <c r="Q1172" i="3" s="1"/>
  <c r="P1171" i="3"/>
  <c r="Q1171" i="3" s="1"/>
  <c r="P1170" i="3"/>
  <c r="Q1170" i="3" s="1"/>
  <c r="P1169" i="3"/>
  <c r="Q1169" i="3" s="1"/>
  <c r="P1168" i="3"/>
  <c r="Q1168" i="3" s="1"/>
  <c r="P1167" i="3"/>
  <c r="Q1167" i="3" s="1"/>
  <c r="P1166" i="3"/>
  <c r="Q1166" i="3" s="1"/>
  <c r="P1165" i="3"/>
  <c r="Q1165" i="3" s="1"/>
  <c r="P1164" i="3"/>
  <c r="Q1164" i="3" s="1"/>
  <c r="P1163" i="3"/>
  <c r="Q1163" i="3" s="1"/>
  <c r="P1162" i="3"/>
  <c r="Q1162" i="3" s="1"/>
  <c r="P1161" i="3"/>
  <c r="Q1161" i="3" s="1"/>
  <c r="P1160" i="3"/>
  <c r="Q1160" i="3" s="1"/>
  <c r="P1159" i="3"/>
  <c r="Q1159" i="3" s="1"/>
  <c r="P1158" i="3"/>
  <c r="Q1158" i="3" s="1"/>
  <c r="P1157" i="3"/>
  <c r="Q1157" i="3" s="1"/>
  <c r="P1156" i="3"/>
  <c r="Q1156" i="3" s="1"/>
  <c r="P1155" i="3"/>
  <c r="Q1155" i="3" s="1"/>
  <c r="P1154" i="3"/>
  <c r="Q1154" i="3" s="1"/>
  <c r="P1153" i="3"/>
  <c r="Q1153" i="3" s="1"/>
  <c r="P1152" i="3"/>
  <c r="Q1152" i="3" s="1"/>
  <c r="P1151" i="3"/>
  <c r="Q1151" i="3" s="1"/>
  <c r="P1150" i="3"/>
  <c r="Q1150" i="3" s="1"/>
  <c r="P1149" i="3"/>
  <c r="Q1149" i="3" s="1"/>
  <c r="P1148" i="3"/>
  <c r="Q1148" i="3" s="1"/>
  <c r="P1147" i="3"/>
  <c r="Q1147" i="3" s="1"/>
  <c r="P1146" i="3"/>
  <c r="Q1146" i="3" s="1"/>
  <c r="P1145" i="3"/>
  <c r="Q1145" i="3" s="1"/>
  <c r="P1144" i="3"/>
  <c r="Q1144" i="3" s="1"/>
  <c r="P1143" i="3"/>
  <c r="Q1143" i="3" s="1"/>
  <c r="P1142" i="3"/>
  <c r="Q1142" i="3" s="1"/>
  <c r="P1141" i="3"/>
  <c r="Q1141" i="3" s="1"/>
  <c r="P1140" i="3"/>
  <c r="Q1140" i="3" s="1"/>
  <c r="P1139" i="3"/>
  <c r="Q1139" i="3" s="1"/>
  <c r="P1138" i="3"/>
  <c r="Q1138" i="3" s="1"/>
  <c r="P1137" i="3"/>
  <c r="Q1137" i="3" s="1"/>
  <c r="P1136" i="3"/>
  <c r="Q1136" i="3" s="1"/>
  <c r="P1135" i="3"/>
  <c r="Q1135" i="3" s="1"/>
  <c r="P1134" i="3"/>
  <c r="Q1134" i="3" s="1"/>
  <c r="P1133" i="3"/>
  <c r="Q1133" i="3" s="1"/>
  <c r="P1132" i="3"/>
  <c r="Q1132" i="3" s="1"/>
  <c r="P1131" i="3"/>
  <c r="Q1131" i="3" s="1"/>
  <c r="P1130" i="3"/>
  <c r="Q1130" i="3" s="1"/>
  <c r="P1129" i="3"/>
  <c r="Q1129" i="3" s="1"/>
  <c r="P1128" i="3"/>
  <c r="Q1128" i="3" s="1"/>
  <c r="P1127" i="3"/>
  <c r="Q1127" i="3" s="1"/>
  <c r="P1126" i="3"/>
  <c r="Q1126" i="3" s="1"/>
  <c r="P1125" i="3"/>
  <c r="Q1125" i="3" s="1"/>
  <c r="P1124" i="3"/>
  <c r="Q1124" i="3" s="1"/>
  <c r="P1123" i="3"/>
  <c r="Q1123" i="3" s="1"/>
  <c r="P1122" i="3"/>
  <c r="Q1122" i="3" s="1"/>
  <c r="P1121" i="3"/>
  <c r="Q1121" i="3" s="1"/>
  <c r="P1120" i="3"/>
  <c r="Q1120" i="3" s="1"/>
  <c r="P1119" i="3"/>
  <c r="Q1119" i="3" s="1"/>
  <c r="P1118" i="3"/>
  <c r="Q1118" i="3" s="1"/>
  <c r="P1117" i="3"/>
  <c r="Q1117" i="3" s="1"/>
  <c r="P1116" i="3"/>
  <c r="Q1116" i="3" s="1"/>
  <c r="P1115" i="3"/>
  <c r="Q1115" i="3" s="1"/>
  <c r="P1114" i="3"/>
  <c r="Q1114" i="3" s="1"/>
  <c r="P1113" i="3"/>
  <c r="Q1113" i="3" s="1"/>
  <c r="P1112" i="3"/>
  <c r="Q1112" i="3" s="1"/>
  <c r="P1111" i="3"/>
  <c r="Q1111" i="3" s="1"/>
  <c r="P1110" i="3"/>
  <c r="Q1110" i="3" s="1"/>
  <c r="P1109" i="3"/>
  <c r="Q1109" i="3" s="1"/>
  <c r="P1108" i="3"/>
  <c r="Q1108" i="3" s="1"/>
  <c r="P1107" i="3"/>
  <c r="Q1107" i="3" s="1"/>
  <c r="P1106" i="3"/>
  <c r="Q1106" i="3" s="1"/>
  <c r="P1105" i="3"/>
  <c r="Q1105" i="3" s="1"/>
  <c r="P1104" i="3"/>
  <c r="Q1104" i="3" s="1"/>
  <c r="P1103" i="3"/>
  <c r="Q1103" i="3" s="1"/>
  <c r="P1102" i="3"/>
  <c r="Q1102" i="3" s="1"/>
  <c r="P1101" i="3"/>
  <c r="Q1101" i="3" s="1"/>
  <c r="P1100" i="3"/>
  <c r="Q1100" i="3" s="1"/>
  <c r="P1099" i="3"/>
  <c r="Q1099" i="3" s="1"/>
  <c r="P1098" i="3"/>
  <c r="Q1098" i="3" s="1"/>
  <c r="P1097" i="3"/>
  <c r="Q1097" i="3" s="1"/>
  <c r="P1096" i="3"/>
  <c r="Q1096" i="3" s="1"/>
  <c r="P1095" i="3"/>
  <c r="Q1095" i="3" s="1"/>
  <c r="P1094" i="3"/>
  <c r="Q1094" i="3" s="1"/>
  <c r="P1093" i="3"/>
  <c r="Q1093" i="3" s="1"/>
  <c r="P1092" i="3"/>
  <c r="Q1092" i="3" s="1"/>
  <c r="P1091" i="3"/>
  <c r="Q1091" i="3" s="1"/>
  <c r="P1090" i="3"/>
  <c r="Q1090" i="3" s="1"/>
  <c r="P1089" i="3"/>
  <c r="Q1089" i="3" s="1"/>
  <c r="P1088" i="3"/>
  <c r="Q1088" i="3" s="1"/>
  <c r="P1087" i="3"/>
  <c r="Q1087" i="3" s="1"/>
  <c r="P1086" i="3"/>
  <c r="Q1086" i="3" s="1"/>
  <c r="P1085" i="3"/>
  <c r="Q1085" i="3" s="1"/>
  <c r="P1084" i="3"/>
  <c r="Q1084" i="3" s="1"/>
  <c r="P1083" i="3"/>
  <c r="Q1083" i="3" s="1"/>
  <c r="P1082" i="3"/>
  <c r="Q1082" i="3" s="1"/>
  <c r="P1081" i="3"/>
  <c r="Q1081" i="3" s="1"/>
  <c r="P1080" i="3"/>
  <c r="Q1080" i="3" s="1"/>
  <c r="P1079" i="3"/>
  <c r="Q1079" i="3" s="1"/>
  <c r="P1078" i="3"/>
  <c r="Q1078" i="3" s="1"/>
  <c r="P1077" i="3"/>
  <c r="Q1077" i="3" s="1"/>
  <c r="P1076" i="3"/>
  <c r="Q1076" i="3" s="1"/>
  <c r="P1075" i="3"/>
  <c r="Q1075" i="3" s="1"/>
  <c r="P1074" i="3"/>
  <c r="Q1074" i="3" s="1"/>
  <c r="P1073" i="3"/>
  <c r="Q1073" i="3" s="1"/>
  <c r="P1072" i="3"/>
  <c r="Q1072" i="3" s="1"/>
  <c r="P1071" i="3"/>
  <c r="Q1071" i="3" s="1"/>
  <c r="P1070" i="3"/>
  <c r="Q1070" i="3" s="1"/>
  <c r="P1069" i="3"/>
  <c r="Q1069" i="3" s="1"/>
  <c r="P1068" i="3"/>
  <c r="Q1068" i="3" s="1"/>
  <c r="P1067" i="3"/>
  <c r="Q1067" i="3" s="1"/>
  <c r="P1066" i="3"/>
  <c r="Q1066" i="3" s="1"/>
  <c r="P1065" i="3"/>
  <c r="Q1065" i="3" s="1"/>
  <c r="P1064" i="3"/>
  <c r="Q1064" i="3" s="1"/>
  <c r="P1063" i="3"/>
  <c r="Q1063" i="3" s="1"/>
  <c r="P1062" i="3"/>
  <c r="Q1062" i="3" s="1"/>
  <c r="P1061" i="3"/>
  <c r="Q1061" i="3" s="1"/>
  <c r="P1060" i="3"/>
  <c r="Q1060" i="3" s="1"/>
  <c r="P1059" i="3"/>
  <c r="Q1059" i="3" s="1"/>
  <c r="P1058" i="3"/>
  <c r="Q1058" i="3" s="1"/>
  <c r="P1057" i="3"/>
  <c r="Q1057" i="3" s="1"/>
  <c r="P1056" i="3"/>
  <c r="Q1056" i="3" s="1"/>
  <c r="P1055" i="3"/>
  <c r="Q1055" i="3" s="1"/>
  <c r="P1054" i="3"/>
  <c r="Q1054" i="3" s="1"/>
  <c r="P1053" i="3"/>
  <c r="Q1053" i="3" s="1"/>
  <c r="Q1052" i="3"/>
  <c r="P1052" i="3"/>
  <c r="P1051" i="3"/>
  <c r="Q1051" i="3" s="1"/>
  <c r="P1050" i="3"/>
  <c r="Q1050" i="3" s="1"/>
  <c r="P1049" i="3"/>
  <c r="Q1049" i="3" s="1"/>
  <c r="P1048" i="3"/>
  <c r="Q1048" i="3" s="1"/>
  <c r="P1047" i="3"/>
  <c r="Q1047" i="3" s="1"/>
  <c r="P1046" i="3"/>
  <c r="Q1046" i="3" s="1"/>
  <c r="P1045" i="3"/>
  <c r="Q1045" i="3" s="1"/>
  <c r="P1044" i="3"/>
  <c r="Q1044" i="3" s="1"/>
  <c r="P1043" i="3"/>
  <c r="Q1043" i="3" s="1"/>
  <c r="P1042" i="3"/>
  <c r="Q1042" i="3" s="1"/>
  <c r="P1041" i="3"/>
  <c r="Q1041" i="3" s="1"/>
  <c r="P1040" i="3"/>
  <c r="Q1040" i="3" s="1"/>
  <c r="P1039" i="3"/>
  <c r="Q1039" i="3" s="1"/>
  <c r="P1038" i="3"/>
  <c r="Q1038" i="3" s="1"/>
  <c r="P1037" i="3"/>
  <c r="Q1037" i="3" s="1"/>
  <c r="P1036" i="3"/>
  <c r="Q1036" i="3" s="1"/>
  <c r="P1035" i="3"/>
  <c r="Q1035" i="3" s="1"/>
  <c r="P1034" i="3"/>
  <c r="Q1034" i="3" s="1"/>
  <c r="P1033" i="3"/>
  <c r="Q1033" i="3" s="1"/>
  <c r="P1032" i="3"/>
  <c r="Q1032" i="3" s="1"/>
  <c r="P1031" i="3"/>
  <c r="Q1031" i="3" s="1"/>
  <c r="P1030" i="3"/>
  <c r="Q1030" i="3" s="1"/>
  <c r="P1029" i="3"/>
  <c r="Q1029" i="3" s="1"/>
  <c r="P1028" i="3"/>
  <c r="Q1028" i="3" s="1"/>
  <c r="P1027" i="3"/>
  <c r="Q1027" i="3" s="1"/>
  <c r="P1026" i="3"/>
  <c r="Q1026" i="3" s="1"/>
  <c r="P1025" i="3"/>
  <c r="Q1025" i="3" s="1"/>
  <c r="P1024" i="3"/>
  <c r="Q1024" i="3" s="1"/>
  <c r="P1023" i="3"/>
  <c r="Q1023" i="3" s="1"/>
  <c r="P1022" i="3"/>
  <c r="Q1022" i="3" s="1"/>
  <c r="P1021" i="3"/>
  <c r="Q1021" i="3" s="1"/>
  <c r="P1020" i="3"/>
  <c r="Q1020" i="3" s="1"/>
  <c r="P1019" i="3"/>
  <c r="Q1019" i="3" s="1"/>
  <c r="P1018" i="3"/>
  <c r="Q1018" i="3" s="1"/>
  <c r="P1017" i="3"/>
  <c r="Q1017" i="3" s="1"/>
  <c r="P1016" i="3"/>
  <c r="Q1016" i="3" s="1"/>
  <c r="P1015" i="3"/>
  <c r="Q1015" i="3" s="1"/>
  <c r="P1014" i="3"/>
  <c r="Q1014" i="3" s="1"/>
  <c r="P1013" i="3"/>
  <c r="Q1013" i="3" s="1"/>
  <c r="P1012" i="3"/>
  <c r="Q1012" i="3" s="1"/>
  <c r="P1011" i="3"/>
  <c r="Q1011" i="3" s="1"/>
  <c r="P1010" i="3"/>
  <c r="Q1010" i="3" s="1"/>
  <c r="P1009" i="3"/>
  <c r="Q1009" i="3" s="1"/>
  <c r="P1008" i="3"/>
  <c r="Q1008" i="3" s="1"/>
  <c r="P1007" i="3"/>
  <c r="Q1007" i="3" s="1"/>
  <c r="P1006" i="3"/>
  <c r="Q1006" i="3" s="1"/>
  <c r="P1005" i="3"/>
  <c r="Q1005" i="3" s="1"/>
  <c r="P1004" i="3"/>
  <c r="Q1004" i="3" s="1"/>
  <c r="P1003" i="3"/>
  <c r="Q1003" i="3" s="1"/>
  <c r="P1002" i="3"/>
  <c r="Q1002" i="3" s="1"/>
  <c r="P1001" i="3"/>
  <c r="Q1001" i="3" s="1"/>
  <c r="P1000" i="3"/>
  <c r="Q1000" i="3" s="1"/>
  <c r="P999" i="3"/>
  <c r="Q999" i="3" s="1"/>
  <c r="P998" i="3"/>
  <c r="Q998" i="3" s="1"/>
  <c r="P997" i="3"/>
  <c r="Q997" i="3" s="1"/>
  <c r="P996" i="3"/>
  <c r="Q996" i="3" s="1"/>
  <c r="P995" i="3"/>
  <c r="Q995" i="3" s="1"/>
  <c r="P994" i="3"/>
  <c r="Q994" i="3" s="1"/>
  <c r="P993" i="3"/>
  <c r="Q993" i="3" s="1"/>
  <c r="P992" i="3"/>
  <c r="Q992" i="3" s="1"/>
  <c r="P991" i="3"/>
  <c r="Q991" i="3" s="1"/>
  <c r="P990" i="3"/>
  <c r="Q990" i="3" s="1"/>
  <c r="P989" i="3"/>
  <c r="Q989" i="3" s="1"/>
  <c r="P988" i="3"/>
  <c r="Q988" i="3" s="1"/>
  <c r="P987" i="3"/>
  <c r="Q987" i="3" s="1"/>
  <c r="P986" i="3"/>
  <c r="Q986" i="3" s="1"/>
  <c r="P985" i="3"/>
  <c r="Q985" i="3" s="1"/>
  <c r="P984" i="3"/>
  <c r="Q984" i="3" s="1"/>
  <c r="P983" i="3"/>
  <c r="Q983" i="3" s="1"/>
  <c r="P982" i="3"/>
  <c r="Q982" i="3" s="1"/>
  <c r="P981" i="3"/>
  <c r="Q981" i="3" s="1"/>
  <c r="P980" i="3"/>
  <c r="Q980" i="3" s="1"/>
  <c r="P979" i="3"/>
  <c r="Q979" i="3" s="1"/>
  <c r="P978" i="3"/>
  <c r="Q978" i="3" s="1"/>
  <c r="P977" i="3"/>
  <c r="Q977" i="3" s="1"/>
  <c r="P976" i="3"/>
  <c r="Q976" i="3" s="1"/>
  <c r="P975" i="3"/>
  <c r="Q975" i="3" s="1"/>
  <c r="P974" i="3"/>
  <c r="Q974" i="3" s="1"/>
  <c r="P973" i="3"/>
  <c r="Q973" i="3" s="1"/>
  <c r="P972" i="3"/>
  <c r="Q972" i="3" s="1"/>
  <c r="P971" i="3"/>
  <c r="Q971" i="3" s="1"/>
  <c r="P970" i="3"/>
  <c r="Q970" i="3" s="1"/>
  <c r="P969" i="3"/>
  <c r="Q969" i="3" s="1"/>
  <c r="P968" i="3"/>
  <c r="Q968" i="3" s="1"/>
  <c r="P967" i="3"/>
  <c r="Q967" i="3" s="1"/>
  <c r="P966" i="3"/>
  <c r="Q966" i="3" s="1"/>
  <c r="P965" i="3"/>
  <c r="Q965" i="3" s="1"/>
  <c r="P964" i="3"/>
  <c r="Q964" i="3" s="1"/>
  <c r="P963" i="3"/>
  <c r="Q963" i="3" s="1"/>
  <c r="P962" i="3"/>
  <c r="Q962" i="3" s="1"/>
  <c r="P961" i="3"/>
  <c r="Q961" i="3" s="1"/>
  <c r="P960" i="3"/>
  <c r="Q960" i="3" s="1"/>
  <c r="P959" i="3"/>
  <c r="Q959" i="3" s="1"/>
  <c r="P958" i="3"/>
  <c r="Q958" i="3" s="1"/>
  <c r="P957" i="3"/>
  <c r="Q957" i="3" s="1"/>
  <c r="P956" i="3"/>
  <c r="Q956" i="3" s="1"/>
  <c r="P955" i="3"/>
  <c r="Q955" i="3" s="1"/>
  <c r="P954" i="3"/>
  <c r="Q954" i="3" s="1"/>
  <c r="P953" i="3"/>
  <c r="Q953" i="3" s="1"/>
  <c r="P952" i="3"/>
  <c r="Q952" i="3" s="1"/>
  <c r="P951" i="3"/>
  <c r="Q951" i="3" s="1"/>
  <c r="P950" i="3"/>
  <c r="Q950" i="3" s="1"/>
  <c r="P949" i="3"/>
  <c r="Q949" i="3" s="1"/>
  <c r="P948" i="3"/>
  <c r="Q948" i="3" s="1"/>
  <c r="P947" i="3"/>
  <c r="Q947" i="3" s="1"/>
  <c r="P946" i="3"/>
  <c r="Q946" i="3" s="1"/>
  <c r="P945" i="3"/>
  <c r="Q945" i="3" s="1"/>
  <c r="P944" i="3"/>
  <c r="Q944" i="3" s="1"/>
  <c r="P943" i="3"/>
  <c r="Q943" i="3" s="1"/>
  <c r="P942" i="3"/>
  <c r="Q942" i="3" s="1"/>
  <c r="P941" i="3"/>
  <c r="Q941" i="3" s="1"/>
  <c r="P940" i="3"/>
  <c r="Q940" i="3" s="1"/>
  <c r="P939" i="3"/>
  <c r="Q939" i="3" s="1"/>
  <c r="P938" i="3"/>
  <c r="Q938" i="3" s="1"/>
  <c r="P937" i="3"/>
  <c r="Q937" i="3" s="1"/>
  <c r="P936" i="3"/>
  <c r="Q936" i="3" s="1"/>
  <c r="P935" i="3"/>
  <c r="Q935" i="3" s="1"/>
  <c r="P934" i="3"/>
  <c r="Q934" i="3" s="1"/>
  <c r="P933" i="3"/>
  <c r="Q933" i="3" s="1"/>
  <c r="P932" i="3"/>
  <c r="Q932" i="3" s="1"/>
  <c r="P931" i="3"/>
  <c r="Q931" i="3" s="1"/>
  <c r="P930" i="3"/>
  <c r="Q930" i="3" s="1"/>
  <c r="P929" i="3"/>
  <c r="Q929" i="3" s="1"/>
  <c r="P928" i="3"/>
  <c r="Q928" i="3" s="1"/>
  <c r="P927" i="3"/>
  <c r="Q927" i="3" s="1"/>
  <c r="P926" i="3"/>
  <c r="Q926" i="3" s="1"/>
  <c r="P925" i="3"/>
  <c r="Q925" i="3" s="1"/>
  <c r="P924" i="3"/>
  <c r="Q924" i="3" s="1"/>
  <c r="P923" i="3"/>
  <c r="Q923" i="3" s="1"/>
  <c r="P922" i="3"/>
  <c r="Q922" i="3" s="1"/>
  <c r="P921" i="3"/>
  <c r="Q921" i="3" s="1"/>
  <c r="P920" i="3"/>
  <c r="Q920" i="3" s="1"/>
  <c r="P919" i="3"/>
  <c r="Q919" i="3" s="1"/>
  <c r="P918" i="3"/>
  <c r="Q918" i="3" s="1"/>
  <c r="P917" i="3"/>
  <c r="Q917" i="3" s="1"/>
  <c r="P916" i="3"/>
  <c r="Q916" i="3" s="1"/>
  <c r="P915" i="3"/>
  <c r="Q915" i="3" s="1"/>
  <c r="P914" i="3"/>
  <c r="Q914" i="3" s="1"/>
  <c r="P913" i="3"/>
  <c r="Q913" i="3" s="1"/>
  <c r="P912" i="3"/>
  <c r="Q912" i="3" s="1"/>
  <c r="P911" i="3"/>
  <c r="Q911" i="3" s="1"/>
  <c r="P910" i="3"/>
  <c r="Q910" i="3" s="1"/>
  <c r="P909" i="3"/>
  <c r="Q909" i="3" s="1"/>
  <c r="P908" i="3"/>
  <c r="Q908" i="3" s="1"/>
  <c r="P907" i="3"/>
  <c r="Q907" i="3" s="1"/>
  <c r="P906" i="3"/>
  <c r="Q906" i="3" s="1"/>
  <c r="P905" i="3"/>
  <c r="Q905" i="3" s="1"/>
  <c r="P904" i="3"/>
  <c r="Q904" i="3" s="1"/>
  <c r="P903" i="3"/>
  <c r="Q903" i="3" s="1"/>
  <c r="P902" i="3"/>
  <c r="Q902" i="3" s="1"/>
  <c r="P901" i="3"/>
  <c r="Q901" i="3" s="1"/>
  <c r="P900" i="3"/>
  <c r="Q900" i="3" s="1"/>
  <c r="P899" i="3"/>
  <c r="Q899" i="3" s="1"/>
  <c r="P898" i="3"/>
  <c r="Q898" i="3" s="1"/>
  <c r="P897" i="3"/>
  <c r="Q897" i="3" s="1"/>
  <c r="P896" i="3"/>
  <c r="Q896" i="3" s="1"/>
  <c r="P895" i="3"/>
  <c r="Q895" i="3" s="1"/>
  <c r="P894" i="3"/>
  <c r="Q894" i="3" s="1"/>
  <c r="P893" i="3"/>
  <c r="Q893" i="3" s="1"/>
  <c r="P892" i="3"/>
  <c r="Q892" i="3" s="1"/>
  <c r="P891" i="3"/>
  <c r="Q891" i="3" s="1"/>
  <c r="P890" i="3"/>
  <c r="Q890" i="3" s="1"/>
  <c r="P889" i="3"/>
  <c r="Q889" i="3" s="1"/>
  <c r="P888" i="3"/>
  <c r="Q888" i="3" s="1"/>
  <c r="P887" i="3"/>
  <c r="Q887" i="3" s="1"/>
  <c r="P886" i="3"/>
  <c r="Q886" i="3" s="1"/>
  <c r="P885" i="3"/>
  <c r="Q885" i="3" s="1"/>
  <c r="P884" i="3"/>
  <c r="Q884" i="3" s="1"/>
  <c r="P883" i="3"/>
  <c r="Q883" i="3" s="1"/>
  <c r="P882" i="3"/>
  <c r="Q882" i="3" s="1"/>
  <c r="P881" i="3"/>
  <c r="Q881" i="3" s="1"/>
  <c r="P880" i="3"/>
  <c r="Q880" i="3" s="1"/>
  <c r="P879" i="3"/>
  <c r="Q879" i="3" s="1"/>
  <c r="P878" i="3"/>
  <c r="Q878" i="3" s="1"/>
  <c r="P877" i="3"/>
  <c r="Q877" i="3" s="1"/>
  <c r="P876" i="3"/>
  <c r="Q876" i="3" s="1"/>
  <c r="P875" i="3"/>
  <c r="Q875" i="3" s="1"/>
  <c r="P874" i="3"/>
  <c r="Q874" i="3" s="1"/>
  <c r="P873" i="3"/>
  <c r="Q873" i="3" s="1"/>
  <c r="P872" i="3"/>
  <c r="Q872" i="3" s="1"/>
  <c r="P871" i="3"/>
  <c r="Q871" i="3" s="1"/>
  <c r="P870" i="3"/>
  <c r="Q870" i="3" s="1"/>
  <c r="P869" i="3"/>
  <c r="Q869" i="3" s="1"/>
  <c r="P868" i="3"/>
  <c r="Q868" i="3" s="1"/>
  <c r="P867" i="3"/>
  <c r="Q867" i="3" s="1"/>
  <c r="P866" i="3"/>
  <c r="Q866" i="3" s="1"/>
  <c r="P865" i="3"/>
  <c r="Q865" i="3" s="1"/>
  <c r="P864" i="3"/>
  <c r="Q864" i="3" s="1"/>
  <c r="P863" i="3"/>
  <c r="Q863" i="3" s="1"/>
  <c r="P862" i="3"/>
  <c r="Q862" i="3" s="1"/>
  <c r="P861" i="3"/>
  <c r="Q861" i="3" s="1"/>
  <c r="P860" i="3"/>
  <c r="Q860" i="3" s="1"/>
  <c r="P859" i="3"/>
  <c r="Q859" i="3" s="1"/>
  <c r="P858" i="3"/>
  <c r="Q858" i="3" s="1"/>
  <c r="P857" i="3"/>
  <c r="Q857" i="3" s="1"/>
  <c r="P856" i="3"/>
  <c r="Q856" i="3" s="1"/>
  <c r="P855" i="3"/>
  <c r="Q855" i="3" s="1"/>
  <c r="P854" i="3"/>
  <c r="Q854" i="3" s="1"/>
  <c r="P853" i="3"/>
  <c r="Q853" i="3" s="1"/>
  <c r="P852" i="3"/>
  <c r="Q852" i="3" s="1"/>
  <c r="P851" i="3"/>
  <c r="Q851" i="3" s="1"/>
  <c r="P850" i="3"/>
  <c r="Q850" i="3" s="1"/>
  <c r="P849" i="3"/>
  <c r="Q849" i="3" s="1"/>
  <c r="P848" i="3"/>
  <c r="Q848" i="3" s="1"/>
  <c r="P847" i="3"/>
  <c r="Q847" i="3" s="1"/>
  <c r="P846" i="3"/>
  <c r="Q846" i="3" s="1"/>
  <c r="P845" i="3"/>
  <c r="Q845" i="3" s="1"/>
  <c r="P844" i="3"/>
  <c r="Q844" i="3" s="1"/>
  <c r="P843" i="3"/>
  <c r="Q843" i="3" s="1"/>
  <c r="P842" i="3"/>
  <c r="Q842" i="3" s="1"/>
  <c r="P841" i="3"/>
  <c r="Q841" i="3" s="1"/>
  <c r="P840" i="3"/>
  <c r="Q840" i="3" s="1"/>
  <c r="P839" i="3"/>
  <c r="Q839" i="3" s="1"/>
  <c r="P838" i="3"/>
  <c r="Q838" i="3" s="1"/>
  <c r="P837" i="3"/>
  <c r="Q837" i="3" s="1"/>
  <c r="P836" i="3"/>
  <c r="Q836" i="3" s="1"/>
  <c r="P835" i="3"/>
  <c r="Q835" i="3" s="1"/>
  <c r="P834" i="3"/>
  <c r="Q834" i="3" s="1"/>
  <c r="P833" i="3"/>
  <c r="Q833" i="3" s="1"/>
  <c r="P832" i="3"/>
  <c r="Q832" i="3" s="1"/>
  <c r="P831" i="3"/>
  <c r="Q831" i="3" s="1"/>
  <c r="P830" i="3"/>
  <c r="Q830" i="3" s="1"/>
  <c r="P829" i="3"/>
  <c r="Q829" i="3" s="1"/>
  <c r="P828" i="3"/>
  <c r="Q828" i="3" s="1"/>
  <c r="P827" i="3"/>
  <c r="Q827" i="3" s="1"/>
  <c r="P826" i="3"/>
  <c r="Q826" i="3" s="1"/>
  <c r="P825" i="3"/>
  <c r="Q825" i="3" s="1"/>
  <c r="P824" i="3"/>
  <c r="Q824" i="3" s="1"/>
  <c r="P823" i="3"/>
  <c r="Q823" i="3" s="1"/>
  <c r="P822" i="3"/>
  <c r="Q822" i="3" s="1"/>
  <c r="P821" i="3"/>
  <c r="Q821" i="3" s="1"/>
  <c r="P820" i="3"/>
  <c r="Q820" i="3" s="1"/>
  <c r="P819" i="3"/>
  <c r="Q819" i="3" s="1"/>
  <c r="P818" i="3"/>
  <c r="Q818" i="3" s="1"/>
  <c r="P817" i="3"/>
  <c r="Q817" i="3" s="1"/>
  <c r="Q816" i="3"/>
  <c r="P816" i="3"/>
  <c r="P815" i="3"/>
  <c r="Q815" i="3" s="1"/>
  <c r="P814" i="3"/>
  <c r="Q814" i="3" s="1"/>
  <c r="P813" i="3"/>
  <c r="Q813" i="3" s="1"/>
  <c r="P812" i="3"/>
  <c r="Q812" i="3" s="1"/>
  <c r="P811" i="3"/>
  <c r="Q811" i="3" s="1"/>
  <c r="P810" i="3"/>
  <c r="Q810" i="3" s="1"/>
  <c r="P809" i="3"/>
  <c r="Q809" i="3" s="1"/>
  <c r="P808" i="3"/>
  <c r="Q808" i="3" s="1"/>
  <c r="P807" i="3"/>
  <c r="Q807" i="3" s="1"/>
  <c r="P806" i="3"/>
  <c r="Q806" i="3" s="1"/>
  <c r="P805" i="3"/>
  <c r="Q805" i="3" s="1"/>
  <c r="P804" i="3"/>
  <c r="Q804" i="3" s="1"/>
  <c r="P803" i="3"/>
  <c r="Q803" i="3" s="1"/>
  <c r="P802" i="3"/>
  <c r="Q802" i="3" s="1"/>
  <c r="P801" i="3"/>
  <c r="Q801" i="3" s="1"/>
  <c r="P800" i="3"/>
  <c r="Q800" i="3" s="1"/>
  <c r="P799" i="3"/>
  <c r="Q799" i="3" s="1"/>
  <c r="P798" i="3"/>
  <c r="Q798" i="3" s="1"/>
  <c r="P797" i="3"/>
  <c r="Q797" i="3" s="1"/>
  <c r="P796" i="3"/>
  <c r="Q796" i="3" s="1"/>
  <c r="P795" i="3"/>
  <c r="Q795" i="3" s="1"/>
  <c r="P794" i="3"/>
  <c r="Q794" i="3" s="1"/>
  <c r="P793" i="3"/>
  <c r="Q793" i="3" s="1"/>
  <c r="P792" i="3"/>
  <c r="Q792" i="3" s="1"/>
  <c r="P791" i="3"/>
  <c r="Q791" i="3" s="1"/>
  <c r="P790" i="3"/>
  <c r="Q790" i="3" s="1"/>
  <c r="P789" i="3"/>
  <c r="Q789" i="3" s="1"/>
  <c r="P788" i="3"/>
  <c r="Q788" i="3" s="1"/>
  <c r="P787" i="3"/>
  <c r="Q787" i="3" s="1"/>
  <c r="P786" i="3"/>
  <c r="Q786" i="3" s="1"/>
  <c r="P785" i="3"/>
  <c r="Q785" i="3" s="1"/>
  <c r="P784" i="3"/>
  <c r="Q784" i="3" s="1"/>
  <c r="P783" i="3"/>
  <c r="Q783" i="3" s="1"/>
  <c r="P782" i="3"/>
  <c r="Q782" i="3" s="1"/>
  <c r="P781" i="3"/>
  <c r="Q781" i="3" s="1"/>
  <c r="P780" i="3"/>
  <c r="Q780" i="3" s="1"/>
  <c r="P779" i="3"/>
  <c r="Q779" i="3" s="1"/>
  <c r="P778" i="3"/>
  <c r="Q778" i="3" s="1"/>
  <c r="P777" i="3"/>
  <c r="Q777" i="3" s="1"/>
  <c r="P776" i="3"/>
  <c r="Q776" i="3" s="1"/>
  <c r="P775" i="3"/>
  <c r="Q775" i="3" s="1"/>
  <c r="P774" i="3"/>
  <c r="Q774" i="3" s="1"/>
  <c r="P773" i="3"/>
  <c r="Q773" i="3" s="1"/>
  <c r="P772" i="3"/>
  <c r="Q772" i="3" s="1"/>
  <c r="P771" i="3"/>
  <c r="Q771" i="3" s="1"/>
  <c r="P770" i="3"/>
  <c r="Q770" i="3" s="1"/>
  <c r="P769" i="3"/>
  <c r="Q769" i="3" s="1"/>
  <c r="P768" i="3"/>
  <c r="Q768" i="3" s="1"/>
  <c r="P767" i="3"/>
  <c r="Q767" i="3" s="1"/>
  <c r="P766" i="3"/>
  <c r="Q766" i="3" s="1"/>
  <c r="P765" i="3"/>
  <c r="Q765" i="3" s="1"/>
  <c r="P764" i="3"/>
  <c r="Q764" i="3" s="1"/>
  <c r="P763" i="3"/>
  <c r="Q763" i="3" s="1"/>
  <c r="P762" i="3"/>
  <c r="Q762" i="3" s="1"/>
  <c r="P761" i="3"/>
  <c r="Q761" i="3" s="1"/>
  <c r="P760" i="3"/>
  <c r="Q760" i="3" s="1"/>
  <c r="P759" i="3"/>
  <c r="Q759" i="3" s="1"/>
  <c r="P758" i="3"/>
  <c r="Q758" i="3" s="1"/>
  <c r="P757" i="3"/>
  <c r="Q757" i="3" s="1"/>
  <c r="P756" i="3"/>
  <c r="Q756" i="3" s="1"/>
  <c r="P755" i="3"/>
  <c r="Q755" i="3" s="1"/>
  <c r="P754" i="3"/>
  <c r="Q754" i="3" s="1"/>
  <c r="P753" i="3"/>
  <c r="Q753" i="3" s="1"/>
  <c r="P752" i="3"/>
  <c r="Q752" i="3" s="1"/>
  <c r="P751" i="3"/>
  <c r="Q751" i="3" s="1"/>
  <c r="P750" i="3"/>
  <c r="Q750" i="3" s="1"/>
  <c r="P749" i="3"/>
  <c r="Q749" i="3" s="1"/>
  <c r="P748" i="3"/>
  <c r="Q748" i="3" s="1"/>
  <c r="P747" i="3"/>
  <c r="Q747" i="3" s="1"/>
  <c r="P746" i="3"/>
  <c r="Q746" i="3" s="1"/>
  <c r="P745" i="3"/>
  <c r="Q745" i="3" s="1"/>
  <c r="P744" i="3"/>
  <c r="Q744" i="3" s="1"/>
  <c r="P743" i="3"/>
  <c r="Q743" i="3" s="1"/>
  <c r="P742" i="3"/>
  <c r="Q742" i="3" s="1"/>
  <c r="P741" i="3"/>
  <c r="Q741" i="3" s="1"/>
  <c r="P740" i="3"/>
  <c r="Q740" i="3" s="1"/>
  <c r="P739" i="3"/>
  <c r="Q739" i="3" s="1"/>
  <c r="P738" i="3"/>
  <c r="Q738" i="3" s="1"/>
  <c r="P737" i="3"/>
  <c r="Q737" i="3" s="1"/>
  <c r="P736" i="3"/>
  <c r="Q736" i="3" s="1"/>
  <c r="P735" i="3"/>
  <c r="Q735" i="3" s="1"/>
  <c r="P734" i="3"/>
  <c r="Q734" i="3" s="1"/>
  <c r="P733" i="3"/>
  <c r="Q733" i="3" s="1"/>
  <c r="P732" i="3"/>
  <c r="Q732" i="3" s="1"/>
  <c r="P731" i="3"/>
  <c r="Q731" i="3" s="1"/>
  <c r="P730" i="3"/>
  <c r="Q730" i="3" s="1"/>
  <c r="P729" i="3"/>
  <c r="Q729" i="3" s="1"/>
  <c r="P728" i="3"/>
  <c r="Q728" i="3" s="1"/>
  <c r="P727" i="3"/>
  <c r="Q727" i="3" s="1"/>
  <c r="P726" i="3"/>
  <c r="Q726" i="3" s="1"/>
  <c r="P725" i="3"/>
  <c r="Q725" i="3" s="1"/>
  <c r="P724" i="3"/>
  <c r="Q724" i="3" s="1"/>
  <c r="P723" i="3"/>
  <c r="Q723" i="3" s="1"/>
  <c r="P722" i="3"/>
  <c r="Q722" i="3" s="1"/>
  <c r="P721" i="3"/>
  <c r="Q721" i="3" s="1"/>
  <c r="P720" i="3"/>
  <c r="Q720" i="3" s="1"/>
  <c r="P719" i="3"/>
  <c r="Q719" i="3" s="1"/>
  <c r="Q718" i="3"/>
  <c r="P718" i="3"/>
  <c r="P717" i="3"/>
  <c r="Q717" i="3" s="1"/>
  <c r="P716" i="3"/>
  <c r="Q716" i="3" s="1"/>
  <c r="P715" i="3"/>
  <c r="Q715" i="3" s="1"/>
  <c r="P714" i="3"/>
  <c r="Q714" i="3" s="1"/>
  <c r="P713" i="3"/>
  <c r="Q713" i="3" s="1"/>
  <c r="P712" i="3"/>
  <c r="Q712" i="3" s="1"/>
  <c r="P711" i="3"/>
  <c r="Q711" i="3" s="1"/>
  <c r="P710" i="3"/>
  <c r="Q710" i="3" s="1"/>
  <c r="P709" i="3"/>
  <c r="Q709" i="3" s="1"/>
  <c r="P708" i="3"/>
  <c r="Q708" i="3" s="1"/>
  <c r="P707" i="3"/>
  <c r="Q707" i="3" s="1"/>
  <c r="P706" i="3"/>
  <c r="Q706" i="3" s="1"/>
  <c r="P705" i="3"/>
  <c r="Q705" i="3" s="1"/>
  <c r="P704" i="3"/>
  <c r="Q704" i="3" s="1"/>
  <c r="P703" i="3"/>
  <c r="Q703" i="3" s="1"/>
  <c r="P702" i="3"/>
  <c r="Q702" i="3" s="1"/>
  <c r="P701" i="3"/>
  <c r="Q701" i="3" s="1"/>
  <c r="P700" i="3"/>
  <c r="Q700" i="3" s="1"/>
  <c r="P699" i="3"/>
  <c r="Q699" i="3" s="1"/>
  <c r="P698" i="3"/>
  <c r="Q698" i="3" s="1"/>
  <c r="P697" i="3"/>
  <c r="Q697" i="3" s="1"/>
  <c r="P696" i="3"/>
  <c r="Q696" i="3" s="1"/>
  <c r="P695" i="3"/>
  <c r="Q695" i="3" s="1"/>
  <c r="P694" i="3"/>
  <c r="Q694" i="3" s="1"/>
  <c r="P693" i="3"/>
  <c r="Q693" i="3" s="1"/>
  <c r="P692" i="3"/>
  <c r="Q692" i="3" s="1"/>
  <c r="P691" i="3"/>
  <c r="Q691" i="3" s="1"/>
  <c r="P690" i="3"/>
  <c r="Q690" i="3" s="1"/>
  <c r="P689" i="3"/>
  <c r="Q689" i="3" s="1"/>
  <c r="P688" i="3"/>
  <c r="Q688" i="3" s="1"/>
  <c r="P687" i="3"/>
  <c r="Q687" i="3" s="1"/>
  <c r="P686" i="3"/>
  <c r="Q686" i="3" s="1"/>
  <c r="P685" i="3"/>
  <c r="Q685" i="3" s="1"/>
  <c r="P684" i="3"/>
  <c r="Q684" i="3" s="1"/>
  <c r="P683" i="3"/>
  <c r="Q683" i="3" s="1"/>
  <c r="P682" i="3"/>
  <c r="Q682" i="3" s="1"/>
  <c r="P681" i="3"/>
  <c r="Q681" i="3" s="1"/>
  <c r="P680" i="3"/>
  <c r="Q680" i="3" s="1"/>
  <c r="P679" i="3"/>
  <c r="Q679" i="3" s="1"/>
  <c r="P678" i="3"/>
  <c r="Q678" i="3" s="1"/>
  <c r="P677" i="3"/>
  <c r="Q677" i="3" s="1"/>
  <c r="P676" i="3"/>
  <c r="Q676" i="3" s="1"/>
  <c r="P675" i="3"/>
  <c r="Q675" i="3" s="1"/>
  <c r="P674" i="3"/>
  <c r="Q674" i="3" s="1"/>
  <c r="P673" i="3"/>
  <c r="Q673" i="3" s="1"/>
  <c r="P672" i="3"/>
  <c r="Q672" i="3" s="1"/>
  <c r="P671" i="3"/>
  <c r="Q671" i="3" s="1"/>
  <c r="P670" i="3"/>
  <c r="Q670" i="3" s="1"/>
  <c r="P669" i="3"/>
  <c r="Q669" i="3" s="1"/>
  <c r="P668" i="3"/>
  <c r="Q668" i="3" s="1"/>
  <c r="P667" i="3"/>
  <c r="Q667" i="3" s="1"/>
  <c r="P666" i="3"/>
  <c r="Q666" i="3" s="1"/>
  <c r="P665" i="3"/>
  <c r="Q665" i="3" s="1"/>
  <c r="P664" i="3"/>
  <c r="Q664" i="3" s="1"/>
  <c r="P663" i="3"/>
  <c r="Q663" i="3" s="1"/>
  <c r="P662" i="3"/>
  <c r="Q662" i="3" s="1"/>
  <c r="P661" i="3"/>
  <c r="Q661" i="3" s="1"/>
  <c r="P660" i="3"/>
  <c r="Q660" i="3" s="1"/>
  <c r="P659" i="3"/>
  <c r="Q659" i="3" s="1"/>
  <c r="P658" i="3"/>
  <c r="Q658" i="3" s="1"/>
  <c r="P657" i="3"/>
  <c r="Q657" i="3" s="1"/>
  <c r="P656" i="3"/>
  <c r="Q656" i="3" s="1"/>
  <c r="P655" i="3"/>
  <c r="Q655" i="3" s="1"/>
  <c r="P654" i="3"/>
  <c r="Q654" i="3" s="1"/>
  <c r="P653" i="3"/>
  <c r="Q653" i="3" s="1"/>
  <c r="P652" i="3"/>
  <c r="Q652" i="3" s="1"/>
  <c r="P651" i="3"/>
  <c r="Q651" i="3" s="1"/>
  <c r="P650" i="3"/>
  <c r="Q650" i="3" s="1"/>
  <c r="P649" i="3"/>
  <c r="Q649" i="3" s="1"/>
  <c r="P648" i="3"/>
  <c r="Q648" i="3" s="1"/>
  <c r="P647" i="3"/>
  <c r="Q647" i="3" s="1"/>
  <c r="P646" i="3"/>
  <c r="Q646" i="3" s="1"/>
  <c r="P645" i="3"/>
  <c r="Q645" i="3" s="1"/>
  <c r="P644" i="3"/>
  <c r="Q644" i="3" s="1"/>
  <c r="P643" i="3"/>
  <c r="Q643" i="3" s="1"/>
  <c r="P642" i="3"/>
  <c r="Q642" i="3" s="1"/>
  <c r="P641" i="3"/>
  <c r="Q641" i="3" s="1"/>
  <c r="P640" i="3"/>
  <c r="Q640" i="3" s="1"/>
  <c r="P639" i="3"/>
  <c r="Q639" i="3" s="1"/>
  <c r="P638" i="3"/>
  <c r="Q638" i="3" s="1"/>
  <c r="P637" i="3"/>
  <c r="Q637" i="3" s="1"/>
  <c r="P636" i="3"/>
  <c r="Q636" i="3" s="1"/>
  <c r="P635" i="3"/>
  <c r="Q635" i="3" s="1"/>
  <c r="P634" i="3"/>
  <c r="Q634" i="3" s="1"/>
  <c r="P633" i="3"/>
  <c r="Q633" i="3" s="1"/>
  <c r="P632" i="3"/>
  <c r="Q632" i="3" s="1"/>
  <c r="P631" i="3"/>
  <c r="Q631" i="3" s="1"/>
  <c r="P630" i="3"/>
  <c r="Q630" i="3" s="1"/>
  <c r="P629" i="3"/>
  <c r="Q629" i="3" s="1"/>
  <c r="P628" i="3"/>
  <c r="Q628" i="3" s="1"/>
  <c r="P627" i="3"/>
  <c r="Q627" i="3" s="1"/>
  <c r="P626" i="3"/>
  <c r="Q626" i="3" s="1"/>
  <c r="P625" i="3"/>
  <c r="Q625" i="3" s="1"/>
  <c r="P624" i="3"/>
  <c r="Q624" i="3" s="1"/>
  <c r="P623" i="3"/>
  <c r="Q623" i="3" s="1"/>
  <c r="P622" i="3"/>
  <c r="Q622" i="3" s="1"/>
  <c r="P621" i="3"/>
  <c r="Q621" i="3" s="1"/>
  <c r="P620" i="3"/>
  <c r="Q620" i="3" s="1"/>
  <c r="P619" i="3"/>
  <c r="Q619" i="3" s="1"/>
  <c r="P618" i="3"/>
  <c r="Q618" i="3" s="1"/>
  <c r="P617" i="3"/>
  <c r="Q617" i="3" s="1"/>
  <c r="P616" i="3"/>
  <c r="Q616" i="3" s="1"/>
  <c r="P615" i="3"/>
  <c r="Q615" i="3" s="1"/>
  <c r="P614" i="3"/>
  <c r="Q614" i="3" s="1"/>
  <c r="P613" i="3"/>
  <c r="Q613" i="3" s="1"/>
  <c r="P612" i="3"/>
  <c r="Q612" i="3" s="1"/>
  <c r="P611" i="3"/>
  <c r="Q611" i="3" s="1"/>
  <c r="P610" i="3"/>
  <c r="Q610" i="3" s="1"/>
  <c r="P609" i="3"/>
  <c r="Q609" i="3" s="1"/>
  <c r="P608" i="3"/>
  <c r="Q608" i="3" s="1"/>
  <c r="P607" i="3"/>
  <c r="Q607" i="3" s="1"/>
  <c r="P606" i="3"/>
  <c r="Q606" i="3" s="1"/>
  <c r="P605" i="3"/>
  <c r="Q605" i="3" s="1"/>
  <c r="P604" i="3"/>
  <c r="Q604" i="3" s="1"/>
  <c r="P603" i="3"/>
  <c r="Q603" i="3" s="1"/>
  <c r="P602" i="3"/>
  <c r="Q602" i="3" s="1"/>
  <c r="P601" i="3"/>
  <c r="Q601" i="3" s="1"/>
  <c r="P600" i="3"/>
  <c r="Q600" i="3" s="1"/>
  <c r="P599" i="3"/>
  <c r="Q599" i="3" s="1"/>
  <c r="P598" i="3"/>
  <c r="Q598" i="3" s="1"/>
  <c r="P597" i="3"/>
  <c r="Q597" i="3" s="1"/>
  <c r="P596" i="3"/>
  <c r="Q596" i="3" s="1"/>
  <c r="P595" i="3"/>
  <c r="Q595" i="3" s="1"/>
  <c r="P594" i="3"/>
  <c r="Q594" i="3" s="1"/>
  <c r="P593" i="3"/>
  <c r="Q593" i="3" s="1"/>
  <c r="P592" i="3"/>
  <c r="Q592" i="3" s="1"/>
  <c r="P591" i="3"/>
  <c r="Q591" i="3" s="1"/>
  <c r="P590" i="3"/>
  <c r="Q590" i="3" s="1"/>
  <c r="P589" i="3"/>
  <c r="Q589" i="3" s="1"/>
  <c r="P588" i="3"/>
  <c r="Q588" i="3" s="1"/>
  <c r="P587" i="3"/>
  <c r="Q587" i="3" s="1"/>
  <c r="P586" i="3"/>
  <c r="Q586" i="3" s="1"/>
  <c r="P585" i="3"/>
  <c r="Q585" i="3" s="1"/>
  <c r="P584" i="3"/>
  <c r="Q584" i="3" s="1"/>
  <c r="P583" i="3"/>
  <c r="Q583" i="3" s="1"/>
  <c r="P582" i="3"/>
  <c r="Q582" i="3" s="1"/>
  <c r="P581" i="3"/>
  <c r="Q581" i="3" s="1"/>
  <c r="P580" i="3"/>
  <c r="Q580" i="3" s="1"/>
  <c r="P579" i="3"/>
  <c r="Q579" i="3" s="1"/>
  <c r="P578" i="3"/>
  <c r="Q578" i="3" s="1"/>
  <c r="P577" i="3"/>
  <c r="Q577" i="3" s="1"/>
  <c r="P576" i="3"/>
  <c r="Q576" i="3" s="1"/>
  <c r="P575" i="3"/>
  <c r="Q575" i="3" s="1"/>
  <c r="P574" i="3"/>
  <c r="Q574" i="3" s="1"/>
  <c r="P573" i="3"/>
  <c r="Q573" i="3" s="1"/>
  <c r="P572" i="3"/>
  <c r="Q572" i="3" s="1"/>
  <c r="P571" i="3"/>
  <c r="Q571" i="3" s="1"/>
  <c r="P570" i="3"/>
  <c r="Q570" i="3" s="1"/>
  <c r="P569" i="3"/>
  <c r="Q569" i="3" s="1"/>
  <c r="P568" i="3"/>
  <c r="Q568" i="3" s="1"/>
  <c r="P567" i="3"/>
  <c r="Q567" i="3" s="1"/>
  <c r="P566" i="3"/>
  <c r="Q566" i="3" s="1"/>
  <c r="P565" i="3"/>
  <c r="Q565" i="3" s="1"/>
  <c r="P564" i="3"/>
  <c r="Q564" i="3" s="1"/>
  <c r="P563" i="3"/>
  <c r="Q563" i="3" s="1"/>
  <c r="P562" i="3"/>
  <c r="Q562" i="3" s="1"/>
  <c r="P561" i="3"/>
  <c r="Q561" i="3" s="1"/>
  <c r="P560" i="3"/>
  <c r="Q560" i="3" s="1"/>
  <c r="P559" i="3"/>
  <c r="Q559" i="3" s="1"/>
  <c r="P558" i="3"/>
  <c r="Q558" i="3" s="1"/>
  <c r="P557" i="3"/>
  <c r="Q557" i="3" s="1"/>
  <c r="P556" i="3"/>
  <c r="Q556" i="3" s="1"/>
  <c r="P555" i="3"/>
  <c r="Q555" i="3" s="1"/>
  <c r="P554" i="3"/>
  <c r="Q554" i="3" s="1"/>
  <c r="P553" i="3"/>
  <c r="Q553" i="3" s="1"/>
  <c r="P552" i="3"/>
  <c r="Q552" i="3" s="1"/>
  <c r="P551" i="3"/>
  <c r="Q551" i="3" s="1"/>
  <c r="P550" i="3"/>
  <c r="Q550" i="3" s="1"/>
  <c r="P549" i="3"/>
  <c r="Q549" i="3" s="1"/>
  <c r="P548" i="3"/>
  <c r="Q548" i="3" s="1"/>
  <c r="P547" i="3"/>
  <c r="Q547" i="3" s="1"/>
  <c r="P546" i="3"/>
  <c r="Q546" i="3" s="1"/>
  <c r="P545" i="3"/>
  <c r="Q545" i="3" s="1"/>
  <c r="P544" i="3"/>
  <c r="Q544" i="3" s="1"/>
  <c r="P543" i="3"/>
  <c r="Q543" i="3" s="1"/>
  <c r="P542" i="3"/>
  <c r="Q542" i="3" s="1"/>
  <c r="P541" i="3"/>
  <c r="Q541" i="3" s="1"/>
  <c r="P540" i="3"/>
  <c r="Q540" i="3" s="1"/>
  <c r="P539" i="3"/>
  <c r="Q539" i="3" s="1"/>
  <c r="P538" i="3"/>
  <c r="Q538" i="3" s="1"/>
  <c r="P537" i="3"/>
  <c r="Q537" i="3" s="1"/>
  <c r="P536" i="3"/>
  <c r="Q536" i="3" s="1"/>
  <c r="P535" i="3"/>
  <c r="Q535" i="3" s="1"/>
  <c r="P534" i="3"/>
  <c r="Q534" i="3" s="1"/>
  <c r="P533" i="3"/>
  <c r="Q533" i="3" s="1"/>
  <c r="P532" i="3"/>
  <c r="Q532" i="3" s="1"/>
  <c r="P531" i="3"/>
  <c r="Q531" i="3" s="1"/>
  <c r="P530" i="3"/>
  <c r="Q530" i="3" s="1"/>
  <c r="P529" i="3"/>
  <c r="Q529" i="3" s="1"/>
  <c r="P528" i="3"/>
  <c r="Q528" i="3" s="1"/>
  <c r="P527" i="3"/>
  <c r="Q527" i="3" s="1"/>
  <c r="P526" i="3"/>
  <c r="Q526" i="3" s="1"/>
  <c r="P525" i="3"/>
  <c r="Q525" i="3" s="1"/>
  <c r="P524" i="3"/>
  <c r="Q524" i="3" s="1"/>
  <c r="P523" i="3"/>
  <c r="Q523" i="3" s="1"/>
  <c r="P522" i="3"/>
  <c r="Q522" i="3" s="1"/>
  <c r="P521" i="3"/>
  <c r="Q521" i="3" s="1"/>
  <c r="P520" i="3"/>
  <c r="Q520" i="3" s="1"/>
  <c r="P519" i="3"/>
  <c r="Q519" i="3" s="1"/>
  <c r="P518" i="3"/>
  <c r="Q518" i="3" s="1"/>
  <c r="P517" i="3"/>
  <c r="Q517" i="3" s="1"/>
  <c r="P516" i="3"/>
  <c r="Q516" i="3" s="1"/>
  <c r="P515" i="3"/>
  <c r="Q515" i="3" s="1"/>
  <c r="P514" i="3"/>
  <c r="Q514" i="3" s="1"/>
  <c r="P513" i="3"/>
  <c r="Q513" i="3" s="1"/>
  <c r="P512" i="3"/>
  <c r="Q512" i="3" s="1"/>
  <c r="P511" i="3"/>
  <c r="Q511" i="3" s="1"/>
  <c r="P510" i="3"/>
  <c r="Q510" i="3" s="1"/>
  <c r="P509" i="3"/>
  <c r="Q509" i="3" s="1"/>
  <c r="P508" i="3"/>
  <c r="Q508" i="3" s="1"/>
  <c r="P507" i="3"/>
  <c r="Q507" i="3" s="1"/>
  <c r="P506" i="3"/>
  <c r="Q506" i="3" s="1"/>
  <c r="P505" i="3"/>
  <c r="Q505" i="3" s="1"/>
  <c r="P504" i="3"/>
  <c r="Q504" i="3" s="1"/>
  <c r="P503" i="3"/>
  <c r="Q503" i="3" s="1"/>
  <c r="P502" i="3"/>
  <c r="Q502" i="3" s="1"/>
  <c r="P501" i="3"/>
  <c r="Q501" i="3" s="1"/>
  <c r="P500" i="3"/>
  <c r="Q500" i="3" s="1"/>
  <c r="P499" i="3"/>
  <c r="Q499" i="3" s="1"/>
  <c r="P498" i="3"/>
  <c r="Q498" i="3" s="1"/>
  <c r="P497" i="3"/>
  <c r="Q497" i="3" s="1"/>
  <c r="P496" i="3"/>
  <c r="Q496" i="3" s="1"/>
  <c r="P495" i="3"/>
  <c r="Q495" i="3" s="1"/>
  <c r="P494" i="3"/>
  <c r="Q494" i="3" s="1"/>
  <c r="P493" i="3"/>
  <c r="Q493" i="3" s="1"/>
  <c r="P492" i="3"/>
  <c r="Q492" i="3" s="1"/>
  <c r="P491" i="3"/>
  <c r="Q491" i="3" s="1"/>
  <c r="P490" i="3"/>
  <c r="Q490" i="3" s="1"/>
  <c r="P489" i="3"/>
  <c r="Q489" i="3" s="1"/>
  <c r="P488" i="3"/>
  <c r="Q488" i="3" s="1"/>
  <c r="P487" i="3"/>
  <c r="Q487" i="3" s="1"/>
  <c r="P486" i="3"/>
  <c r="Q486" i="3" s="1"/>
  <c r="P485" i="3"/>
  <c r="Q485" i="3" s="1"/>
  <c r="P484" i="3"/>
  <c r="Q484" i="3" s="1"/>
  <c r="P483" i="3"/>
  <c r="Q483" i="3" s="1"/>
  <c r="P482" i="3"/>
  <c r="Q482" i="3" s="1"/>
  <c r="P481" i="3"/>
  <c r="Q481" i="3" s="1"/>
  <c r="P480" i="3"/>
  <c r="Q480" i="3" s="1"/>
  <c r="P479" i="3"/>
  <c r="Q479" i="3" s="1"/>
  <c r="P478" i="3"/>
  <c r="Q478" i="3" s="1"/>
  <c r="P477" i="3"/>
  <c r="Q477" i="3" s="1"/>
  <c r="P476" i="3"/>
  <c r="Q476" i="3" s="1"/>
  <c r="P475" i="3"/>
  <c r="Q475" i="3" s="1"/>
  <c r="P474" i="3"/>
  <c r="Q474" i="3" s="1"/>
  <c r="P473" i="3"/>
  <c r="Q473" i="3" s="1"/>
  <c r="P472" i="3"/>
  <c r="Q472" i="3" s="1"/>
  <c r="P471" i="3"/>
  <c r="Q471" i="3" s="1"/>
  <c r="P470" i="3"/>
  <c r="Q470" i="3" s="1"/>
  <c r="P469" i="3"/>
  <c r="Q469" i="3" s="1"/>
  <c r="P468" i="3"/>
  <c r="Q468" i="3" s="1"/>
  <c r="P467" i="3"/>
  <c r="Q467" i="3" s="1"/>
  <c r="P466" i="3"/>
  <c r="Q466" i="3" s="1"/>
  <c r="P465" i="3"/>
  <c r="Q465" i="3" s="1"/>
  <c r="P464" i="3"/>
  <c r="Q464" i="3" s="1"/>
  <c r="P463" i="3"/>
  <c r="Q463" i="3" s="1"/>
  <c r="P462" i="3"/>
  <c r="Q462" i="3" s="1"/>
  <c r="P461" i="3"/>
  <c r="Q461" i="3" s="1"/>
  <c r="P460" i="3"/>
  <c r="Q460" i="3" s="1"/>
  <c r="P459" i="3"/>
  <c r="Q459" i="3" s="1"/>
  <c r="P458" i="3"/>
  <c r="Q458" i="3" s="1"/>
  <c r="P457" i="3"/>
  <c r="Q457" i="3" s="1"/>
  <c r="P456" i="3"/>
  <c r="Q456" i="3" s="1"/>
  <c r="P455" i="3"/>
  <c r="Q455" i="3" s="1"/>
  <c r="P454" i="3"/>
  <c r="Q454" i="3" s="1"/>
  <c r="P453" i="3"/>
  <c r="Q453" i="3" s="1"/>
  <c r="P452" i="3"/>
  <c r="Q452" i="3" s="1"/>
  <c r="Q451" i="3"/>
  <c r="P451" i="3"/>
  <c r="P450" i="3"/>
  <c r="Q450" i="3" s="1"/>
  <c r="P449" i="3"/>
  <c r="Q449" i="3" s="1"/>
  <c r="P448" i="3"/>
  <c r="Q448" i="3" s="1"/>
  <c r="P447" i="3"/>
  <c r="Q447" i="3" s="1"/>
  <c r="P446" i="3"/>
  <c r="Q446" i="3" s="1"/>
  <c r="P445" i="3"/>
  <c r="Q445" i="3" s="1"/>
  <c r="P444" i="3"/>
  <c r="Q444" i="3" s="1"/>
  <c r="P443" i="3"/>
  <c r="Q443" i="3" s="1"/>
  <c r="P442" i="3"/>
  <c r="Q442" i="3" s="1"/>
  <c r="P441" i="3"/>
  <c r="Q441" i="3" s="1"/>
  <c r="P440" i="3"/>
  <c r="Q440" i="3" s="1"/>
  <c r="P439" i="3"/>
  <c r="Q439" i="3" s="1"/>
  <c r="P438" i="3"/>
  <c r="Q438" i="3" s="1"/>
  <c r="P437" i="3"/>
  <c r="Q437" i="3" s="1"/>
  <c r="P436" i="3"/>
  <c r="Q436" i="3" s="1"/>
  <c r="P435" i="3"/>
  <c r="Q435" i="3" s="1"/>
  <c r="P434" i="3"/>
  <c r="Q434" i="3" s="1"/>
  <c r="P433" i="3"/>
  <c r="Q433" i="3" s="1"/>
  <c r="P432" i="3"/>
  <c r="Q432" i="3" s="1"/>
  <c r="P431" i="3"/>
  <c r="Q431" i="3" s="1"/>
  <c r="P430" i="3"/>
  <c r="Q430" i="3" s="1"/>
  <c r="P429" i="3"/>
  <c r="Q429" i="3" s="1"/>
  <c r="P428" i="3"/>
  <c r="Q428" i="3" s="1"/>
  <c r="P427" i="3"/>
  <c r="Q427" i="3" s="1"/>
  <c r="P426" i="3"/>
  <c r="Q426" i="3" s="1"/>
  <c r="P425" i="3"/>
  <c r="Q425" i="3" s="1"/>
  <c r="P424" i="3"/>
  <c r="Q424" i="3" s="1"/>
  <c r="P423" i="3"/>
  <c r="Q423" i="3" s="1"/>
  <c r="P422" i="3"/>
  <c r="Q422" i="3" s="1"/>
  <c r="P421" i="3"/>
  <c r="Q421" i="3" s="1"/>
  <c r="P420" i="3"/>
  <c r="Q420" i="3" s="1"/>
  <c r="P419" i="3"/>
  <c r="Q419" i="3" s="1"/>
  <c r="P418" i="3"/>
  <c r="Q418" i="3" s="1"/>
  <c r="P417" i="3"/>
  <c r="Q417" i="3" s="1"/>
  <c r="P416" i="3"/>
  <c r="Q416" i="3" s="1"/>
  <c r="P415" i="3"/>
  <c r="Q415" i="3" s="1"/>
  <c r="P414" i="3"/>
  <c r="Q414" i="3" s="1"/>
  <c r="P413" i="3"/>
  <c r="Q413" i="3" s="1"/>
  <c r="P412" i="3"/>
  <c r="Q412" i="3" s="1"/>
  <c r="P411" i="3"/>
  <c r="Q411" i="3" s="1"/>
  <c r="P410" i="3"/>
  <c r="Q410" i="3" s="1"/>
  <c r="P409" i="3"/>
  <c r="Q409" i="3" s="1"/>
  <c r="P408" i="3"/>
  <c r="Q408" i="3" s="1"/>
  <c r="P407" i="3"/>
  <c r="Q407" i="3" s="1"/>
  <c r="P406" i="3"/>
  <c r="Q406" i="3" s="1"/>
  <c r="P405" i="3"/>
  <c r="Q405" i="3" s="1"/>
  <c r="P404" i="3"/>
  <c r="Q404" i="3" s="1"/>
  <c r="P403" i="3"/>
  <c r="Q403" i="3" s="1"/>
  <c r="P402" i="3"/>
  <c r="Q402" i="3" s="1"/>
  <c r="P401" i="3"/>
  <c r="Q401" i="3" s="1"/>
  <c r="P400" i="3"/>
  <c r="Q400" i="3" s="1"/>
  <c r="P399" i="3"/>
  <c r="Q399" i="3" s="1"/>
  <c r="P398" i="3"/>
  <c r="Q398" i="3" s="1"/>
  <c r="P397" i="3"/>
  <c r="Q397" i="3" s="1"/>
  <c r="P396" i="3"/>
  <c r="Q396" i="3" s="1"/>
  <c r="P395" i="3"/>
  <c r="Q395" i="3" s="1"/>
  <c r="P394" i="3"/>
  <c r="Q394" i="3" s="1"/>
  <c r="P393" i="3"/>
  <c r="Q393" i="3" s="1"/>
  <c r="P392" i="3"/>
  <c r="Q392" i="3" s="1"/>
  <c r="P391" i="3"/>
  <c r="Q391" i="3" s="1"/>
  <c r="P390" i="3"/>
  <c r="Q390" i="3" s="1"/>
  <c r="P389" i="3"/>
  <c r="Q389" i="3" s="1"/>
  <c r="P388" i="3"/>
  <c r="Q388" i="3" s="1"/>
  <c r="P387" i="3"/>
  <c r="Q387" i="3" s="1"/>
  <c r="P386" i="3"/>
  <c r="Q386" i="3" s="1"/>
  <c r="P385" i="3"/>
  <c r="Q385" i="3" s="1"/>
  <c r="P384" i="3"/>
  <c r="Q384" i="3" s="1"/>
  <c r="P383" i="3"/>
  <c r="Q383" i="3" s="1"/>
  <c r="P382" i="3"/>
  <c r="Q382" i="3" s="1"/>
  <c r="P381" i="3"/>
  <c r="Q381" i="3" s="1"/>
  <c r="P380" i="3"/>
  <c r="Q380" i="3" s="1"/>
  <c r="P379" i="3"/>
  <c r="Q379" i="3" s="1"/>
  <c r="P378" i="3"/>
  <c r="Q378" i="3" s="1"/>
  <c r="P377" i="3"/>
  <c r="Q377" i="3" s="1"/>
  <c r="P376" i="3"/>
  <c r="Q376" i="3" s="1"/>
  <c r="P375" i="3"/>
  <c r="Q375" i="3" s="1"/>
  <c r="P374" i="3"/>
  <c r="Q374" i="3" s="1"/>
  <c r="P373" i="3"/>
  <c r="Q373" i="3" s="1"/>
  <c r="P372" i="3"/>
  <c r="Q372" i="3" s="1"/>
  <c r="P371" i="3"/>
  <c r="Q371" i="3" s="1"/>
  <c r="P370" i="3"/>
  <c r="Q370" i="3" s="1"/>
  <c r="P369" i="3"/>
  <c r="Q369" i="3" s="1"/>
  <c r="P368" i="3"/>
  <c r="Q368" i="3" s="1"/>
  <c r="P367" i="3"/>
  <c r="Q367" i="3" s="1"/>
  <c r="P366" i="3"/>
  <c r="Q366" i="3" s="1"/>
  <c r="P365" i="3"/>
  <c r="Q365" i="3" s="1"/>
  <c r="P364" i="3"/>
  <c r="Q364" i="3" s="1"/>
  <c r="P363" i="3"/>
  <c r="Q363" i="3" s="1"/>
  <c r="P362" i="3"/>
  <c r="Q362" i="3" s="1"/>
  <c r="P361" i="3"/>
  <c r="Q361" i="3" s="1"/>
  <c r="P360" i="3"/>
  <c r="Q360" i="3" s="1"/>
  <c r="P359" i="3"/>
  <c r="Q359" i="3" s="1"/>
  <c r="P358" i="3"/>
  <c r="Q358" i="3" s="1"/>
  <c r="P357" i="3"/>
  <c r="Q357" i="3" s="1"/>
  <c r="P356" i="3"/>
  <c r="Q356" i="3" s="1"/>
  <c r="P355" i="3"/>
  <c r="Q355" i="3" s="1"/>
  <c r="P354" i="3"/>
  <c r="Q354" i="3" s="1"/>
  <c r="P353" i="3"/>
  <c r="Q353" i="3" s="1"/>
  <c r="P352" i="3"/>
  <c r="Q352" i="3" s="1"/>
  <c r="P351" i="3"/>
  <c r="Q351" i="3" s="1"/>
  <c r="P350" i="3"/>
  <c r="Q350" i="3" s="1"/>
  <c r="P349" i="3"/>
  <c r="Q349" i="3" s="1"/>
  <c r="P348" i="3"/>
  <c r="Q348" i="3" s="1"/>
  <c r="P347" i="3"/>
  <c r="Q347" i="3" s="1"/>
  <c r="P346" i="3"/>
  <c r="Q346" i="3" s="1"/>
  <c r="P345" i="3"/>
  <c r="Q345" i="3" s="1"/>
  <c r="P344" i="3"/>
  <c r="Q344" i="3" s="1"/>
  <c r="P343" i="3"/>
  <c r="Q343" i="3" s="1"/>
  <c r="P342" i="3"/>
  <c r="Q342" i="3" s="1"/>
  <c r="P341" i="3"/>
  <c r="Q341" i="3" s="1"/>
  <c r="P340" i="3"/>
  <c r="Q340" i="3" s="1"/>
  <c r="P339" i="3"/>
  <c r="Q339" i="3" s="1"/>
  <c r="P338" i="3"/>
  <c r="Q338" i="3" s="1"/>
  <c r="P337" i="3"/>
  <c r="Q337" i="3" s="1"/>
  <c r="P336" i="3"/>
  <c r="Q336" i="3" s="1"/>
  <c r="P335" i="3"/>
  <c r="Q335" i="3" s="1"/>
  <c r="P334" i="3"/>
  <c r="Q334" i="3" s="1"/>
  <c r="P333" i="3"/>
  <c r="Q333" i="3" s="1"/>
  <c r="P332" i="3"/>
  <c r="Q332" i="3" s="1"/>
  <c r="P331" i="3"/>
  <c r="Q331" i="3" s="1"/>
  <c r="P330" i="3"/>
  <c r="Q330" i="3" s="1"/>
  <c r="P329" i="3"/>
  <c r="Q329" i="3" s="1"/>
  <c r="P328" i="3"/>
  <c r="Q328" i="3" s="1"/>
  <c r="P327" i="3"/>
  <c r="Q327" i="3" s="1"/>
  <c r="P326" i="3"/>
  <c r="Q326" i="3" s="1"/>
  <c r="P325" i="3"/>
  <c r="Q325" i="3" s="1"/>
  <c r="P324" i="3"/>
  <c r="Q324" i="3" s="1"/>
  <c r="P323" i="3"/>
  <c r="Q323" i="3" s="1"/>
  <c r="P322" i="3"/>
  <c r="Q322" i="3" s="1"/>
  <c r="P321" i="3"/>
  <c r="Q321" i="3" s="1"/>
  <c r="P320" i="3"/>
  <c r="Q320" i="3" s="1"/>
  <c r="P319" i="3"/>
  <c r="Q319" i="3" s="1"/>
  <c r="P318" i="3"/>
  <c r="Q318" i="3" s="1"/>
  <c r="P317" i="3"/>
  <c r="Q317" i="3" s="1"/>
  <c r="P316" i="3"/>
  <c r="Q316" i="3" s="1"/>
  <c r="P315" i="3"/>
  <c r="Q315" i="3" s="1"/>
  <c r="P314" i="3"/>
  <c r="Q314" i="3" s="1"/>
  <c r="P313" i="3"/>
  <c r="Q313" i="3" s="1"/>
  <c r="P312" i="3"/>
  <c r="Q312" i="3" s="1"/>
  <c r="P311" i="3"/>
  <c r="Q311" i="3" s="1"/>
  <c r="P310" i="3"/>
  <c r="Q310" i="3" s="1"/>
  <c r="P309" i="3"/>
  <c r="Q309" i="3" s="1"/>
  <c r="P308" i="3"/>
  <c r="Q308" i="3" s="1"/>
  <c r="P307" i="3"/>
  <c r="Q307" i="3" s="1"/>
  <c r="P306" i="3"/>
  <c r="Q306" i="3" s="1"/>
  <c r="P305" i="3"/>
  <c r="Q305" i="3" s="1"/>
  <c r="P304" i="3"/>
  <c r="Q304" i="3" s="1"/>
  <c r="P303" i="3"/>
  <c r="Q303" i="3" s="1"/>
  <c r="P302" i="3"/>
  <c r="Q302" i="3" s="1"/>
  <c r="P301" i="3"/>
  <c r="Q301" i="3" s="1"/>
  <c r="P300" i="3"/>
  <c r="Q300" i="3" s="1"/>
  <c r="P299" i="3"/>
  <c r="Q299" i="3" s="1"/>
  <c r="P298" i="3"/>
  <c r="Q298" i="3" s="1"/>
  <c r="P297" i="3"/>
  <c r="Q297" i="3" s="1"/>
  <c r="P296" i="3"/>
  <c r="Q296" i="3" s="1"/>
  <c r="P295" i="3"/>
  <c r="Q295" i="3" s="1"/>
  <c r="P294" i="3"/>
  <c r="Q294" i="3" s="1"/>
  <c r="P293" i="3"/>
  <c r="Q293" i="3" s="1"/>
  <c r="P292" i="3"/>
  <c r="Q292" i="3" s="1"/>
  <c r="P291" i="3"/>
  <c r="Q291" i="3" s="1"/>
  <c r="P290" i="3"/>
  <c r="Q290" i="3" s="1"/>
  <c r="P289" i="3"/>
  <c r="Q289" i="3" s="1"/>
  <c r="P288" i="3"/>
  <c r="Q288" i="3" s="1"/>
  <c r="P287" i="3"/>
  <c r="Q287" i="3" s="1"/>
  <c r="P286" i="3"/>
  <c r="Q286" i="3" s="1"/>
  <c r="P285" i="3"/>
  <c r="Q285" i="3" s="1"/>
  <c r="P284" i="3"/>
  <c r="Q284" i="3" s="1"/>
  <c r="P283" i="3"/>
  <c r="Q283" i="3" s="1"/>
  <c r="P282" i="3"/>
  <c r="Q282" i="3" s="1"/>
  <c r="P281" i="3"/>
  <c r="Q281" i="3" s="1"/>
  <c r="P280" i="3"/>
  <c r="Q280" i="3" s="1"/>
  <c r="P279" i="3"/>
  <c r="Q279" i="3" s="1"/>
  <c r="P278" i="3"/>
  <c r="Q278" i="3" s="1"/>
  <c r="P277" i="3"/>
  <c r="Q277" i="3" s="1"/>
  <c r="P276" i="3"/>
  <c r="Q276" i="3" s="1"/>
  <c r="P275" i="3"/>
  <c r="Q275" i="3" s="1"/>
  <c r="P274" i="3"/>
  <c r="Q274" i="3" s="1"/>
  <c r="P273" i="3"/>
  <c r="Q273" i="3" s="1"/>
  <c r="P272" i="3"/>
  <c r="Q272" i="3" s="1"/>
  <c r="P271" i="3"/>
  <c r="Q271" i="3" s="1"/>
  <c r="P270" i="3"/>
  <c r="Q270" i="3" s="1"/>
  <c r="P269" i="3"/>
  <c r="Q269" i="3" s="1"/>
  <c r="P268" i="3"/>
  <c r="Q268" i="3" s="1"/>
  <c r="P267" i="3"/>
  <c r="Q267" i="3" s="1"/>
  <c r="P266" i="3"/>
  <c r="Q266" i="3" s="1"/>
  <c r="P265" i="3"/>
  <c r="Q265" i="3" s="1"/>
  <c r="P264" i="3"/>
  <c r="Q264" i="3" s="1"/>
  <c r="P263" i="3"/>
  <c r="Q263" i="3" s="1"/>
  <c r="P262" i="3"/>
  <c r="Q262" i="3" s="1"/>
  <c r="P261" i="3"/>
  <c r="Q261" i="3" s="1"/>
  <c r="P260" i="3"/>
  <c r="Q260" i="3" s="1"/>
  <c r="P259" i="3"/>
  <c r="Q259" i="3" s="1"/>
  <c r="P258" i="3"/>
  <c r="Q258" i="3" s="1"/>
  <c r="P257" i="3"/>
  <c r="Q257" i="3" s="1"/>
  <c r="P256" i="3"/>
  <c r="Q256" i="3" s="1"/>
  <c r="P255" i="3"/>
  <c r="Q255" i="3" s="1"/>
  <c r="P254" i="3"/>
  <c r="Q254" i="3" s="1"/>
  <c r="P253" i="3"/>
  <c r="Q253" i="3" s="1"/>
  <c r="P252" i="3"/>
  <c r="Q252" i="3" s="1"/>
  <c r="P251" i="3"/>
  <c r="Q251" i="3" s="1"/>
  <c r="P250" i="3"/>
  <c r="Q250" i="3" s="1"/>
  <c r="P249" i="3"/>
  <c r="Q249" i="3" s="1"/>
  <c r="P248" i="3"/>
  <c r="Q248" i="3" s="1"/>
  <c r="P247" i="3"/>
  <c r="Q247" i="3" s="1"/>
  <c r="P246" i="3"/>
  <c r="Q246" i="3" s="1"/>
  <c r="P245" i="3"/>
  <c r="Q245" i="3" s="1"/>
  <c r="P244" i="3"/>
  <c r="Q244" i="3" s="1"/>
  <c r="P243" i="3"/>
  <c r="Q243" i="3" s="1"/>
  <c r="P242" i="3"/>
  <c r="Q242" i="3" s="1"/>
  <c r="P241" i="3"/>
  <c r="Q241" i="3" s="1"/>
  <c r="P240" i="3"/>
  <c r="Q240" i="3" s="1"/>
  <c r="P239" i="3"/>
  <c r="Q239" i="3" s="1"/>
  <c r="P238" i="3"/>
  <c r="Q238" i="3" s="1"/>
  <c r="P237" i="3"/>
  <c r="Q237" i="3" s="1"/>
  <c r="P236" i="3"/>
  <c r="Q236" i="3" s="1"/>
  <c r="P235" i="3"/>
  <c r="Q235" i="3" s="1"/>
  <c r="P234" i="3"/>
  <c r="Q234" i="3" s="1"/>
  <c r="P233" i="3"/>
  <c r="Q233" i="3" s="1"/>
  <c r="P232" i="3"/>
  <c r="Q232" i="3" s="1"/>
  <c r="P231" i="3"/>
  <c r="Q231" i="3" s="1"/>
  <c r="P230" i="3"/>
  <c r="Q230" i="3" s="1"/>
  <c r="P229" i="3"/>
  <c r="Q229" i="3" s="1"/>
  <c r="P228" i="3"/>
  <c r="Q228" i="3" s="1"/>
  <c r="P227" i="3"/>
  <c r="Q227" i="3" s="1"/>
  <c r="P226" i="3"/>
  <c r="Q226" i="3" s="1"/>
  <c r="P225" i="3"/>
  <c r="Q225" i="3" s="1"/>
  <c r="P224" i="3"/>
  <c r="Q224" i="3" s="1"/>
  <c r="P223" i="3"/>
  <c r="Q223" i="3" s="1"/>
  <c r="P222" i="3"/>
  <c r="Q222" i="3" s="1"/>
  <c r="P221" i="3"/>
  <c r="Q221" i="3" s="1"/>
  <c r="P220" i="3"/>
  <c r="Q220" i="3" s="1"/>
  <c r="P219" i="3"/>
  <c r="Q219" i="3" s="1"/>
  <c r="P218" i="3"/>
  <c r="Q218" i="3" s="1"/>
  <c r="P217" i="3"/>
  <c r="Q217" i="3" s="1"/>
  <c r="P216" i="3"/>
  <c r="Q216" i="3" s="1"/>
  <c r="P215" i="3"/>
  <c r="Q215" i="3" s="1"/>
  <c r="P214" i="3"/>
  <c r="Q214" i="3" s="1"/>
  <c r="P213" i="3"/>
  <c r="Q213" i="3" s="1"/>
  <c r="P212" i="3"/>
  <c r="Q212" i="3" s="1"/>
  <c r="P211" i="3"/>
  <c r="Q211" i="3" s="1"/>
  <c r="P210" i="3"/>
  <c r="Q210" i="3" s="1"/>
  <c r="P209" i="3"/>
  <c r="Q209" i="3" s="1"/>
  <c r="P208" i="3"/>
  <c r="Q208" i="3" s="1"/>
  <c r="P207" i="3"/>
  <c r="Q207" i="3" s="1"/>
  <c r="P206" i="3"/>
  <c r="Q206" i="3" s="1"/>
  <c r="P205" i="3"/>
  <c r="Q205" i="3" s="1"/>
  <c r="P204" i="3"/>
  <c r="Q204" i="3" s="1"/>
  <c r="P203" i="3"/>
  <c r="Q203" i="3" s="1"/>
  <c r="P202" i="3"/>
  <c r="Q202" i="3" s="1"/>
  <c r="P201" i="3"/>
  <c r="Q201" i="3" s="1"/>
  <c r="P200" i="3"/>
  <c r="Q200" i="3" s="1"/>
  <c r="P199" i="3"/>
  <c r="Q199" i="3" s="1"/>
  <c r="P198" i="3"/>
  <c r="Q198" i="3" s="1"/>
  <c r="P197" i="3"/>
  <c r="Q197" i="3" s="1"/>
  <c r="P196" i="3"/>
  <c r="Q196" i="3" s="1"/>
  <c r="P195" i="3"/>
  <c r="Q195" i="3" s="1"/>
  <c r="P194" i="3"/>
  <c r="Q194" i="3" s="1"/>
  <c r="P193" i="3"/>
  <c r="Q193" i="3" s="1"/>
  <c r="P192" i="3"/>
  <c r="Q192" i="3" s="1"/>
  <c r="P191" i="3"/>
  <c r="Q191" i="3" s="1"/>
  <c r="P190" i="3"/>
  <c r="Q190" i="3" s="1"/>
  <c r="P189" i="3"/>
  <c r="Q189" i="3" s="1"/>
  <c r="P188" i="3"/>
  <c r="Q188" i="3" s="1"/>
  <c r="P187" i="3"/>
  <c r="Q187" i="3" s="1"/>
  <c r="P186" i="3"/>
  <c r="Q186" i="3" s="1"/>
  <c r="P185" i="3"/>
  <c r="Q185" i="3" s="1"/>
  <c r="P184" i="3"/>
  <c r="Q184" i="3" s="1"/>
  <c r="P183" i="3"/>
  <c r="Q183" i="3" s="1"/>
  <c r="P182" i="3"/>
  <c r="Q182" i="3" s="1"/>
  <c r="P181" i="3"/>
  <c r="Q181" i="3" s="1"/>
  <c r="P180" i="3"/>
  <c r="Q180" i="3" s="1"/>
  <c r="P179" i="3"/>
  <c r="Q179" i="3" s="1"/>
  <c r="P178" i="3"/>
  <c r="Q178" i="3" s="1"/>
  <c r="P177" i="3"/>
  <c r="Q177" i="3" s="1"/>
  <c r="P176" i="3"/>
  <c r="Q176" i="3" s="1"/>
  <c r="P175" i="3"/>
  <c r="Q175" i="3" s="1"/>
  <c r="P174" i="3"/>
  <c r="Q174" i="3" s="1"/>
  <c r="P173" i="3"/>
  <c r="Q173" i="3" s="1"/>
  <c r="P172" i="3"/>
  <c r="Q172" i="3" s="1"/>
  <c r="P171" i="3"/>
  <c r="Q171" i="3" s="1"/>
  <c r="P170" i="3"/>
  <c r="Q170" i="3" s="1"/>
  <c r="P169" i="3"/>
  <c r="Q169" i="3" s="1"/>
  <c r="P168" i="3"/>
  <c r="Q168" i="3" s="1"/>
  <c r="P167" i="3"/>
  <c r="Q167" i="3" s="1"/>
  <c r="P166" i="3"/>
  <c r="Q166" i="3" s="1"/>
  <c r="P165" i="3"/>
  <c r="Q165" i="3" s="1"/>
  <c r="P164" i="3"/>
  <c r="Q164" i="3" s="1"/>
  <c r="P163" i="3"/>
  <c r="Q163" i="3" s="1"/>
  <c r="P162" i="3"/>
  <c r="Q162" i="3" s="1"/>
  <c r="P161" i="3"/>
  <c r="Q161" i="3" s="1"/>
  <c r="P160" i="3"/>
  <c r="Q160" i="3" s="1"/>
  <c r="P159" i="3"/>
  <c r="Q159" i="3" s="1"/>
  <c r="P158" i="3"/>
  <c r="Q158" i="3" s="1"/>
  <c r="P157" i="3"/>
  <c r="Q157" i="3" s="1"/>
  <c r="P156" i="3"/>
  <c r="Q156" i="3" s="1"/>
  <c r="P155" i="3"/>
  <c r="Q155" i="3" s="1"/>
  <c r="P154" i="3"/>
  <c r="Q154" i="3" s="1"/>
  <c r="P153" i="3"/>
  <c r="Q153" i="3" s="1"/>
  <c r="P152" i="3"/>
  <c r="Q152" i="3" s="1"/>
  <c r="P151" i="3"/>
  <c r="Q151" i="3" s="1"/>
  <c r="P150" i="3"/>
  <c r="Q150" i="3" s="1"/>
  <c r="P149" i="3"/>
  <c r="Q149" i="3" s="1"/>
  <c r="P148" i="3"/>
  <c r="Q148" i="3" s="1"/>
  <c r="P147" i="3"/>
  <c r="Q147" i="3" s="1"/>
  <c r="P146" i="3"/>
  <c r="Q146" i="3" s="1"/>
  <c r="P145" i="3"/>
  <c r="Q145" i="3" s="1"/>
  <c r="P144" i="3"/>
  <c r="Q144" i="3" s="1"/>
  <c r="P143" i="3"/>
  <c r="Q143" i="3" s="1"/>
  <c r="P142" i="3"/>
  <c r="Q142" i="3" s="1"/>
  <c r="P141" i="3"/>
  <c r="Q141" i="3" s="1"/>
  <c r="P140" i="3"/>
  <c r="Q140" i="3" s="1"/>
  <c r="P139" i="3"/>
  <c r="Q139" i="3" s="1"/>
  <c r="P138" i="3"/>
  <c r="Q138" i="3" s="1"/>
  <c r="P137" i="3"/>
  <c r="Q137" i="3" s="1"/>
  <c r="P136" i="3"/>
  <c r="Q136" i="3" s="1"/>
  <c r="P135" i="3"/>
  <c r="Q135" i="3" s="1"/>
  <c r="P134" i="3"/>
  <c r="Q134" i="3" s="1"/>
  <c r="P133" i="3"/>
  <c r="Q133" i="3" s="1"/>
  <c r="P132" i="3"/>
  <c r="Q132" i="3" s="1"/>
  <c r="P131" i="3"/>
  <c r="Q131" i="3" s="1"/>
  <c r="P130" i="3"/>
  <c r="Q130" i="3" s="1"/>
  <c r="P129" i="3"/>
  <c r="Q129" i="3" s="1"/>
  <c r="P128" i="3"/>
  <c r="Q128" i="3" s="1"/>
  <c r="P127" i="3"/>
  <c r="Q127" i="3" s="1"/>
  <c r="P126" i="3"/>
  <c r="Q126" i="3" s="1"/>
  <c r="P125" i="3"/>
  <c r="Q125" i="3" s="1"/>
  <c r="P124" i="3"/>
  <c r="Q124" i="3" s="1"/>
  <c r="P123" i="3"/>
  <c r="Q123" i="3" s="1"/>
  <c r="P122" i="3"/>
  <c r="Q122" i="3" s="1"/>
  <c r="P121" i="3"/>
  <c r="Q121" i="3" s="1"/>
  <c r="P120" i="3"/>
  <c r="Q120" i="3" s="1"/>
  <c r="P119" i="3"/>
  <c r="Q119" i="3" s="1"/>
  <c r="P118" i="3"/>
  <c r="Q118" i="3" s="1"/>
  <c r="P117" i="3"/>
  <c r="Q117" i="3" s="1"/>
  <c r="P116" i="3"/>
  <c r="Q116" i="3" s="1"/>
  <c r="P115" i="3"/>
  <c r="Q115" i="3" s="1"/>
  <c r="P114" i="3"/>
  <c r="Q114" i="3" s="1"/>
  <c r="P113" i="3"/>
  <c r="Q113" i="3" s="1"/>
  <c r="P112" i="3"/>
  <c r="Q112" i="3" s="1"/>
  <c r="P111" i="3"/>
  <c r="Q111" i="3" s="1"/>
  <c r="P110" i="3"/>
  <c r="Q110" i="3" s="1"/>
  <c r="P109" i="3"/>
  <c r="Q109" i="3" s="1"/>
  <c r="P108" i="3"/>
  <c r="Q108" i="3" s="1"/>
  <c r="P107" i="3"/>
  <c r="Q107" i="3" s="1"/>
  <c r="P106" i="3"/>
  <c r="Q106" i="3" s="1"/>
  <c r="P105" i="3"/>
  <c r="Q105" i="3" s="1"/>
  <c r="P104" i="3"/>
  <c r="Q104" i="3" s="1"/>
  <c r="P103" i="3"/>
  <c r="Q103" i="3" s="1"/>
  <c r="P102" i="3"/>
  <c r="Q102" i="3" s="1"/>
  <c r="P101" i="3"/>
  <c r="Q101" i="3" s="1"/>
  <c r="P100" i="3"/>
  <c r="Q100" i="3" s="1"/>
  <c r="P99" i="3"/>
  <c r="Q99" i="3" s="1"/>
  <c r="P98" i="3"/>
  <c r="Q98" i="3" s="1"/>
  <c r="P97" i="3"/>
  <c r="Q97" i="3" s="1"/>
  <c r="P96" i="3"/>
  <c r="Q96" i="3" s="1"/>
  <c r="P95" i="3"/>
  <c r="Q95" i="3" s="1"/>
  <c r="P94" i="3"/>
  <c r="Q94" i="3" s="1"/>
  <c r="P93" i="3"/>
  <c r="Q93" i="3" s="1"/>
  <c r="P92" i="3"/>
  <c r="Q92" i="3" s="1"/>
  <c r="P91" i="3"/>
  <c r="Q91" i="3" s="1"/>
  <c r="P90" i="3"/>
  <c r="Q90" i="3" s="1"/>
  <c r="P89" i="3"/>
  <c r="Q89" i="3" s="1"/>
  <c r="P88" i="3"/>
  <c r="Q88" i="3" s="1"/>
  <c r="P87" i="3"/>
  <c r="Q87" i="3" s="1"/>
  <c r="P86" i="3"/>
  <c r="Q86" i="3" s="1"/>
  <c r="P85" i="3"/>
  <c r="Q85" i="3" s="1"/>
  <c r="P84" i="3"/>
  <c r="Q84" i="3" s="1"/>
  <c r="P83" i="3"/>
  <c r="Q83" i="3" s="1"/>
  <c r="P82" i="3"/>
  <c r="Q82" i="3" s="1"/>
  <c r="P81" i="3"/>
  <c r="Q81" i="3" s="1"/>
  <c r="P80" i="3"/>
  <c r="Q80" i="3" s="1"/>
  <c r="P79" i="3"/>
  <c r="Q79" i="3" s="1"/>
  <c r="P78" i="3"/>
  <c r="Q78" i="3" s="1"/>
  <c r="P77" i="3"/>
  <c r="Q77" i="3" s="1"/>
  <c r="P76" i="3"/>
  <c r="Q76" i="3" s="1"/>
  <c r="P75" i="3"/>
  <c r="Q75" i="3" s="1"/>
  <c r="P74" i="3"/>
  <c r="Q74" i="3" s="1"/>
  <c r="P73" i="3"/>
  <c r="Q73" i="3" s="1"/>
  <c r="P72" i="3"/>
  <c r="Q72" i="3" s="1"/>
  <c r="P71" i="3"/>
  <c r="Q71" i="3" s="1"/>
  <c r="P70" i="3"/>
  <c r="Q70" i="3" s="1"/>
  <c r="P69" i="3"/>
  <c r="Q69" i="3" s="1"/>
  <c r="P68" i="3"/>
  <c r="Q68" i="3" s="1"/>
  <c r="P67" i="3"/>
  <c r="Q67" i="3" s="1"/>
  <c r="P66" i="3"/>
  <c r="Q66" i="3" s="1"/>
  <c r="P65" i="3"/>
  <c r="Q65" i="3" s="1"/>
  <c r="P64" i="3"/>
  <c r="Q64" i="3" s="1"/>
  <c r="P63" i="3"/>
  <c r="Q63" i="3" s="1"/>
  <c r="P62" i="3"/>
  <c r="Q62" i="3" s="1"/>
  <c r="P61" i="3"/>
  <c r="Q61" i="3" s="1"/>
  <c r="P60" i="3"/>
  <c r="Q60" i="3" s="1"/>
  <c r="P59" i="3"/>
  <c r="Q59" i="3" s="1"/>
  <c r="P58" i="3"/>
  <c r="Q58" i="3" s="1"/>
  <c r="P57" i="3"/>
  <c r="Q57" i="3" s="1"/>
  <c r="P56" i="3"/>
  <c r="Q56" i="3" s="1"/>
  <c r="P55" i="3"/>
  <c r="Q55" i="3" s="1"/>
  <c r="P54" i="3"/>
  <c r="Q54" i="3" s="1"/>
  <c r="P53" i="3"/>
  <c r="Q53" i="3" s="1"/>
  <c r="P52" i="3"/>
  <c r="Q52" i="3" s="1"/>
  <c r="P51" i="3"/>
  <c r="Q51" i="3" s="1"/>
  <c r="P50" i="3"/>
  <c r="Q50" i="3" s="1"/>
  <c r="P49" i="3"/>
  <c r="Q49" i="3" s="1"/>
  <c r="P48" i="3"/>
  <c r="Q48" i="3" s="1"/>
  <c r="P47" i="3"/>
  <c r="Q47" i="3" s="1"/>
  <c r="P46" i="3"/>
  <c r="Q46" i="3" s="1"/>
  <c r="P45" i="3"/>
  <c r="Q45" i="3" s="1"/>
  <c r="P44" i="3"/>
  <c r="Q44" i="3" s="1"/>
  <c r="P43" i="3"/>
  <c r="Q43" i="3" s="1"/>
  <c r="P42" i="3"/>
  <c r="Q42" i="3" s="1"/>
  <c r="P41" i="3"/>
  <c r="Q41" i="3" s="1"/>
  <c r="P40" i="3"/>
  <c r="Q40" i="3" s="1"/>
  <c r="P39" i="3"/>
  <c r="Q39" i="3" s="1"/>
  <c r="P38" i="3"/>
  <c r="Q38" i="3" s="1"/>
  <c r="P37" i="3"/>
  <c r="Q37" i="3" s="1"/>
  <c r="P36" i="3"/>
  <c r="Q36" i="3" s="1"/>
  <c r="P35" i="3"/>
  <c r="Q35" i="3" s="1"/>
  <c r="P34" i="3"/>
  <c r="Q34" i="3" s="1"/>
  <c r="P33" i="3"/>
  <c r="Q33" i="3" s="1"/>
  <c r="P32" i="3"/>
  <c r="Q32" i="3" s="1"/>
  <c r="P31" i="3"/>
  <c r="Q31" i="3" s="1"/>
  <c r="P30" i="3"/>
  <c r="Q30" i="3" s="1"/>
  <c r="P29" i="3"/>
  <c r="Q29" i="3" s="1"/>
  <c r="P28" i="3"/>
  <c r="Q28" i="3" s="1"/>
  <c r="P27" i="3"/>
  <c r="Q27" i="3" s="1"/>
  <c r="P26" i="3"/>
  <c r="Q26" i="3" s="1"/>
  <c r="P25" i="3"/>
  <c r="Q25" i="3" s="1"/>
  <c r="P24" i="3"/>
  <c r="Q24" i="3" s="1"/>
  <c r="P23" i="3"/>
  <c r="Q23" i="3" s="1"/>
  <c r="P22" i="3"/>
  <c r="Q22" i="3" s="1"/>
  <c r="P21" i="3"/>
  <c r="Q21" i="3" s="1"/>
  <c r="P20" i="3"/>
  <c r="Q20" i="3" s="1"/>
  <c r="P19" i="3"/>
  <c r="Q19" i="3" s="1"/>
  <c r="P18" i="3"/>
  <c r="Q18" i="3" s="1"/>
  <c r="P17" i="3"/>
  <c r="Q17" i="3" s="1"/>
  <c r="P16" i="3"/>
  <c r="Q16" i="3" s="1"/>
  <c r="P15" i="3"/>
  <c r="Q15" i="3" s="1"/>
  <c r="P14" i="3"/>
  <c r="Q14" i="3" s="1"/>
  <c r="P13" i="3"/>
  <c r="Q13" i="3" s="1"/>
  <c r="P12" i="3"/>
  <c r="Q12" i="3" s="1"/>
  <c r="P11" i="3"/>
  <c r="Q11" i="3" s="1"/>
  <c r="P10" i="3"/>
  <c r="Q10" i="3" s="1"/>
  <c r="P9" i="3"/>
  <c r="Q9" i="3" s="1"/>
  <c r="O17" i="8" l="1"/>
  <c r="O16" i="8" l="1"/>
  <c r="O15" i="8"/>
  <c r="O14" i="8"/>
  <c r="P14" i="8" l="1"/>
  <c r="A16" i="7"/>
  <c r="A17" i="7" s="1"/>
  <c r="O25" i="8"/>
  <c r="O24" i="8" l="1"/>
  <c r="P24" i="8" s="1"/>
  <c r="O23" i="8"/>
  <c r="P23" i="8" s="1"/>
  <c r="O26" i="8"/>
  <c r="P26" i="8" s="1"/>
  <c r="P25" i="8"/>
  <c r="O35" i="8" l="1"/>
  <c r="P35" i="8" s="1"/>
  <c r="O34" i="8"/>
  <c r="P34" i="8" s="1"/>
  <c r="O32" i="8"/>
  <c r="P32" i="8" s="1"/>
  <c r="O33" i="8"/>
  <c r="P33" i="8" s="1"/>
  <c r="O22" i="8"/>
  <c r="O21" i="8" l="1"/>
  <c r="O19" i="8"/>
  <c r="P19" i="8" s="1"/>
  <c r="O20" i="8"/>
  <c r="O51" i="8"/>
  <c r="O47" i="8"/>
  <c r="O18" i="8"/>
  <c r="P18" i="8" s="1"/>
  <c r="O50" i="8"/>
  <c r="O46" i="8"/>
  <c r="P46" i="8" s="1"/>
  <c r="O45" i="8"/>
  <c r="P45" i="8" s="1"/>
  <c r="O49" i="8"/>
  <c r="P49" i="8" s="1"/>
  <c r="P21" i="8"/>
  <c r="P51" i="8"/>
  <c r="P47" i="8"/>
  <c r="P20" i="8"/>
  <c r="P50" i="8"/>
  <c r="P22" i="8"/>
  <c r="O48" i="8"/>
  <c r="P48" i="8" s="1"/>
  <c r="O59" i="8"/>
  <c r="P59" i="8" s="1"/>
  <c r="O55" i="8"/>
  <c r="O57" i="8"/>
  <c r="O56" i="8"/>
  <c r="O60" i="8"/>
  <c r="P60" i="8" s="1"/>
  <c r="O54" i="8"/>
  <c r="P54" i="8" s="1"/>
  <c r="O58" i="8"/>
  <c r="O61" i="8"/>
  <c r="O52" i="8" l="1"/>
  <c r="P52" i="8" s="1"/>
  <c r="O62" i="8"/>
  <c r="P62" i="8" s="1"/>
  <c r="O53" i="8"/>
  <c r="P53" i="8" s="1"/>
  <c r="P61" i="8"/>
  <c r="P49" i="11" l="1"/>
  <c r="Q49" i="11" s="1"/>
  <c r="P41" i="11"/>
  <c r="Q41" i="11" s="1"/>
  <c r="P17" i="8"/>
  <c r="P16" i="8"/>
  <c r="P48" i="11"/>
  <c r="Q48" i="11" s="1"/>
  <c r="P47" i="11"/>
  <c r="Q47" i="11" s="1"/>
  <c r="P15" i="8"/>
  <c r="O35" i="7"/>
  <c r="O17" i="7"/>
  <c r="P50" i="11"/>
  <c r="Q50" i="11" s="1"/>
  <c r="P23" i="11"/>
  <c r="Q23" i="11" s="1"/>
  <c r="P25" i="11"/>
  <c r="Q25" i="11" s="1"/>
  <c r="P40" i="11"/>
  <c r="Q40" i="11" s="1"/>
  <c r="P39" i="11"/>
  <c r="Q39" i="11" s="1"/>
  <c r="P24" i="11"/>
  <c r="Q24" i="11" s="1"/>
  <c r="P26" i="11"/>
  <c r="Q26" i="11" s="1"/>
  <c r="P42" i="11"/>
  <c r="Q42" i="11" s="1"/>
  <c r="P43" i="11"/>
  <c r="P44" i="11"/>
  <c r="O25" i="7"/>
  <c r="P25" i="7" s="1"/>
  <c r="O26" i="7"/>
  <c r="P26" i="7" s="1"/>
  <c r="Q43" i="11" l="1"/>
  <c r="P35" i="7"/>
  <c r="O34" i="7"/>
  <c r="O15" i="7"/>
  <c r="P15" i="7" s="1"/>
  <c r="Q44" i="11"/>
  <c r="P34" i="7"/>
  <c r="O16" i="7"/>
  <c r="P16" i="7" s="1"/>
  <c r="P17" i="7"/>
  <c r="P52" i="11"/>
  <c r="Q52" i="11" s="1"/>
  <c r="P51" i="11"/>
  <c r="Q51" i="11" s="1"/>
  <c r="P27" i="11"/>
  <c r="Q27" i="11" s="1"/>
  <c r="P28" i="11" l="1"/>
  <c r="Q28" i="11" s="1"/>
  <c r="O14" i="7"/>
  <c r="B61" i="7"/>
  <c r="B62" i="7" s="1"/>
  <c r="A61" i="7"/>
  <c r="A62" i="7" s="1"/>
  <c r="B52" i="7"/>
  <c r="B53" i="7" s="1"/>
  <c r="A52" i="7"/>
  <c r="A53" i="7" s="1"/>
  <c r="B43" i="7"/>
  <c r="B44" i="7" s="1"/>
  <c r="A43" i="7"/>
  <c r="A44" i="7" s="1"/>
  <c r="B34" i="7"/>
  <c r="B35" i="7" s="1"/>
  <c r="A34" i="7"/>
  <c r="A35" i="7" s="1"/>
  <c r="A25" i="7"/>
  <c r="A26" i="7" s="1"/>
  <c r="O12" i="7" l="1"/>
  <c r="O12" i="8"/>
  <c r="O9" i="8"/>
  <c r="O10" i="8"/>
  <c r="O11" i="8"/>
  <c r="O11" i="7"/>
  <c r="O39" i="8"/>
  <c r="P39" i="8" s="1"/>
  <c r="O42" i="8"/>
  <c r="P42" i="8" s="1"/>
  <c r="O38" i="8"/>
  <c r="P38" i="8" s="1"/>
  <c r="P14" i="7"/>
  <c r="O40" i="8"/>
  <c r="P40" i="8" s="1"/>
  <c r="O36" i="8"/>
  <c r="P36" i="8" s="1"/>
  <c r="O41" i="8"/>
  <c r="P41" i="8" s="1"/>
  <c r="O37" i="8"/>
  <c r="P37" i="8" s="1"/>
  <c r="O56" i="7"/>
  <c r="O55" i="7"/>
  <c r="O59" i="7"/>
  <c r="O49" i="7"/>
  <c r="O45" i="7"/>
  <c r="O57" i="7"/>
  <c r="O44" i="7"/>
  <c r="P44" i="7" s="1"/>
  <c r="O60" i="7"/>
  <c r="O48" i="7"/>
  <c r="O50" i="7"/>
  <c r="O46" i="7"/>
  <c r="O51" i="7"/>
  <c r="O47" i="7"/>
  <c r="O54" i="7"/>
  <c r="O58" i="7"/>
  <c r="O61" i="7"/>
  <c r="P61" i="7" s="1"/>
  <c r="O43" i="7"/>
  <c r="P43" i="7" s="1"/>
  <c r="O52" i="7"/>
  <c r="P52" i="7" s="1"/>
  <c r="P12" i="8" l="1"/>
  <c r="O9" i="7"/>
  <c r="O10" i="7"/>
  <c r="O13" i="8"/>
  <c r="P13" i="8" s="1"/>
  <c r="O13" i="7"/>
  <c r="P13" i="7" s="1"/>
  <c r="P10" i="8"/>
  <c r="P11" i="7"/>
  <c r="P10" i="7"/>
  <c r="O62" i="7"/>
  <c r="P12" i="7"/>
  <c r="P9" i="8"/>
  <c r="P11" i="8"/>
  <c r="P9" i="7"/>
  <c r="O44" i="8"/>
  <c r="P44" i="8" s="1"/>
  <c r="O43" i="8"/>
  <c r="P43" i="8" s="1"/>
  <c r="O53" i="7"/>
  <c r="P53" i="7" s="1"/>
  <c r="P62" i="7"/>
  <c r="P36" i="11" l="1"/>
  <c r="Q36" i="11" s="1"/>
  <c r="P35" i="11"/>
  <c r="Q35" i="11" s="1"/>
  <c r="P34" i="11"/>
  <c r="Q34" i="11" s="1"/>
  <c r="P33" i="11"/>
  <c r="Q33" i="11" s="1"/>
  <c r="P32" i="11"/>
  <c r="Q32" i="11" s="1"/>
  <c r="P31" i="11"/>
  <c r="Q31" i="11" s="1"/>
  <c r="P20" i="11"/>
  <c r="Q20" i="11" s="1"/>
  <c r="P19" i="11"/>
  <c r="Q19" i="11" s="1"/>
  <c r="P18" i="11"/>
  <c r="Q18" i="11" s="1"/>
  <c r="P17" i="11"/>
  <c r="Q17" i="11" s="1"/>
  <c r="P16" i="11"/>
  <c r="Q16" i="11" s="1"/>
  <c r="P15" i="11"/>
  <c r="Q15" i="11" s="1"/>
  <c r="P11" i="11" l="1"/>
  <c r="Q11" i="11" s="1"/>
  <c r="P12" i="11"/>
  <c r="Q12" i="11" s="1"/>
  <c r="P66" i="12"/>
  <c r="P67" i="12"/>
  <c r="Q66" i="12"/>
  <c r="P65" i="12"/>
  <c r="Q65" i="12"/>
  <c r="Q68" i="12" s="1"/>
  <c r="L68" i="12"/>
  <c r="P54" i="12"/>
  <c r="Q54" i="12"/>
  <c r="P55" i="12"/>
  <c r="Q55" i="12"/>
  <c r="P56" i="12"/>
  <c r="P8" i="11"/>
  <c r="Q8" i="11" s="1"/>
  <c r="P9" i="11"/>
  <c r="Q9" i="11" s="1"/>
  <c r="P10" i="11"/>
  <c r="Q10" i="11" s="1"/>
  <c r="P7" i="11"/>
  <c r="Q7" i="11" s="1"/>
  <c r="P55" i="8"/>
  <c r="P56" i="8"/>
  <c r="P57" i="8"/>
  <c r="P58" i="8"/>
  <c r="O27" i="8"/>
  <c r="O28" i="8"/>
  <c r="P28" i="8" s="1"/>
  <c r="O29" i="8"/>
  <c r="P29" i="8" s="1"/>
  <c r="O30" i="8"/>
  <c r="P30" i="8" s="1"/>
  <c r="O31" i="8"/>
  <c r="P31" i="8" s="1"/>
  <c r="O36" i="7"/>
  <c r="P36" i="7" s="1"/>
  <c r="P54" i="7"/>
  <c r="P45" i="7"/>
  <c r="O18" i="7"/>
  <c r="P18" i="7" s="1"/>
  <c r="O27" i="7"/>
  <c r="P27" i="7" s="1"/>
  <c r="O37" i="7"/>
  <c r="P37" i="7" s="1"/>
  <c r="O38" i="7"/>
  <c r="P38" i="7" s="1"/>
  <c r="O39" i="7"/>
  <c r="P39" i="7" s="1"/>
  <c r="O40" i="7"/>
  <c r="P40" i="7" s="1"/>
  <c r="O41" i="7"/>
  <c r="P41" i="7" s="1"/>
  <c r="P55" i="7"/>
  <c r="P56" i="7"/>
  <c r="P57" i="7"/>
  <c r="P58" i="7"/>
  <c r="P59" i="7"/>
  <c r="P46" i="7"/>
  <c r="P47" i="7"/>
  <c r="P48" i="7"/>
  <c r="P49" i="7"/>
  <c r="P50" i="7"/>
  <c r="O19" i="7"/>
  <c r="P19" i="7" s="1"/>
  <c r="O20" i="7"/>
  <c r="P20" i="7" s="1"/>
  <c r="O21" i="7"/>
  <c r="P21" i="7" s="1"/>
  <c r="O22" i="7"/>
  <c r="P22" i="7" s="1"/>
  <c r="O23" i="7"/>
  <c r="P23" i="7" s="1"/>
  <c r="O28" i="7"/>
  <c r="P28" i="7" s="1"/>
  <c r="O29" i="7"/>
  <c r="P29" i="7" s="1"/>
  <c r="O30" i="7"/>
  <c r="P30" i="7" s="1"/>
  <c r="O31" i="7"/>
  <c r="P31" i="7" s="1"/>
  <c r="O32" i="7"/>
  <c r="P32" i="7" s="1"/>
  <c r="O42" i="7"/>
  <c r="P42" i="7" s="1"/>
  <c r="P60" i="7"/>
  <c r="P51" i="7"/>
  <c r="O24" i="7"/>
  <c r="P24" i="7" s="1"/>
  <c r="O33" i="7"/>
  <c r="L57" i="12"/>
  <c r="Q56" i="12" l="1"/>
  <c r="P57" i="12"/>
  <c r="P33" i="7"/>
  <c r="P27" i="8"/>
  <c r="Q67" i="12"/>
  <c r="P68" i="12"/>
  <c r="Q57" i="12"/>
</calcChain>
</file>

<file path=xl/sharedStrings.xml><?xml version="1.0" encoding="utf-8"?>
<sst xmlns="http://schemas.openxmlformats.org/spreadsheetml/2006/main" count="13473" uniqueCount="169">
  <si>
    <t>Euro 1</t>
  </si>
  <si>
    <t>Euro 2</t>
  </si>
  <si>
    <t>Euro 3</t>
  </si>
  <si>
    <t>Euro 4</t>
  </si>
  <si>
    <t>Euro 5</t>
  </si>
  <si>
    <t>Articulated 14 - 20 t</t>
  </si>
  <si>
    <t>Heavy Duty Trucks</t>
  </si>
  <si>
    <t>Articulated 40 - 50 t</t>
  </si>
  <si>
    <t>Articulated 34 - 40 t</t>
  </si>
  <si>
    <t>Articulated 28 - 34 t</t>
  </si>
  <si>
    <t>Articulated 20 - 28 t</t>
  </si>
  <si>
    <t>Rigid &gt;32 t</t>
  </si>
  <si>
    <t>Rigid 28 - 32 t</t>
  </si>
  <si>
    <t>Rigid 26 - 28 t</t>
  </si>
  <si>
    <t>Rigid 20 - 26 t</t>
  </si>
  <si>
    <t>Rigid 14 - 20 t</t>
  </si>
  <si>
    <t>Rigid 12 - 14 t</t>
  </si>
  <si>
    <t>Rigid 7,5 - 12 t</t>
  </si>
  <si>
    <t>Rigid &lt;=7,5 t</t>
  </si>
  <si>
    <t>Urban Buses Articulated &gt;18 t</t>
  </si>
  <si>
    <t>Buses</t>
  </si>
  <si>
    <t>Urban Buses Standard 15 - 18 t</t>
  </si>
  <si>
    <t>Urban Buses Midi &lt;=15 t</t>
  </si>
  <si>
    <t>Coaches Articulated &gt;18 t</t>
  </si>
  <si>
    <t>Coaches Standard &lt;=18 t</t>
  </si>
  <si>
    <t>g</t>
  </si>
  <si>
    <t>f</t>
  </si>
  <si>
    <t>e</t>
  </si>
  <si>
    <t>d</t>
  </si>
  <si>
    <t>c</t>
  </si>
  <si>
    <t>b</t>
  </si>
  <si>
    <t>a</t>
  </si>
  <si>
    <t>Passenger Cars</t>
  </si>
  <si>
    <t>Diesel &gt;2,0 l</t>
  </si>
  <si>
    <t>Gasoline &gt;2,0 l</t>
  </si>
  <si>
    <t>Gasoline 1,4 - 2,0 l</t>
  </si>
  <si>
    <t>Gasoline &lt;1,4 l</t>
  </si>
  <si>
    <t>ALPHA</t>
  </si>
  <si>
    <t>BETA</t>
  </si>
  <si>
    <t>GAMMA</t>
  </si>
  <si>
    <t>DELTA</t>
  </si>
  <si>
    <t>EPSILON</t>
  </si>
  <si>
    <t>ZITA</t>
  </si>
  <si>
    <t>ITA</t>
  </si>
  <si>
    <t>THITA</t>
  </si>
  <si>
    <t>RF</t>
  </si>
  <si>
    <t>Vehicle type</t>
  </si>
  <si>
    <t>Euro standard</t>
  </si>
  <si>
    <t>Fuel / Size</t>
  </si>
  <si>
    <t>Pre-Euro</t>
  </si>
  <si>
    <t>Average speed (km/h)</t>
  </si>
  <si>
    <t>NOx Emission Factors</t>
  </si>
  <si>
    <t>Enter average speed for all vehicle types here (km/h)</t>
  </si>
  <si>
    <t>Light Duty Vehicles</t>
  </si>
  <si>
    <t>Average Speed (km/h)</t>
  </si>
  <si>
    <t>Title:</t>
  </si>
  <si>
    <t>NAEI Ref:</t>
  </si>
  <si>
    <t>Author:</t>
  </si>
  <si>
    <t>Date:</t>
  </si>
  <si>
    <t>Notes:</t>
  </si>
  <si>
    <t>NOx EF (g/km)</t>
  </si>
  <si>
    <t>Min speed (km/h)</t>
  </si>
  <si>
    <t>Max speed (km/h)</t>
  </si>
  <si>
    <t>Size</t>
  </si>
  <si>
    <t>Fuel</t>
  </si>
  <si>
    <t>Diesel</t>
  </si>
  <si>
    <t>Moped</t>
  </si>
  <si>
    <t>Petrol</t>
  </si>
  <si>
    <t>&lt; 50 cc</t>
  </si>
  <si>
    <t>Pre-Euro 1</t>
  </si>
  <si>
    <t>M/cycle, 2-stroke</t>
  </si>
  <si>
    <t>M/cycle, 4-stroke</t>
  </si>
  <si>
    <t>k</t>
  </si>
  <si>
    <t>&lt;=150 cc</t>
  </si>
  <si>
    <t>150-250 cc</t>
  </si>
  <si>
    <t>250-750 cc</t>
  </si>
  <si>
    <t>&gt;750 cc</t>
  </si>
  <si>
    <r>
      <t>MC</t>
    </r>
    <r>
      <rPr>
        <vertAlign val="subscript"/>
        <sz val="11"/>
        <color indexed="8"/>
        <rFont val="Calibri"/>
        <family val="2"/>
      </rPr>
      <t>URBAN</t>
    </r>
    <r>
      <rPr>
        <sz val="11"/>
        <color theme="1"/>
        <rFont val="Calibri"/>
        <family val="2"/>
        <scheme val="minor"/>
      </rPr>
      <t xml:space="preserve"> + (V-19)*(MC</t>
    </r>
    <r>
      <rPr>
        <vertAlign val="subscript"/>
        <sz val="11"/>
        <color indexed="8"/>
        <rFont val="Calibri"/>
        <family val="2"/>
      </rPr>
      <t>ROAD</t>
    </r>
    <r>
      <rPr>
        <sz val="11"/>
        <color theme="1"/>
        <rFont val="Calibri"/>
        <family val="2"/>
        <scheme val="minor"/>
      </rPr>
      <t>-MC</t>
    </r>
    <r>
      <rPr>
        <vertAlign val="subscript"/>
        <sz val="11"/>
        <color indexed="8"/>
        <rFont val="Calibri"/>
        <family val="2"/>
      </rPr>
      <t>URBAN</t>
    </r>
    <r>
      <rPr>
        <sz val="11"/>
        <color theme="1"/>
        <rFont val="Calibri"/>
        <family val="2"/>
        <scheme val="minor"/>
      </rPr>
      <t>)/44</t>
    </r>
  </si>
  <si>
    <t>&gt; 19 and &lt; 63</t>
  </si>
  <si>
    <r>
      <t>MC</t>
    </r>
    <r>
      <rPr>
        <vertAlign val="subscript"/>
        <sz val="11"/>
        <color indexed="8"/>
        <rFont val="Calibri"/>
        <family val="2"/>
      </rPr>
      <t>ROAD</t>
    </r>
  </si>
  <si>
    <t>≥ 63</t>
  </si>
  <si>
    <r>
      <t>MC</t>
    </r>
    <r>
      <rPr>
        <vertAlign val="subscript"/>
        <sz val="11"/>
        <color indexed="8"/>
        <rFont val="Calibri"/>
        <family val="2"/>
      </rPr>
      <t>URBAN</t>
    </r>
  </si>
  <si>
    <t>≤ 19</t>
  </si>
  <si>
    <r>
      <t>Mileage correction - M</t>
    </r>
    <r>
      <rPr>
        <vertAlign val="subscript"/>
        <sz val="11"/>
        <color indexed="8"/>
        <rFont val="Calibri"/>
        <family val="2"/>
      </rPr>
      <t>corr</t>
    </r>
    <r>
      <rPr>
        <sz val="11"/>
        <color theme="1"/>
        <rFont val="Calibri"/>
        <family val="2"/>
        <scheme val="minor"/>
      </rPr>
      <t xml:space="preserve"> [-]</t>
    </r>
  </si>
  <si>
    <t>Speed - V [km/h]</t>
  </si>
  <si>
    <t>ALL</t>
  </si>
  <si>
    <r>
      <t>NOx - MC</t>
    </r>
    <r>
      <rPr>
        <vertAlign val="subscript"/>
        <sz val="11"/>
        <color indexed="8"/>
        <rFont val="Calibri"/>
        <family val="2"/>
      </rPr>
      <t>ROAD</t>
    </r>
  </si>
  <si>
    <r>
      <t>Correction for speed (V) &gt; 63 km/h (MC</t>
    </r>
    <r>
      <rPr>
        <vertAlign val="subscript"/>
        <sz val="11"/>
        <color indexed="8"/>
        <rFont val="Calibri"/>
        <family val="2"/>
      </rPr>
      <t>ROAD</t>
    </r>
    <r>
      <rPr>
        <sz val="11"/>
        <color theme="1"/>
        <rFont val="Calibri"/>
        <family val="2"/>
        <scheme val="minor"/>
      </rPr>
      <t>)</t>
    </r>
  </si>
  <si>
    <t>&gt;1.4</t>
  </si>
  <si>
    <t>&lt;=1.4</t>
  </si>
  <si>
    <r>
      <t>NOx - MC</t>
    </r>
    <r>
      <rPr>
        <vertAlign val="subscript"/>
        <sz val="11"/>
        <color indexed="8"/>
        <rFont val="Calibri"/>
        <family val="2"/>
      </rPr>
      <t>URBAN</t>
    </r>
  </si>
  <si>
    <r>
      <t>Correction for speed (V) &lt; 19 km/h (MC</t>
    </r>
    <r>
      <rPr>
        <vertAlign val="subscript"/>
        <sz val="11"/>
        <color indexed="8"/>
        <rFont val="Calibri"/>
        <family val="2"/>
      </rPr>
      <t>URBAN</t>
    </r>
    <r>
      <rPr>
        <sz val="11"/>
        <color theme="1"/>
        <rFont val="Calibri"/>
        <family val="2"/>
        <scheme val="minor"/>
      </rPr>
      <t>)</t>
    </r>
  </si>
  <si>
    <t>Value at ≥ 160,000 km</t>
  </si>
  <si>
    <r>
      <t>B</t>
    </r>
    <r>
      <rPr>
        <b/>
        <vertAlign val="subscript"/>
        <sz val="11"/>
        <color indexed="8"/>
        <rFont val="Calibri"/>
        <family val="2"/>
      </rPr>
      <t>M</t>
    </r>
    <r>
      <rPr>
        <b/>
        <sz val="11"/>
        <color indexed="8"/>
        <rFont val="Calibri"/>
        <family val="2"/>
      </rPr>
      <t xml:space="preserve"> (Value at 0km)</t>
    </r>
  </si>
  <si>
    <r>
      <t>A</t>
    </r>
    <r>
      <rPr>
        <b/>
        <vertAlign val="subscript"/>
        <sz val="11"/>
        <color indexed="8"/>
        <rFont val="Calibri"/>
        <family val="2"/>
      </rPr>
      <t>M</t>
    </r>
  </si>
  <si>
    <t>Average mileage [km]</t>
  </si>
  <si>
    <t>Engine Size [litre]</t>
  </si>
  <si>
    <r>
      <t>MC = A</t>
    </r>
    <r>
      <rPr>
        <b/>
        <vertAlign val="subscript"/>
        <sz val="11"/>
        <color indexed="8"/>
        <rFont val="Calibri"/>
        <family val="2"/>
      </rPr>
      <t>M</t>
    </r>
    <r>
      <rPr>
        <b/>
        <sz val="11"/>
        <color indexed="8"/>
        <rFont val="Calibri"/>
        <family val="2"/>
      </rPr>
      <t xml:space="preserve"> x M</t>
    </r>
    <r>
      <rPr>
        <b/>
        <vertAlign val="subscript"/>
        <sz val="11"/>
        <color indexed="8"/>
        <rFont val="Calibri"/>
        <family val="2"/>
      </rPr>
      <t>MEAN</t>
    </r>
    <r>
      <rPr>
        <b/>
        <sz val="11"/>
        <color indexed="8"/>
        <rFont val="Calibri"/>
        <family val="2"/>
      </rPr>
      <t xml:space="preserve"> + B</t>
    </r>
    <r>
      <rPr>
        <b/>
        <vertAlign val="subscript"/>
        <sz val="11"/>
        <color indexed="8"/>
        <rFont val="Calibri"/>
        <family val="2"/>
      </rPr>
      <t>M</t>
    </r>
  </si>
  <si>
    <t>For selection</t>
  </si>
  <si>
    <t>Correction factor for Euro 1 
or Euro 2 petrol LDVs --&gt;</t>
  </si>
  <si>
    <t>MCRoad</t>
  </si>
  <si>
    <t>Enter speed in km/h here --&gt;</t>
  </si>
  <si>
    <t>MCUrban</t>
  </si>
  <si>
    <t>Enter vehicle mileage in km here --&gt;</t>
  </si>
  <si>
    <t>≥ 120,000</t>
  </si>
  <si>
    <t>Matrix</t>
  </si>
  <si>
    <r>
      <t xml:space="preserve">Value at </t>
    </r>
    <r>
      <rPr>
        <b/>
        <sz val="11"/>
        <color indexed="8"/>
        <rFont val="Calibri"/>
        <family val="2"/>
      </rPr>
      <t xml:space="preserve">≥ </t>
    </r>
    <r>
      <rPr>
        <b/>
        <sz val="11"/>
        <color indexed="8"/>
        <rFont val="Calibri"/>
        <family val="2"/>
      </rPr>
      <t>120,000 km</t>
    </r>
  </si>
  <si>
    <t>Work example 1:</t>
  </si>
  <si>
    <t>Work example 2:</t>
  </si>
  <si>
    <t>&lt;160,000</t>
  </si>
  <si>
    <t>&lt;120,000</t>
  </si>
  <si>
    <t>≥ 160,000</t>
  </si>
  <si>
    <t>Correction factor for Euro 3 
or Euro 4 petrol LDVs --&gt;</t>
  </si>
  <si>
    <t>Choose engine size ---&gt;</t>
  </si>
  <si>
    <t>Explanatory notes page</t>
  </si>
  <si>
    <t>Notes</t>
  </si>
  <si>
    <t>Cars</t>
  </si>
  <si>
    <t>LGVs</t>
  </si>
  <si>
    <t>HGVs &amp; Buses</t>
  </si>
  <si>
    <t>Motorcycles</t>
  </si>
  <si>
    <t>Emis Degradation</t>
  </si>
  <si>
    <t>Hot exhaust NOx speed-related emission functions for Cars</t>
  </si>
  <si>
    <t>Hot exhaust NOx speed-related emission functions for LGVs</t>
  </si>
  <si>
    <t>Hot exhaust NOx speed-related emission functions for HGVs, Buses and Coaches</t>
  </si>
  <si>
    <t>Hot exhaust NOx speed-related emission functions for Motorcycles</t>
  </si>
  <si>
    <t>Emissions degradation methodology for Cars &amp; LGVs</t>
  </si>
  <si>
    <t>1. Emission Degradation Corrections - the emission factors calculated from the speed-emission factor equations below for Euro 1,2 and Euro 3,4 petrol cars and LGVs need to multiplied by the mileage-related correction factors derived from the functions shown in the 'Emis Degradation' worksheet.</t>
  </si>
  <si>
    <t>Euro 6_1</t>
  </si>
  <si>
    <t>Euro 6_2</t>
  </si>
  <si>
    <t>Euro 6_3</t>
  </si>
  <si>
    <t>Load</t>
  </si>
  <si>
    <t>HD Euro V - EGR</t>
  </si>
  <si>
    <t>HD Euro V - SCR</t>
  </si>
  <si>
    <t>HD Euro VI</t>
  </si>
  <si>
    <t>Conventional</t>
  </si>
  <si>
    <t>HD Euro I - 91/542/EEC Stage I</t>
  </si>
  <si>
    <t>HD Euro II - 91/542/EEC Stage II</t>
  </si>
  <si>
    <t>HD Euro III - 2000 Standards</t>
  </si>
  <si>
    <t>HD Euro IV - 2005 Standards</t>
  </si>
  <si>
    <t>Articulated 50 - 60 t</t>
  </si>
  <si>
    <t>Gasoline &gt;3,5 t</t>
  </si>
  <si>
    <t>Diesel &lt;1,4 l</t>
  </si>
  <si>
    <t>Diesel &lt;1,4-2,0 l</t>
  </si>
  <si>
    <t>Diesel N1 (I)</t>
  </si>
  <si>
    <t>Diesel N1 (II)</t>
  </si>
  <si>
    <t>Diesel N1 (III)</t>
  </si>
  <si>
    <t>Petrol N1 (I)</t>
  </si>
  <si>
    <t>Petrol N1 (II)</t>
  </si>
  <si>
    <t>Petrol N1 (III)</t>
  </si>
  <si>
    <t>h</t>
  </si>
  <si>
    <t>Table 3.79: Emission degradation due to vehicle age for Euro 1 and Euro 2 gasoline passenger cars and light commercial vehicles</t>
  </si>
  <si>
    <t>COPERT 5</t>
  </si>
  <si>
    <t>ED62553001</t>
  </si>
  <si>
    <t>rtp_Copert5_NOxEFs_final.xls</t>
  </si>
  <si>
    <t>Source:</t>
  </si>
  <si>
    <t>This spreadsheet is the Copyright of BEIS and has been prepared by Ricardo Energy &amp; Environment, a trading name of Ricardo-AEA  Ltd under contract “Provision Of The National Atmospheric Emissions Inventory” signed 17th October 2016. The contents of this spreadsheet may not be reproduced, in whole or in part, nor passed to any organisation or person without the specific prior written permission of BEIS. Ricardo Energy &amp; Environment accepts no liability whatsoever to any third party for any loss or damage arising from any interpretation or use of the information contained in this spreadsheet, or reliance on any views expressed therein, other than the liability that is agreed in the said contract.</t>
  </si>
  <si>
    <t>Dan Wakeling (Ricardo Energy &amp; Environment)</t>
  </si>
  <si>
    <t xml:space="preserve">Checked by: </t>
  </si>
  <si>
    <t>Sheet descriptions:</t>
  </si>
  <si>
    <t>Road vehicle emission factors for NOx based on COPERT v5.0 (2017): speed-emission factor equations</t>
  </si>
  <si>
    <t>Table 3.80: Emission degradation due to vehicle age for Euro 3 and Euro 4 gasoline passenger cars and light commercial vehicles (and Euro 1 and 2 vehicles in case of an enhanced IandM
scheme)</t>
  </si>
  <si>
    <t>Table 3.81: Emission degradation correction factor as a function of speed</t>
  </si>
  <si>
    <t>Road gradient</t>
  </si>
  <si>
    <t>Tim Murrells (08/12/2017)</t>
  </si>
  <si>
    <t>Emission factors are given below for different road gradient and load conditions. If this information is unknown, the please assume default values of 0% road gradient and 50% load.</t>
  </si>
  <si>
    <r>
      <t>The COPERT NOx emission factors  for petrol cars and LGVs are to be used in conjunction with a set of functions, to take account of emission degradation due to vehicle age/accumulated mileage, using the methodology as described by the 2016 EMEP/ EEA emission inventory guidebook (July 2017 version) below.  For further information and a worked example, please see '</t>
    </r>
    <r>
      <rPr>
        <b/>
        <sz val="14"/>
        <color theme="3" tint="0.39997558519241921"/>
        <rFont val="Calibri"/>
        <family val="2"/>
      </rPr>
      <t>Guidance note on emission degradation method for NOx.pdf</t>
    </r>
    <r>
      <rPr>
        <b/>
        <sz val="14"/>
        <rFont val="Calibri"/>
        <family val="2"/>
      </rPr>
      <t>'.</t>
    </r>
  </si>
  <si>
    <t>2. Please use these LGV N1 (III) factors for London black cabs.</t>
  </si>
  <si>
    <t>2. These factors should not be used for London black cabs, Diesel LGV N1 (III) factors should be used instead</t>
  </si>
  <si>
    <t>Gasoline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</si>
</sst>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0.0"/>
    <numFmt numFmtId="165" formatCode="0.00000"/>
    <numFmt numFmtId="166" formatCode="0.000"/>
    <numFmt numFmtId="167" formatCode="#,##0.0000"/>
  </numFmts>
  <fonts count="37" x14ac:knownFonts="1">
    <font>
      <sz val="11"/>
      <color theme="1"/>
      <name val="Calibri"/>
      <family val="2"/>
      <scheme val="minor"/>
    </font>
    <font>
      <sz val="10"/>
      <name val="Arial"/>
      <family val="2"/>
    </font>
    <font>
      <u/>
      <sz val="7"/>
      <color indexed="12"/>
      <name val="Arial"/>
      <family val="2"/>
    </font>
    <font>
      <sz val="10"/>
      <name val="Arial"/>
      <family val="2"/>
    </font>
    <font>
      <u/>
      <sz val="7"/>
      <color indexed="12"/>
      <name val="Arial"/>
      <family val="2"/>
    </font>
    <font>
      <sz val="10"/>
      <name val="Times New Roman"/>
      <family val="1"/>
      <charset val="161"/>
    </font>
    <font>
      <b/>
      <sz val="9"/>
      <name val="Arial"/>
      <family val="2"/>
    </font>
    <font>
      <sz val="9"/>
      <name val="Arial"/>
      <family val="2"/>
    </font>
    <font>
      <b/>
      <sz val="11"/>
      <color indexed="8"/>
      <name val="Calibri"/>
      <family val="2"/>
    </font>
    <font>
      <b/>
      <sz val="14"/>
      <name val="Arial"/>
      <family val="2"/>
    </font>
    <font>
      <vertAlign val="subscript"/>
      <sz val="11"/>
      <color indexed="8"/>
      <name val="Calibri"/>
      <family val="2"/>
    </font>
    <font>
      <b/>
      <vertAlign val="subscript"/>
      <sz val="11"/>
      <color indexed="8"/>
      <name val="Calibri"/>
      <family val="2"/>
    </font>
    <font>
      <sz val="11"/>
      <color theme="1"/>
      <name val="Calibri"/>
      <family val="2"/>
      <scheme val="minor"/>
    </font>
    <font>
      <sz val="11"/>
      <color theme="1"/>
      <name val="Arial"/>
      <family val="2"/>
    </font>
    <font>
      <sz val="11"/>
      <color rgb="FF3F3F76"/>
      <name val="Arial"/>
      <family val="2"/>
    </font>
    <font>
      <b/>
      <sz val="11"/>
      <color theme="1"/>
      <name val="Calibri"/>
      <family val="2"/>
      <scheme val="minor"/>
    </font>
    <font>
      <sz val="10"/>
      <name val="Calibri"/>
      <family val="2"/>
      <scheme val="minor"/>
    </font>
    <font>
      <b/>
      <sz val="12"/>
      <color theme="0"/>
      <name val="Arial"/>
      <family val="2"/>
    </font>
    <font>
      <u/>
      <sz val="11"/>
      <color indexed="12"/>
      <name val="Calibri"/>
      <family val="2"/>
      <scheme val="minor"/>
    </font>
    <font>
      <b/>
      <sz val="11"/>
      <color rgb="FFFF0000"/>
      <name val="Calibri"/>
      <family val="2"/>
      <scheme val="minor"/>
    </font>
    <font>
      <b/>
      <sz val="12"/>
      <name val="Calibri"/>
      <family val="2"/>
      <scheme val="minor"/>
    </font>
    <font>
      <b/>
      <sz val="11"/>
      <name val="Calibri"/>
      <family val="2"/>
      <scheme val="minor"/>
    </font>
    <font>
      <sz val="11"/>
      <name val="Calibri"/>
      <family val="2"/>
      <scheme val="minor"/>
    </font>
    <font>
      <sz val="11"/>
      <color theme="1"/>
      <name val="Calibri"/>
      <family val="2"/>
    </font>
    <font>
      <sz val="20"/>
      <color rgb="FFFF0000"/>
      <name val="Calibri"/>
      <family val="2"/>
      <scheme val="minor"/>
    </font>
    <font>
      <b/>
      <sz val="16"/>
      <color rgb="FFFF0000"/>
      <name val="Calibri"/>
      <family val="2"/>
      <scheme val="minor"/>
    </font>
    <font>
      <b/>
      <sz val="14"/>
      <color rgb="FFFF0000"/>
      <name val="Calibri"/>
      <family val="2"/>
      <scheme val="minor"/>
    </font>
    <font>
      <b/>
      <sz val="12"/>
      <color rgb="FFFF0000"/>
      <name val="Calibri"/>
      <family val="2"/>
      <scheme val="minor"/>
    </font>
    <font>
      <sz val="14"/>
      <color theme="1"/>
      <name val="Calibri"/>
      <family val="2"/>
      <scheme val="minor"/>
    </font>
    <font>
      <sz val="14"/>
      <color theme="4"/>
      <name val="Arial"/>
      <family val="2"/>
    </font>
    <font>
      <b/>
      <sz val="14"/>
      <name val="Calibri"/>
      <family val="2"/>
      <scheme val="minor"/>
    </font>
    <font>
      <sz val="10"/>
      <name val="Arial"/>
      <family val="2"/>
      <charset val="161"/>
    </font>
    <font>
      <sz val="10"/>
      <color theme="1"/>
      <name val="Calibri"/>
      <family val="2"/>
    </font>
    <font>
      <sz val="10"/>
      <color rgb="FFFF0000"/>
      <name val="Calibri"/>
      <family val="2"/>
    </font>
    <font>
      <b/>
      <sz val="14"/>
      <name val="Calibri"/>
      <family val="2"/>
    </font>
    <font>
      <b/>
      <sz val="14"/>
      <color theme="3" tint="0.39997558519241921"/>
      <name val="Calibri"/>
      <family val="2"/>
    </font>
    <font>
      <b/>
      <sz val="18"/>
      <color rgb="FFFF0000"/>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theme="5" tint="0.79998168889431442"/>
        <bgColor indexed="65"/>
      </patternFill>
    </fill>
    <fill>
      <patternFill patternType="solid">
        <fgColor rgb="FFFFCC99"/>
      </patternFill>
    </fill>
    <fill>
      <patternFill patternType="solid">
        <fgColor rgb="FFFF99FF"/>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38">
    <border>
      <left/>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thin">
        <color theme="0" tint="-0.499984740745262"/>
      </left>
      <right/>
      <top style="thin">
        <color theme="0" tint="-0.499984740745262"/>
      </top>
      <bottom/>
      <diagonal/>
    </border>
    <border>
      <left style="medium">
        <color auto="1"/>
      </left>
      <right style="medium">
        <color auto="1"/>
      </right>
      <top/>
      <bottom/>
      <diagonal/>
    </border>
    <border>
      <left style="medium">
        <color indexed="64"/>
      </left>
      <right style="medium">
        <color indexed="64"/>
      </right>
      <top style="thin">
        <color indexed="64"/>
      </top>
      <bottom style="thin">
        <color indexed="64"/>
      </bottom>
      <diagonal/>
    </border>
  </borders>
  <cellStyleXfs count="21">
    <xf numFmtId="0" fontId="0" fillId="0" borderId="0"/>
    <xf numFmtId="0" fontId="13" fillId="4" borderId="0" applyNumberFormat="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4" fillId="5" borderId="34" applyNumberFormat="0" applyAlignment="0" applyProtection="0"/>
    <xf numFmtId="0" fontId="1" fillId="0" borderId="0"/>
    <xf numFmtId="0" fontId="12" fillId="0" borderId="0"/>
    <xf numFmtId="0" fontId="3" fillId="0" borderId="0"/>
    <xf numFmtId="0" fontId="1" fillId="0" borderId="0"/>
    <xf numFmtId="0" fontId="12" fillId="0" borderId="0"/>
    <xf numFmtId="9" fontId="1" fillId="0" borderId="0" applyFont="0" applyFill="0" applyBorder="0" applyAlignment="0" applyProtection="0"/>
    <xf numFmtId="9" fontId="3"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31" fillId="0" borderId="0"/>
    <xf numFmtId="9" fontId="12" fillId="0" borderId="0" applyFont="0" applyFill="0" applyBorder="0" applyAlignment="0" applyProtection="0"/>
  </cellStyleXfs>
  <cellXfs count="161">
    <xf numFmtId="0" fontId="0" fillId="0" borderId="0" xfId="0"/>
    <xf numFmtId="0" fontId="12" fillId="0" borderId="0" xfId="10"/>
    <xf numFmtId="166" fontId="0" fillId="0" borderId="0" xfId="0" applyNumberFormat="1" applyFill="1"/>
    <xf numFmtId="0" fontId="12" fillId="0" borderId="0" xfId="13"/>
    <xf numFmtId="0" fontId="15" fillId="0" borderId="0" xfId="10" applyFont="1"/>
    <xf numFmtId="0" fontId="15" fillId="0" borderId="0" xfId="0" applyFont="1"/>
    <xf numFmtId="0" fontId="0" fillId="0" borderId="0" xfId="0" applyBorder="1"/>
    <xf numFmtId="0" fontId="0" fillId="0" borderId="0" xfId="0" applyBorder="1" applyAlignment="1">
      <alignment horizontal="center"/>
    </xf>
    <xf numFmtId="0" fontId="15" fillId="0" borderId="0" xfId="10" applyFont="1" applyAlignment="1">
      <alignment wrapText="1"/>
    </xf>
    <xf numFmtId="0" fontId="5" fillId="0" borderId="0" xfId="0" applyFont="1" applyBorder="1" applyAlignment="1">
      <alignment horizontal="left" indent="1"/>
    </xf>
    <xf numFmtId="0" fontId="15" fillId="0" borderId="0" xfId="13" applyFont="1"/>
    <xf numFmtId="0" fontId="0" fillId="0" borderId="0" xfId="0" applyFont="1"/>
    <xf numFmtId="0" fontId="12" fillId="0" borderId="0" xfId="13" applyFont="1"/>
    <xf numFmtId="0" fontId="16" fillId="0" borderId="0" xfId="0" applyFont="1" applyFill="1" applyBorder="1"/>
    <xf numFmtId="166" fontId="0" fillId="0" borderId="0" xfId="0" applyNumberFormat="1" applyFont="1" applyFill="1"/>
    <xf numFmtId="0" fontId="0" fillId="0" borderId="0" xfId="0" applyFont="1" applyFill="1"/>
    <xf numFmtId="165" fontId="0" fillId="6" borderId="0" xfId="0" applyNumberFormat="1" applyFont="1" applyFill="1"/>
    <xf numFmtId="0" fontId="17" fillId="7" borderId="35" xfId="0" applyFont="1" applyFill="1" applyBorder="1" applyAlignment="1">
      <alignment vertical="center" wrapText="1"/>
    </xf>
    <xf numFmtId="164" fontId="0" fillId="2" borderId="0" xfId="0" applyNumberFormat="1" applyFill="1" applyBorder="1"/>
    <xf numFmtId="0" fontId="12" fillId="0" borderId="0" xfId="10" applyFont="1"/>
    <xf numFmtId="0" fontId="12" fillId="0" borderId="0" xfId="10" applyFont="1" applyFill="1"/>
    <xf numFmtId="0" fontId="0" fillId="0" borderId="0" xfId="0" applyAlignment="1">
      <alignment wrapText="1"/>
    </xf>
    <xf numFmtId="0" fontId="18" fillId="0" borderId="0" xfId="6" applyFont="1" applyAlignment="1" applyProtection="1"/>
    <xf numFmtId="0" fontId="0" fillId="0" borderId="0" xfId="0" applyAlignment="1"/>
    <xf numFmtId="0" fontId="15" fillId="0" borderId="0" xfId="0" applyFont="1" applyAlignment="1"/>
    <xf numFmtId="0" fontId="17" fillId="0" borderId="0" xfId="0" applyFont="1" applyFill="1" applyBorder="1" applyAlignment="1">
      <alignment vertical="center"/>
    </xf>
    <xf numFmtId="164" fontId="19" fillId="0" borderId="0" xfId="13" applyNumberFormat="1" applyFont="1" applyBorder="1" applyAlignment="1">
      <alignment horizontal="center"/>
    </xf>
    <xf numFmtId="0" fontId="20" fillId="0" borderId="0" xfId="10" applyFont="1"/>
    <xf numFmtId="0" fontId="21" fillId="0" borderId="0" xfId="10" applyFont="1"/>
    <xf numFmtId="0" fontId="7" fillId="0" borderId="0" xfId="9" applyFont="1" applyFill="1" applyBorder="1" applyAlignment="1">
      <alignment horizontal="center" vertical="center"/>
    </xf>
    <xf numFmtId="0" fontId="6" fillId="0" borderId="0" xfId="9" applyFont="1" applyFill="1" applyBorder="1" applyAlignment="1">
      <alignment vertical="center" wrapText="1"/>
    </xf>
    <xf numFmtId="0" fontId="1" fillId="0" borderId="0" xfId="9" applyFont="1" applyFill="1" applyBorder="1" applyAlignment="1">
      <alignment horizontal="center" vertical="center"/>
    </xf>
    <xf numFmtId="0" fontId="9" fillId="0" borderId="0" xfId="9" applyFont="1" applyFill="1" applyBorder="1" applyAlignment="1">
      <alignment vertical="center"/>
    </xf>
    <xf numFmtId="0" fontId="22" fillId="0" borderId="0" xfId="0" applyFont="1" applyFill="1" applyBorder="1" applyAlignment="1"/>
    <xf numFmtId="0" fontId="1" fillId="0" borderId="0" xfId="9" applyFont="1" applyBorder="1"/>
    <xf numFmtId="0" fontId="23" fillId="0" borderId="1" xfId="0" applyFont="1" applyBorder="1"/>
    <xf numFmtId="0" fontId="23" fillId="0" borderId="2" xfId="0" applyFont="1" applyBorder="1"/>
    <xf numFmtId="0" fontId="0" fillId="0" borderId="3" xfId="0" applyBorder="1"/>
    <xf numFmtId="0" fontId="0" fillId="8" borderId="4"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11" fontId="0" fillId="9" borderId="7" xfId="0" applyNumberFormat="1" applyFill="1" applyBorder="1" applyAlignment="1">
      <alignment horizontal="center"/>
    </xf>
    <xf numFmtId="0" fontId="15" fillId="0" borderId="8" xfId="0" applyFont="1" applyBorder="1"/>
    <xf numFmtId="0" fontId="15" fillId="0" borderId="9" xfId="0" applyFont="1" applyBorder="1"/>
    <xf numFmtId="0" fontId="15" fillId="0" borderId="9" xfId="0" applyFont="1" applyBorder="1" applyAlignment="1">
      <alignment horizontal="center"/>
    </xf>
    <xf numFmtId="0" fontId="15" fillId="0" borderId="3" xfId="0" applyFont="1" applyBorder="1"/>
    <xf numFmtId="0" fontId="0" fillId="0" borderId="10" xfId="0" applyBorder="1"/>
    <xf numFmtId="0" fontId="19" fillId="0" borderId="11" xfId="0" applyFont="1" applyFill="1" applyBorder="1"/>
    <xf numFmtId="0" fontId="0" fillId="0" borderId="11" xfId="0" applyBorder="1"/>
    <xf numFmtId="0" fontId="0" fillId="0" borderId="11" xfId="0" applyBorder="1" applyAlignment="1"/>
    <xf numFmtId="0" fontId="0" fillId="0" borderId="12" xfId="0" applyBorder="1"/>
    <xf numFmtId="0" fontId="0" fillId="0" borderId="7" xfId="0" applyBorder="1"/>
    <xf numFmtId="0" fontId="0" fillId="0" borderId="7" xfId="0" applyFill="1" applyBorder="1"/>
    <xf numFmtId="0" fontId="0" fillId="0" borderId="13" xfId="0" applyBorder="1"/>
    <xf numFmtId="0" fontId="0" fillId="0" borderId="14" xfId="0" applyFill="1" applyBorder="1" applyAlignment="1">
      <alignment wrapText="1"/>
    </xf>
    <xf numFmtId="43" fontId="12" fillId="0" borderId="0" xfId="2" applyFont="1"/>
    <xf numFmtId="0" fontId="0" fillId="0" borderId="7" xfId="0" applyBorder="1" applyAlignment="1">
      <alignment horizontal="right"/>
    </xf>
    <xf numFmtId="0" fontId="0" fillId="0" borderId="15" xfId="0" applyBorder="1"/>
    <xf numFmtId="0" fontId="0" fillId="0" borderId="0" xfId="0" applyBorder="1" applyAlignment="1">
      <alignment horizontal="right"/>
    </xf>
    <xf numFmtId="0" fontId="0" fillId="0" borderId="0" xfId="0" applyBorder="1" applyAlignment="1"/>
    <xf numFmtId="0" fontId="0" fillId="0" borderId="14" xfId="0" applyBorder="1"/>
    <xf numFmtId="0" fontId="0" fillId="9" borderId="2" xfId="0" applyFill="1" applyBorder="1" applyAlignment="1">
      <alignment horizontal="center"/>
    </xf>
    <xf numFmtId="0" fontId="0" fillId="0" borderId="15" xfId="0" applyFill="1" applyBorder="1"/>
    <xf numFmtId="0" fontId="0" fillId="0" borderId="16" xfId="0" applyBorder="1"/>
    <xf numFmtId="0" fontId="0" fillId="0" borderId="17" xfId="0" applyBorder="1"/>
    <xf numFmtId="0" fontId="0" fillId="0" borderId="18" xfId="0" applyBorder="1"/>
    <xf numFmtId="0" fontId="24" fillId="10" borderId="0" xfId="10" applyFont="1" applyFill="1" applyAlignment="1">
      <alignment vertical="center"/>
    </xf>
    <xf numFmtId="0" fontId="0" fillId="10" borderId="0" xfId="0" applyFont="1" applyFill="1"/>
    <xf numFmtId="0" fontId="25" fillId="10" borderId="0" xfId="0" applyFont="1" applyFill="1"/>
    <xf numFmtId="164" fontId="26" fillId="11" borderId="7" xfId="13" applyNumberFormat="1" applyFont="1" applyFill="1" applyBorder="1" applyAlignment="1">
      <alignment horizontal="center"/>
    </xf>
    <xf numFmtId="0" fontId="27" fillId="0" borderId="0" xfId="0" applyFont="1"/>
    <xf numFmtId="0" fontId="28" fillId="0" borderId="0" xfId="0" applyFont="1" applyBorder="1" applyAlignment="1">
      <alignment horizontal="center"/>
    </xf>
    <xf numFmtId="164" fontId="26" fillId="0" borderId="0" xfId="13" applyNumberFormat="1" applyFont="1" applyBorder="1" applyAlignment="1">
      <alignment horizontal="center"/>
    </xf>
    <xf numFmtId="0" fontId="29" fillId="0" borderId="0" xfId="0" applyFont="1" applyBorder="1"/>
    <xf numFmtId="0" fontId="0" fillId="0" borderId="0" xfId="0" applyFill="1" applyBorder="1"/>
    <xf numFmtId="0" fontId="28" fillId="0" borderId="0" xfId="13" applyFont="1"/>
    <xf numFmtId="166" fontId="19" fillId="9" borderId="15" xfId="0" applyNumberFormat="1" applyFont="1" applyFill="1" applyBorder="1"/>
    <xf numFmtId="0" fontId="0" fillId="0" borderId="15" xfId="0" applyBorder="1" applyAlignment="1">
      <alignment horizontal="right"/>
    </xf>
    <xf numFmtId="0" fontId="26" fillId="0" borderId="0" xfId="13" applyFont="1" applyAlignment="1">
      <alignment horizontal="center" vertical="center" wrapText="1"/>
    </xf>
    <xf numFmtId="0" fontId="0" fillId="0" borderId="0" xfId="0" applyBorder="1"/>
    <xf numFmtId="165" fontId="0" fillId="6" borderId="0" xfId="0" applyNumberFormat="1" applyFont="1" applyFill="1"/>
    <xf numFmtId="164" fontId="0" fillId="2" borderId="0" xfId="0" applyNumberFormat="1" applyFill="1" applyBorder="1"/>
    <xf numFmtId="0" fontId="26" fillId="0" borderId="0" xfId="13" applyFont="1" applyAlignment="1">
      <alignment horizontal="center" vertical="center" wrapText="1"/>
    </xf>
    <xf numFmtId="0" fontId="0" fillId="0" borderId="0" xfId="10" applyFont="1" applyFill="1"/>
    <xf numFmtId="0" fontId="25" fillId="0" borderId="0" xfId="13" applyFont="1"/>
    <xf numFmtId="0" fontId="0" fillId="0" borderId="0" xfId="10" applyFont="1"/>
    <xf numFmtId="0" fontId="32" fillId="0" borderId="36" xfId="19" applyFont="1" applyBorder="1"/>
    <xf numFmtId="0" fontId="32" fillId="0" borderId="36" xfId="19" applyFont="1" applyBorder="1" applyAlignment="1">
      <alignment horizontal="center"/>
    </xf>
    <xf numFmtId="4" fontId="32" fillId="0" borderId="36" xfId="19" applyNumberFormat="1" applyFont="1" applyBorder="1"/>
    <xf numFmtId="167" fontId="33" fillId="11" borderId="37" xfId="19" applyNumberFormat="1" applyFont="1" applyFill="1" applyBorder="1" applyAlignment="1">
      <alignment horizontal="right"/>
    </xf>
    <xf numFmtId="0" fontId="21" fillId="3" borderId="24" xfId="9" applyFont="1" applyFill="1" applyBorder="1"/>
    <xf numFmtId="0" fontId="21" fillId="3" borderId="23" xfId="9" quotePrefix="1" applyFont="1" applyFill="1" applyBorder="1" applyAlignment="1">
      <alignment horizontal="left"/>
    </xf>
    <xf numFmtId="0" fontId="22" fillId="3" borderId="24" xfId="9" applyFont="1" applyFill="1" applyBorder="1"/>
    <xf numFmtId="0" fontId="22" fillId="3" borderId="23" xfId="9" applyFont="1" applyFill="1" applyBorder="1"/>
    <xf numFmtId="0" fontId="22" fillId="3" borderId="0" xfId="9" applyFont="1" applyFill="1"/>
    <xf numFmtId="0" fontId="21" fillId="3" borderId="22" xfId="9" applyFont="1" applyFill="1" applyBorder="1"/>
    <xf numFmtId="0" fontId="21" fillId="3" borderId="0" xfId="9" quotePrefix="1" applyFont="1" applyFill="1" applyBorder="1" applyAlignment="1">
      <alignment horizontal="left"/>
    </xf>
    <xf numFmtId="0" fontId="22" fillId="3" borderId="22" xfId="9" applyFont="1" applyFill="1" applyBorder="1"/>
    <xf numFmtId="0" fontId="22" fillId="3" borderId="21" xfId="9" applyFont="1" applyFill="1" applyBorder="1"/>
    <xf numFmtId="0" fontId="21" fillId="3" borderId="21" xfId="9" applyFont="1" applyFill="1" applyBorder="1"/>
    <xf numFmtId="0" fontId="21" fillId="3" borderId="21" xfId="9" quotePrefix="1" applyFont="1" applyFill="1" applyBorder="1" applyAlignment="1">
      <alignment horizontal="left" wrapText="1"/>
    </xf>
    <xf numFmtId="0" fontId="22" fillId="3" borderId="0" xfId="9" applyFont="1" applyFill="1" applyBorder="1"/>
    <xf numFmtId="14" fontId="15" fillId="3" borderId="21" xfId="9" applyNumberFormat="1" applyFont="1" applyFill="1" applyBorder="1" applyAlignment="1">
      <alignment horizontal="left"/>
    </xf>
    <xf numFmtId="0" fontId="21" fillId="3" borderId="20" xfId="9" applyFont="1" applyFill="1" applyBorder="1"/>
    <xf numFmtId="14" fontId="21" fillId="3" borderId="21" xfId="9" applyNumberFormat="1" applyFont="1" applyFill="1" applyBorder="1" applyAlignment="1">
      <alignment horizontal="left"/>
    </xf>
    <xf numFmtId="0" fontId="21" fillId="3" borderId="19" xfId="9" applyFont="1" applyFill="1" applyBorder="1" applyAlignment="1">
      <alignment horizontal="left"/>
    </xf>
    <xf numFmtId="0" fontId="22" fillId="3" borderId="20" xfId="9" applyFont="1" applyFill="1" applyBorder="1"/>
    <xf numFmtId="0" fontId="22" fillId="3" borderId="19" xfId="9" applyFont="1" applyFill="1" applyBorder="1"/>
    <xf numFmtId="0" fontId="21" fillId="13" borderId="24" xfId="9" applyFont="1" applyFill="1" applyBorder="1"/>
    <xf numFmtId="0" fontId="22" fillId="13" borderId="23" xfId="9" applyFont="1" applyFill="1" applyBorder="1"/>
    <xf numFmtId="0" fontId="21" fillId="13" borderId="23" xfId="9" applyFont="1" applyFill="1" applyBorder="1"/>
    <xf numFmtId="0" fontId="21" fillId="13" borderId="22" xfId="9" applyFont="1" applyFill="1" applyBorder="1"/>
    <xf numFmtId="14" fontId="22" fillId="13" borderId="21" xfId="9" applyNumberFormat="1" applyFont="1" applyFill="1" applyBorder="1"/>
    <xf numFmtId="0" fontId="15" fillId="13" borderId="22" xfId="9" applyFont="1" applyFill="1" applyBorder="1" applyAlignment="1">
      <alignment horizontal="right"/>
    </xf>
    <xf numFmtId="14" fontId="12" fillId="13" borderId="21" xfId="9" applyNumberFormat="1" applyFont="1" applyFill="1" applyBorder="1" applyAlignment="1">
      <alignment horizontal="left"/>
    </xf>
    <xf numFmtId="0" fontId="15" fillId="13" borderId="20" xfId="9" applyFont="1" applyFill="1" applyBorder="1" applyAlignment="1">
      <alignment horizontal="right"/>
    </xf>
    <xf numFmtId="0" fontId="0" fillId="13" borderId="19" xfId="9" applyFont="1" applyFill="1" applyBorder="1"/>
    <xf numFmtId="0" fontId="22" fillId="13" borderId="20" xfId="9" applyFont="1" applyFill="1" applyBorder="1"/>
    <xf numFmtId="14" fontId="12" fillId="13" borderId="19" xfId="9" applyNumberFormat="1" applyFont="1" applyFill="1" applyBorder="1" applyAlignment="1">
      <alignment horizontal="left"/>
    </xf>
    <xf numFmtId="0" fontId="21" fillId="3" borderId="0" xfId="9" applyFont="1" applyFill="1"/>
    <xf numFmtId="0" fontId="1" fillId="3" borderId="0" xfId="9" applyFill="1"/>
    <xf numFmtId="0" fontId="22" fillId="13" borderId="0" xfId="9" applyFont="1" applyFill="1" applyBorder="1"/>
    <xf numFmtId="0" fontId="0" fillId="13" borderId="21" xfId="9" applyFont="1" applyFill="1" applyBorder="1"/>
    <xf numFmtId="0" fontId="27" fillId="12" borderId="0" xfId="0" applyFont="1" applyFill="1"/>
    <xf numFmtId="0" fontId="36" fillId="0" borderId="0" xfId="0" applyFont="1"/>
    <xf numFmtId="0" fontId="0" fillId="12" borderId="0" xfId="0" applyFont="1" applyFill="1"/>
    <xf numFmtId="0" fontId="12" fillId="0" borderId="0" xfId="10" applyFill="1"/>
    <xf numFmtId="11" fontId="0" fillId="0" borderId="0" xfId="0" applyNumberFormat="1" applyFont="1" applyFill="1"/>
    <xf numFmtId="9" fontId="32" fillId="0" borderId="36" xfId="20" applyFont="1" applyBorder="1" applyAlignment="1">
      <alignment horizontal="center"/>
    </xf>
    <xf numFmtId="0" fontId="0" fillId="0" borderId="0" xfId="0" applyFill="1" applyBorder="1" applyAlignment="1">
      <alignment horizontal="center"/>
    </xf>
    <xf numFmtId="0" fontId="22" fillId="3" borderId="23" xfId="9" applyFont="1" applyFill="1" applyBorder="1" applyAlignment="1">
      <alignment horizontal="left" vertical="top" wrapText="1"/>
    </xf>
    <xf numFmtId="0" fontId="22" fillId="3" borderId="21" xfId="9" applyFont="1" applyFill="1" applyBorder="1" applyAlignment="1">
      <alignment horizontal="left" vertical="top" wrapText="1"/>
    </xf>
    <xf numFmtId="0" fontId="22" fillId="3" borderId="0" xfId="9" quotePrefix="1" applyFont="1" applyFill="1" applyAlignment="1">
      <alignment vertical="top" wrapText="1"/>
    </xf>
    <xf numFmtId="0" fontId="26" fillId="0" borderId="0" xfId="13" applyFont="1" applyAlignment="1">
      <alignment horizontal="center" vertical="center" wrapText="1"/>
    </xf>
    <xf numFmtId="0" fontId="0" fillId="0" borderId="14" xfId="0" applyBorder="1" applyAlignment="1">
      <alignment horizontal="right" wrapText="1"/>
    </xf>
    <xf numFmtId="0" fontId="0" fillId="0" borderId="0" xfId="0" applyBorder="1" applyAlignment="1">
      <alignment horizontal="right" wrapText="1"/>
    </xf>
    <xf numFmtId="0" fontId="0" fillId="0" borderId="25" xfId="0" applyBorder="1" applyAlignment="1">
      <alignment horizontal="right" wrapText="1"/>
    </xf>
    <xf numFmtId="0" fontId="0" fillId="0" borderId="0" xfId="0" applyFill="1" applyBorder="1" applyAlignment="1">
      <alignment horizontal="right" wrapText="1"/>
    </xf>
    <xf numFmtId="0" fontId="0" fillId="9" borderId="26" xfId="0" applyFill="1" applyBorder="1" applyAlignment="1">
      <alignment horizontal="center"/>
    </xf>
    <xf numFmtId="0" fontId="0" fillId="0" borderId="27" xfId="0" applyBorder="1"/>
    <xf numFmtId="0" fontId="0" fillId="0" borderId="28" xfId="0" applyBorder="1"/>
    <xf numFmtId="0" fontId="0" fillId="9" borderId="2" xfId="0" applyFill="1" applyBorder="1" applyAlignment="1">
      <alignment horizontal="center" vertical="center"/>
    </xf>
    <xf numFmtId="0" fontId="30" fillId="0" borderId="0" xfId="0" applyFont="1" applyAlignment="1">
      <alignment horizontal="left" vertical="center" wrapText="1"/>
    </xf>
    <xf numFmtId="0" fontId="0" fillId="8" borderId="26" xfId="0" applyFill="1" applyBorder="1" applyAlignment="1">
      <alignment horizontal="center"/>
    </xf>
    <xf numFmtId="0" fontId="0" fillId="8" borderId="2" xfId="0" applyFill="1" applyBorder="1" applyAlignment="1">
      <alignment horizontal="center"/>
    </xf>
    <xf numFmtId="0" fontId="0" fillId="8" borderId="1" xfId="0" applyFill="1" applyBorder="1" applyAlignment="1">
      <alignment horizontal="center"/>
    </xf>
    <xf numFmtId="0" fontId="0" fillId="8" borderId="7"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8" borderId="4" xfId="0" applyFill="1" applyBorder="1" applyAlignment="1">
      <alignment horizontal="center"/>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28"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11" fontId="0" fillId="8" borderId="7" xfId="0" applyNumberFormat="1" applyFill="1" applyBorder="1" applyAlignment="1">
      <alignment horizontal="center"/>
    </xf>
    <xf numFmtId="11" fontId="0" fillId="8" borderId="5" xfId="0" applyNumberFormat="1" applyFill="1" applyBorder="1" applyAlignment="1">
      <alignment horizontal="center"/>
    </xf>
    <xf numFmtId="0" fontId="17" fillId="7" borderId="35" xfId="0" applyFont="1" applyFill="1" applyBorder="1" applyAlignment="1">
      <alignment horizontal="center" vertical="center" wrapText="1"/>
    </xf>
  </cellXfs>
  <cellStyles count="21">
    <cellStyle name="20% - Accent2 2" xfId="1"/>
    <cellStyle name="Comma" xfId="2" builtinId="3"/>
    <cellStyle name="Comma 2" xfId="3"/>
    <cellStyle name="Comma 3" xfId="4"/>
    <cellStyle name="Comma 3 2" xfId="16"/>
    <cellStyle name="Currency 2" xfId="5"/>
    <cellStyle name="Hyperlink" xfId="6" builtinId="8"/>
    <cellStyle name="Hyperlink 2" xfId="7"/>
    <cellStyle name="Hyperlink 2 2" xfId="17"/>
    <cellStyle name="Input 2" xfId="8"/>
    <cellStyle name="Normal" xfId="0" builtinId="0"/>
    <cellStyle name="Normal 2" xfId="9"/>
    <cellStyle name="Normal 2 2" xfId="10"/>
    <cellStyle name="Normal 2 3" xfId="19"/>
    <cellStyle name="Normal 3" xfId="11"/>
    <cellStyle name="Normal 3 2" xfId="12"/>
    <cellStyle name="Normal 4" xfId="13"/>
    <cellStyle name="Percent" xfId="20" builtinId="5"/>
    <cellStyle name="Percent 2" xfId="14"/>
    <cellStyle name="Percent 3" xfId="15"/>
    <cellStyle name="Percent 3 2" xf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1</xdr:row>
      <xdr:rowOff>12700</xdr:rowOff>
    </xdr:from>
    <xdr:to>
      <xdr:col>1</xdr:col>
      <xdr:colOff>2907665</xdr:colOff>
      <xdr:row>5</xdr:row>
      <xdr:rowOff>0</xdr:rowOff>
    </xdr:to>
    <xdr:pic>
      <xdr:nvPicPr>
        <xdr:cNvPr id="2" name="Picture 1">
          <a:extLst>
            <a:ext uri="{FF2B5EF4-FFF2-40B4-BE49-F238E27FC236}">
              <a16:creationId xmlns:a16="http://schemas.microsoft.com/office/drawing/2014/main" xmlns="" id="{98A2EF2C-E321-47DB-B43B-F680742E001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71450"/>
          <a:ext cx="3529965" cy="622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2</xdr:row>
      <xdr:rowOff>28575</xdr:rowOff>
    </xdr:from>
    <xdr:to>
      <xdr:col>12</xdr:col>
      <xdr:colOff>114300</xdr:colOff>
      <xdr:row>48</xdr:row>
      <xdr:rowOff>19050</xdr:rowOff>
    </xdr:to>
    <xdr:sp macro="" textlink="">
      <xdr:nvSpPr>
        <xdr:cNvPr id="2" name="Text Box 1">
          <a:extLst>
            <a:ext uri="{FF2B5EF4-FFF2-40B4-BE49-F238E27FC236}">
              <a16:creationId xmlns:a16="http://schemas.microsoft.com/office/drawing/2014/main" xmlns="" id="{00000000-0008-0000-0100-000004000000}"/>
            </a:ext>
          </a:extLst>
        </xdr:cNvPr>
        <xdr:cNvSpPr txBox="1">
          <a:spLocks noChangeArrowheads="1"/>
        </xdr:cNvSpPr>
      </xdr:nvSpPr>
      <xdr:spPr bwMode="auto">
        <a:xfrm>
          <a:off x="314325" y="396875"/>
          <a:ext cx="7115175" cy="847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just" rtl="0">
            <a:lnSpc>
              <a:spcPts val="900"/>
            </a:lnSpc>
            <a:defRPr sz="1000"/>
          </a:pPr>
          <a:r>
            <a:rPr lang="en-GB" sz="1000" b="1" i="0" u="none" strike="noStrike" baseline="0">
              <a:solidFill>
                <a:srgbClr val="0000FF"/>
              </a:solidFill>
              <a:latin typeface="Arial"/>
              <a:cs typeface="Arial"/>
            </a:rPr>
            <a:t>COPERT 5 NOx Emission Factors used in the 2015 UK National Atmospheric Emissions Inventory</a:t>
          </a:r>
        </a:p>
        <a:p>
          <a:pPr algn="just" rtl="0">
            <a:lnSpc>
              <a:spcPts val="900"/>
            </a:lnSpc>
            <a:defRPr sz="1000"/>
          </a:pPr>
          <a:endParaRPr lang="en-GB" sz="1000" b="0" i="0" u="none" strike="noStrike" baseline="0">
            <a:solidFill>
              <a:srgbClr val="000000"/>
            </a:solidFill>
            <a:latin typeface="Arial"/>
            <a:cs typeface="Arial"/>
          </a:endParaRPr>
        </a:p>
        <a:p>
          <a:pPr algn="just" rtl="0">
            <a:lnSpc>
              <a:spcPts val="900"/>
            </a:lnSpc>
            <a:defRPr sz="1000"/>
          </a:pPr>
          <a:r>
            <a:rPr lang="en-GB" sz="1000">
              <a:solidFill>
                <a:sysClr val="windowText" lastClr="000000"/>
              </a:solidFill>
              <a:latin typeface="Arial" pitchFamily="34" charset="0"/>
              <a:ea typeface="+mn-ea"/>
              <a:cs typeface="Arial" pitchFamily="34" charset="0"/>
            </a:rPr>
            <a:t>This spreadsheet provides the updated NOx speed-related emission functions for cars, LGVs, HGVs, buses and motorcycles, as adopted in the latest 2015 National Atmospheric Emissions Inventory and NAEI Base 2016 road transport emission projections and </a:t>
          </a:r>
          <a:r>
            <a:rPr lang="en-GB" sz="1000" baseline="0">
              <a:effectLst/>
              <a:latin typeface="Arial" panose="020B0604020202020204" pitchFamily="34" charset="0"/>
              <a:ea typeface="+mn-ea"/>
              <a:cs typeface="Arial" panose="020B0604020202020204" pitchFamily="34" charset="0"/>
            </a:rPr>
            <a:t>incorporated in the Defra Emission Factor Toolkit, EFT v8.0.</a:t>
          </a:r>
          <a:endParaRPr lang="en-GB" sz="1000">
            <a:solidFill>
              <a:sysClr val="windowText" lastClr="000000"/>
            </a:solidFill>
            <a:latin typeface="Arial" pitchFamily="34" charset="0"/>
            <a:ea typeface="+mn-ea"/>
            <a:cs typeface="Arial" pitchFamily="34" charset="0"/>
          </a:endParaRPr>
        </a:p>
        <a:p>
          <a:pPr algn="just" rtl="0">
            <a:lnSpc>
              <a:spcPts val="900"/>
            </a:lnSpc>
            <a:defRPr sz="1000"/>
          </a:pPr>
          <a:endParaRPr lang="en-GB" sz="1000">
            <a:solidFill>
              <a:sysClr val="windowText" lastClr="000000"/>
            </a:solidFill>
            <a:latin typeface="Arial" pitchFamily="34" charset="0"/>
            <a:ea typeface="+mn-ea"/>
            <a:cs typeface="Arial" pitchFamily="34" charset="0"/>
          </a:endParaRPr>
        </a:p>
        <a:p>
          <a:pPr algn="just" rtl="0">
            <a:lnSpc>
              <a:spcPts val="900"/>
            </a:lnSpc>
            <a:defRPr sz="1000"/>
          </a:pPr>
          <a:r>
            <a:rPr lang="en-GB" sz="1000">
              <a:solidFill>
                <a:sysClr val="windowText" lastClr="000000"/>
              </a:solidFill>
              <a:latin typeface="Arial" pitchFamily="34" charset="0"/>
              <a:ea typeface="+mn-ea"/>
              <a:cs typeface="Arial" pitchFamily="34" charset="0"/>
            </a:rPr>
            <a:t>These emission functions are sourced from the “Computer Programme to Calculate Emissions from Road Transport”, or referred to as COPERT v5.0 as published in May 2017.  </a:t>
          </a:r>
          <a:r>
            <a:rPr lang="en-GB" sz="1000" b="0" i="0" baseline="0">
              <a:solidFill>
                <a:sysClr val="windowText" lastClr="000000"/>
              </a:solidFill>
              <a:latin typeface="Arial" pitchFamily="34" charset="0"/>
              <a:ea typeface="+mn-ea"/>
              <a:cs typeface="Arial" pitchFamily="34" charset="0"/>
            </a:rPr>
            <a:t>COPERT 5 is a model developed and coordinated by the European Commission's Joint Research Centre and the European Environment Agency and is designed for compiling national emission inventories.  </a:t>
          </a:r>
          <a:r>
            <a:rPr lang="en-GB" sz="1000">
              <a:solidFill>
                <a:sysClr val="windowText" lastClr="000000"/>
              </a:solidFill>
              <a:latin typeface="Arial" pitchFamily="34" charset="0"/>
              <a:ea typeface="+mn-ea"/>
              <a:cs typeface="Arial" pitchFamily="34" charset="0"/>
            </a:rPr>
            <a:t>They are to replace the COPERT 4 v10.0</a:t>
          </a:r>
          <a:r>
            <a:rPr lang="en-GB" sz="1000" baseline="0">
              <a:solidFill>
                <a:sysClr val="windowText" lastClr="000000"/>
              </a:solidFill>
              <a:latin typeface="Arial" pitchFamily="34" charset="0"/>
              <a:ea typeface="+mn-ea"/>
              <a:cs typeface="Arial" pitchFamily="34" charset="0"/>
            </a:rPr>
            <a:t> </a:t>
          </a:r>
          <a:r>
            <a:rPr lang="en-GB" sz="1000">
              <a:solidFill>
                <a:sysClr val="windowText" lastClr="000000"/>
              </a:solidFill>
              <a:latin typeface="Arial" pitchFamily="34" charset="0"/>
              <a:ea typeface="+mn-ea"/>
              <a:cs typeface="Arial" pitchFamily="34" charset="0"/>
            </a:rPr>
            <a:t>NOx emission factors made available on this site in 2014.  </a:t>
          </a:r>
        </a:p>
        <a:p>
          <a:pPr algn="just" rtl="0">
            <a:lnSpc>
              <a:spcPts val="900"/>
            </a:lnSpc>
            <a:defRPr sz="1000"/>
          </a:pPr>
          <a:endParaRPr lang="en-GB" sz="1000" baseline="0">
            <a:solidFill>
              <a:sysClr val="windowText" lastClr="000000"/>
            </a:solidFill>
            <a:latin typeface="Arial" pitchFamily="34" charset="0"/>
            <a:ea typeface="+mn-ea"/>
            <a:cs typeface="Arial" pitchFamily="34" charset="0"/>
          </a:endParaRPr>
        </a:p>
        <a:p>
          <a:pPr algn="just" rtl="0">
            <a:lnSpc>
              <a:spcPts val="900"/>
            </a:lnSpc>
            <a:defRPr sz="1000"/>
          </a:pPr>
          <a:r>
            <a:rPr lang="en-GB" sz="1000">
              <a:effectLst/>
              <a:latin typeface="Arial" panose="020B0604020202020204" pitchFamily="34" charset="0"/>
              <a:ea typeface="+mn-ea"/>
              <a:cs typeface="Arial" panose="020B0604020202020204" pitchFamily="34" charset="0"/>
            </a:rPr>
            <a:t>The key changes in the factors presented here</a:t>
          </a:r>
          <a:r>
            <a:rPr lang="en-GB" sz="1000" baseline="0">
              <a:effectLst/>
              <a:latin typeface="Arial" panose="020B0604020202020204" pitchFamily="34" charset="0"/>
              <a:ea typeface="+mn-ea"/>
              <a:cs typeface="Arial" panose="020B0604020202020204" pitchFamily="34" charset="0"/>
            </a:rPr>
            <a:t> are as follows:</a:t>
          </a:r>
          <a:endParaRPr lang="en-GB" sz="1000" baseline="0">
            <a:solidFill>
              <a:sysClr val="windowText" lastClr="000000"/>
            </a:solidFill>
            <a:latin typeface="Arial" pitchFamily="34" charset="0"/>
            <a:ea typeface="+mn-ea"/>
            <a:cs typeface="Arial" pitchFamily="34" charset="0"/>
          </a:endParaRPr>
        </a:p>
        <a:p>
          <a:pPr algn="just" rtl="0">
            <a:lnSpc>
              <a:spcPts val="900"/>
            </a:lnSpc>
            <a:defRPr sz="1000"/>
          </a:pPr>
          <a:endParaRPr lang="en-GB" sz="1000" baseline="0">
            <a:solidFill>
              <a:sysClr val="windowText" lastClr="000000"/>
            </a:solidFill>
            <a:latin typeface="Arial" pitchFamily="34" charset="0"/>
            <a:ea typeface="+mn-ea"/>
            <a:cs typeface="Arial" pitchFamily="34" charset="0"/>
          </a:endParaRPr>
        </a:p>
        <a:p>
          <a:pPr algn="just" rtl="0">
            <a:lnSpc>
              <a:spcPts val="900"/>
            </a:lnSpc>
            <a:defRPr sz="1000"/>
          </a:pPr>
          <a:r>
            <a:rPr lang="en-GB" sz="1000">
              <a:solidFill>
                <a:schemeClr val="tx1"/>
              </a:solidFill>
              <a:latin typeface="Arial" pitchFamily="34" charset="0"/>
              <a:ea typeface="+mn-ea"/>
              <a:cs typeface="Arial" pitchFamily="34" charset="0"/>
            </a:rPr>
            <a:t>- </a:t>
          </a:r>
          <a:r>
            <a:rPr lang="en-GB" sz="1000">
              <a:solidFill>
                <a:srgbClr val="FF0000"/>
              </a:solidFill>
              <a:latin typeface="Arial" pitchFamily="34" charset="0"/>
              <a:ea typeface="+mn-ea"/>
              <a:cs typeface="Arial" pitchFamily="34" charset="0"/>
            </a:rPr>
            <a:t>The factors reflect the new evidence on the performance of</a:t>
          </a:r>
          <a:r>
            <a:rPr lang="en-GB" sz="1000" baseline="0">
              <a:solidFill>
                <a:srgbClr val="FF0000"/>
              </a:solidFill>
              <a:latin typeface="Arial" pitchFamily="34" charset="0"/>
              <a:ea typeface="+mn-ea"/>
              <a:cs typeface="Arial" pitchFamily="34" charset="0"/>
            </a:rPr>
            <a:t> Euro 5 and 6 diesel cars and LGVs NOx emissions under real-world conditions and updates to the emission factors for HGVs and buses.</a:t>
          </a: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algn="just" rtl="0">
            <a:lnSpc>
              <a:spcPts val="900"/>
            </a:lnSpc>
            <a:defRPr sz="1000"/>
          </a:pPr>
          <a:r>
            <a:rPr lang="en-GB" sz="1000" baseline="0">
              <a:solidFill>
                <a:srgbClr val="FF0000"/>
              </a:solidFill>
              <a:latin typeface="Arial" pitchFamily="34" charset="0"/>
              <a:ea typeface="+mn-ea"/>
              <a:cs typeface="Arial" pitchFamily="34" charset="0"/>
            </a:rPr>
            <a:t>- The factors for Euro 6 petrol and diesel cars are provided for new vehicles introduced in three stages: Euro 6_1 for Euro 6 models entering service between 2015-2016; Euro 6_2 for Euro 6 models entering service between 2017-2019 and Euro 6_3 for Euro 6 models entering service from 2020 onwards.</a:t>
          </a: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aseline="0">
              <a:solidFill>
                <a:srgbClr val="FF0000"/>
              </a:solidFill>
              <a:effectLst/>
              <a:latin typeface="Arial" panose="020B0604020202020204" pitchFamily="34" charset="0"/>
              <a:ea typeface="+mn-ea"/>
              <a:cs typeface="Arial" panose="020B0604020202020204" pitchFamily="34" charset="0"/>
            </a:rPr>
            <a:t>- The factors for Euro 6 petrol and diesel LGVs are provided for new vehicles introduced in three stages: Euro 6_1 for Euro 6 models entering service between 2016-2017; Euro 6_2 for Euro 6 models entering service between 2018-2020 and Euro 6_3 for Euro 6 models entering service from 2021 onwards.</a:t>
          </a:r>
          <a:endParaRPr lang="en-GB">
            <a:solidFill>
              <a:srgbClr val="FF0000"/>
            </a:solidFill>
            <a:effectLst/>
            <a:latin typeface="Arial" panose="020B0604020202020204" pitchFamily="34" charset="0"/>
            <a:cs typeface="Arial" panose="020B0604020202020204" pitchFamily="34" charset="0"/>
          </a:endParaRP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algn="just" rtl="0">
            <a:lnSpc>
              <a:spcPts val="900"/>
            </a:lnSpc>
            <a:defRPr sz="1000"/>
          </a:pPr>
          <a:r>
            <a:rPr lang="en-GB" sz="1000" baseline="0">
              <a:solidFill>
                <a:srgbClr val="FF0000"/>
              </a:solidFill>
              <a:latin typeface="Arial" pitchFamily="34" charset="0"/>
              <a:ea typeface="+mn-ea"/>
              <a:cs typeface="Arial" pitchFamily="34" charset="0"/>
            </a:rPr>
            <a:t>- This is the method used in COPERT 5 to account for the evolution of the Euro 6 fleet towards compliance with the new EU vehicle emission test procedure involving Real Driving Emissions (RDE) testing.</a:t>
          </a: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algn="just" rtl="0">
            <a:lnSpc>
              <a:spcPts val="900"/>
            </a:lnSpc>
            <a:defRPr sz="1000"/>
          </a:pPr>
          <a:r>
            <a:rPr lang="en-GB" sz="1000" baseline="0">
              <a:solidFill>
                <a:srgbClr val="FF0000"/>
              </a:solidFill>
              <a:latin typeface="Arial" pitchFamily="34" charset="0"/>
              <a:ea typeface="+mn-ea"/>
              <a:cs typeface="Arial" pitchFamily="34" charset="0"/>
            </a:rPr>
            <a:t>- Factors for HGVs and buses are also provided for different road gradients (slopes) and vehicle loads.  If this information is not known, default conditions of road gradient = 0% and load = 50% are recommended.</a:t>
          </a: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algn="just" rtl="0">
            <a:lnSpc>
              <a:spcPts val="900"/>
            </a:lnSpc>
            <a:defRPr sz="1000"/>
          </a:pPr>
          <a:r>
            <a:rPr lang="en-GB" sz="1000" baseline="0">
              <a:solidFill>
                <a:srgbClr val="FF0000"/>
              </a:solidFill>
              <a:latin typeface="Arial" pitchFamily="34" charset="0"/>
              <a:ea typeface="+mn-ea"/>
              <a:cs typeface="Arial" pitchFamily="34" charset="0"/>
            </a:rPr>
            <a:t>- Factors for LGVs are provided for three different weight classes: N1 Class I, N1 Class II, N1 Class III.</a:t>
          </a:r>
        </a:p>
        <a:p>
          <a:pPr algn="just" rtl="0">
            <a:lnSpc>
              <a:spcPts val="900"/>
            </a:lnSpc>
            <a:defRPr sz="1000"/>
          </a:pPr>
          <a:endParaRPr lang="en-GB" sz="1000" baseline="0">
            <a:solidFill>
              <a:schemeClr val="tx1"/>
            </a:solidFill>
            <a:latin typeface="Arial" pitchFamily="34" charset="0"/>
            <a:ea typeface="+mn-ea"/>
            <a:cs typeface="Arial" pitchFamily="34" charset="0"/>
          </a:endParaRPr>
        </a:p>
        <a:p>
          <a:pPr algn="just" rtl="0">
            <a:lnSpc>
              <a:spcPts val="900"/>
            </a:lnSpc>
            <a:defRPr sz="1000"/>
          </a:pPr>
          <a:endParaRPr lang="en-GB" sz="1000" baseline="0">
            <a:solidFill>
              <a:srgbClr val="FF0000"/>
            </a:solidFill>
            <a:latin typeface="Arial" pitchFamily="34" charset="0"/>
            <a:ea typeface="+mn-ea"/>
            <a:cs typeface="Arial" pitchFamily="34" charset="0"/>
          </a:endParaRPr>
        </a:p>
        <a:p>
          <a:pPr algn="just" rtl="0">
            <a:lnSpc>
              <a:spcPts val="900"/>
            </a:lnSpc>
            <a:defRPr sz="1000"/>
          </a:pPr>
          <a:r>
            <a:rPr lang="en-GB" sz="1000" b="0" i="0" baseline="0">
              <a:solidFill>
                <a:srgbClr val="FF0000"/>
              </a:solidFill>
              <a:effectLst/>
              <a:latin typeface="Arial" panose="020B0604020202020204" pitchFamily="34" charset="0"/>
              <a:ea typeface="+mn-ea"/>
              <a:cs typeface="Arial" panose="020B0604020202020204" pitchFamily="34" charset="0"/>
            </a:rPr>
            <a:t>These emission factors should be used in conjunction with the latest vehicle fleet composition projections (December 2017 version, available on this site), referred to as Base 2016.  </a:t>
          </a:r>
          <a:endParaRPr lang="en-GB" sz="1000" b="0" i="0" u="none" strike="noStrike" baseline="0">
            <a:solidFill>
              <a:srgbClr val="FF0000"/>
            </a:solidFill>
            <a:latin typeface="Arial" pitchFamily="34" charset="0"/>
            <a:cs typeface="Arial" pitchFamily="34" charset="0"/>
          </a:endParaRPr>
        </a:p>
        <a:p>
          <a:pPr algn="just" rtl="0">
            <a:lnSpc>
              <a:spcPts val="900"/>
            </a:lnSpc>
            <a:defRPr sz="1000"/>
          </a:pPr>
          <a:endParaRPr lang="en-GB" sz="1000" b="0" i="0" u="none" strike="noStrike" baseline="0">
            <a:solidFill>
              <a:srgbClr val="000000"/>
            </a:solidFill>
            <a:latin typeface="Arial" pitchFamily="34" charset="0"/>
            <a:cs typeface="Arial" pitchFamily="34" charset="0"/>
          </a:endParaRPr>
        </a:p>
        <a:p>
          <a:pPr algn="just" rtl="0">
            <a:lnSpc>
              <a:spcPts val="900"/>
            </a:lnSpc>
            <a:defRPr sz="1000"/>
          </a:pPr>
          <a:r>
            <a:rPr lang="en-GB" sz="1000" b="1" i="0" u="none" strike="noStrike" baseline="0">
              <a:solidFill>
                <a:srgbClr val="000000"/>
              </a:solidFill>
              <a:latin typeface="Arial" pitchFamily="34" charset="0"/>
              <a:cs typeface="Arial" pitchFamily="34" charset="0"/>
            </a:rPr>
            <a:t>Cars</a:t>
          </a:r>
          <a:r>
            <a:rPr lang="en-GB" sz="1000" b="0" i="0" u="none" strike="noStrike" baseline="0">
              <a:solidFill>
                <a:srgbClr val="000000"/>
              </a:solidFill>
              <a:latin typeface="Arial" pitchFamily="34" charset="0"/>
              <a:cs typeface="Arial" pitchFamily="34" charset="0"/>
            </a:rPr>
            <a:t> worksheet provides the parameters for calculation of NOx emission factors for passenger cars, for different fuel types, engine sizes and Euro standards. </a:t>
          </a:r>
        </a:p>
        <a:p>
          <a:pPr algn="just" rtl="0">
            <a:lnSpc>
              <a:spcPts val="900"/>
            </a:lnSpc>
            <a:defRPr sz="1000"/>
          </a:pPr>
          <a:endParaRPr lang="en-GB" sz="1000" b="0" i="0" u="none" strike="noStrike" baseline="0">
            <a:solidFill>
              <a:srgbClr val="000000"/>
            </a:solidFill>
            <a:latin typeface="Arial" pitchFamily="34" charset="0"/>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1" i="0" u="none" strike="noStrike" baseline="0">
              <a:solidFill>
                <a:srgbClr val="000000"/>
              </a:solidFill>
              <a:latin typeface="Arial" pitchFamily="34" charset="0"/>
              <a:ea typeface="+mn-ea"/>
              <a:cs typeface="Arial" pitchFamily="34" charset="0"/>
            </a:rPr>
            <a:t>LGVs </a:t>
          </a:r>
          <a:r>
            <a:rPr lang="en-GB" sz="1000" b="0" i="0" u="none" strike="noStrike" baseline="0">
              <a:solidFill>
                <a:srgbClr val="000000"/>
              </a:solidFill>
              <a:latin typeface="Arial" pitchFamily="34" charset="0"/>
              <a:ea typeface="+mn-ea"/>
              <a:cs typeface="Arial" pitchFamily="34" charset="0"/>
            </a:rPr>
            <a:t>worksheet provides the parameters for calculation of NOx emission factors for LGVs, for different fuel types, weight classes, and Euro standards. </a:t>
          </a:r>
        </a:p>
        <a:p>
          <a:pPr marL="0" marR="0" indent="0" algn="just" defTabSz="914400" rtl="0" eaLnBrk="1" fontAlgn="auto" latinLnBrk="0" hangingPunct="1">
            <a:lnSpc>
              <a:spcPts val="900"/>
            </a:lnSpc>
            <a:spcBef>
              <a:spcPts val="0"/>
            </a:spcBef>
            <a:spcAft>
              <a:spcPts val="0"/>
            </a:spcAft>
            <a:buClrTx/>
            <a:buSzTx/>
            <a:buFontTx/>
            <a:buNone/>
            <a:tabLst/>
            <a:defRPr sz="1000"/>
          </a:pPr>
          <a:endParaRPr lang="en-GB" sz="1000" b="1" i="0" u="none" strike="noStrike" baseline="0">
            <a:solidFill>
              <a:srgbClr val="000000"/>
            </a:solidFill>
            <a:latin typeface="Arial" pitchFamily="34" charset="0"/>
            <a:ea typeface="+mn-ea"/>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1" i="0" u="none" strike="noStrike" baseline="0">
              <a:solidFill>
                <a:srgbClr val="000000"/>
              </a:solidFill>
              <a:latin typeface="Arial" pitchFamily="34" charset="0"/>
              <a:ea typeface="+mn-ea"/>
              <a:cs typeface="Arial" pitchFamily="34" charset="0"/>
            </a:rPr>
            <a:t>HGVs &amp; Buses </a:t>
          </a:r>
          <a:r>
            <a:rPr lang="en-GB" sz="1000" b="0" i="0" u="none" strike="noStrike" baseline="0">
              <a:solidFill>
                <a:srgbClr val="000000"/>
              </a:solidFill>
              <a:latin typeface="Arial" pitchFamily="34" charset="0"/>
              <a:ea typeface="+mn-ea"/>
              <a:cs typeface="Arial" pitchFamily="34" charset="0"/>
            </a:rPr>
            <a:t>worksheet provides the parameters for calculation of NOx emission factors for HGVs and buses, for different vehicle weight classes and Euro standards and different load factors and road gradients. </a:t>
          </a:r>
        </a:p>
        <a:p>
          <a:pPr marL="0" marR="0" indent="0" algn="just" defTabSz="914400" rtl="0" eaLnBrk="1" fontAlgn="auto" latinLnBrk="0" hangingPunct="1">
            <a:lnSpc>
              <a:spcPts val="900"/>
            </a:lnSpc>
            <a:spcBef>
              <a:spcPts val="0"/>
            </a:spcBef>
            <a:spcAft>
              <a:spcPts val="0"/>
            </a:spcAft>
            <a:buClrTx/>
            <a:buSzTx/>
            <a:buFontTx/>
            <a:buNone/>
            <a:tabLst/>
            <a:defRPr sz="1000"/>
          </a:pPr>
          <a:endParaRPr lang="en-GB" sz="1000" b="0" i="0" u="none" strike="noStrike" baseline="0">
            <a:solidFill>
              <a:srgbClr val="000000"/>
            </a:solidFill>
            <a:latin typeface="Arial" pitchFamily="34" charset="0"/>
            <a:ea typeface="+mn-ea"/>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1" i="0" u="none" strike="noStrike" baseline="0">
              <a:solidFill>
                <a:sysClr val="windowText" lastClr="000000"/>
              </a:solidFill>
              <a:latin typeface="Arial" pitchFamily="34" charset="0"/>
              <a:ea typeface="+mn-ea"/>
              <a:cs typeface="Arial" pitchFamily="34" charset="0"/>
            </a:rPr>
            <a:t>Motorcycles</a:t>
          </a:r>
          <a:r>
            <a:rPr lang="en-GB" sz="1000" b="0" i="0" u="none" strike="noStrike" baseline="0">
              <a:solidFill>
                <a:sysClr val="windowText" lastClr="000000"/>
              </a:solidFill>
              <a:latin typeface="Arial" pitchFamily="34" charset="0"/>
              <a:ea typeface="+mn-ea"/>
              <a:cs typeface="Arial" pitchFamily="34" charset="0"/>
            </a:rPr>
            <a:t> worksheet provides the parameters </a:t>
          </a:r>
          <a:r>
            <a:rPr lang="en-GB" sz="1000" b="0" i="0" baseline="0">
              <a:solidFill>
                <a:sysClr val="windowText" lastClr="000000"/>
              </a:solidFill>
              <a:latin typeface="Arial" pitchFamily="34" charset="0"/>
              <a:ea typeface="+mn-ea"/>
              <a:cs typeface="Arial" pitchFamily="34" charset="0"/>
            </a:rPr>
            <a:t>for calculation of NOx emission factors for mopeds and motorcycles of different engine sizes and Euro standards. </a:t>
          </a:r>
        </a:p>
        <a:p>
          <a:pPr marL="0" marR="0" indent="0" algn="just" defTabSz="914400" rtl="0" eaLnBrk="1" fontAlgn="auto" latinLnBrk="0" hangingPunct="1">
            <a:lnSpc>
              <a:spcPts val="900"/>
            </a:lnSpc>
            <a:spcBef>
              <a:spcPts val="0"/>
            </a:spcBef>
            <a:spcAft>
              <a:spcPts val="0"/>
            </a:spcAft>
            <a:buClrTx/>
            <a:buSzTx/>
            <a:buFontTx/>
            <a:buNone/>
            <a:tabLst/>
            <a:defRPr sz="1000"/>
          </a:pPr>
          <a:endParaRPr lang="en-GB" sz="1000" b="0" i="0" baseline="0">
            <a:solidFill>
              <a:sysClr val="windowText" lastClr="000000"/>
            </a:solidFill>
            <a:latin typeface="Arial" pitchFamily="34" charset="0"/>
            <a:ea typeface="+mn-ea"/>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0" i="0" u="none" strike="noStrike" baseline="0">
              <a:solidFill>
                <a:sysClr val="windowText" lastClr="000000"/>
              </a:solidFill>
              <a:latin typeface="Arial" pitchFamily="34" charset="0"/>
              <a:ea typeface="+mn-ea"/>
              <a:cs typeface="Arial" pitchFamily="34" charset="0"/>
            </a:rPr>
            <a:t>Parameters are provided for correcting NOx emission factors for petrol cars and LGVs with accumulated mileage/age due to emission degradation.  The correction factors are also based on COPERT 5.  They are unchanged from the those used in the previous version of factors from COPERT 4v10.0.</a:t>
          </a:r>
        </a:p>
        <a:p>
          <a:pPr marL="0" marR="0" indent="0" algn="just" defTabSz="914400" rtl="0" eaLnBrk="1" fontAlgn="auto" latinLnBrk="0" hangingPunct="1">
            <a:lnSpc>
              <a:spcPts val="800"/>
            </a:lnSpc>
            <a:spcBef>
              <a:spcPts val="0"/>
            </a:spcBef>
            <a:spcAft>
              <a:spcPts val="0"/>
            </a:spcAft>
            <a:buClrTx/>
            <a:buSzTx/>
            <a:buFontTx/>
            <a:buNone/>
            <a:tabLst/>
            <a:defRPr sz="1000"/>
          </a:pPr>
          <a:endParaRPr lang="en-GB" sz="1000" b="0" i="0" u="none" strike="noStrike" baseline="0">
            <a:solidFill>
              <a:sysClr val="windowText" lastClr="000000"/>
            </a:solidFill>
            <a:latin typeface="Arial" pitchFamily="34" charset="0"/>
            <a:ea typeface="+mn-ea"/>
            <a:cs typeface="Arial" pitchFamily="34" charset="0"/>
          </a:endParaRPr>
        </a:p>
        <a:p>
          <a:pPr marL="0" marR="0" indent="0" algn="just" defTabSz="914400" rtl="0" eaLnBrk="1" fontAlgn="auto" latinLnBrk="0" hangingPunct="1">
            <a:lnSpc>
              <a:spcPts val="800"/>
            </a:lnSpc>
            <a:spcBef>
              <a:spcPts val="0"/>
            </a:spcBef>
            <a:spcAft>
              <a:spcPts val="0"/>
            </a:spcAft>
            <a:buClrTx/>
            <a:buSzTx/>
            <a:buFontTx/>
            <a:buNone/>
            <a:tabLst/>
            <a:defRPr sz="1000"/>
          </a:pPr>
          <a:r>
            <a:rPr lang="en-GB" sz="1000" b="0" i="0" u="none" strike="noStrike" baseline="0">
              <a:solidFill>
                <a:sysClr val="windowText" lastClr="000000"/>
              </a:solidFill>
              <a:latin typeface="Arial" pitchFamily="34" charset="0"/>
              <a:ea typeface="+mn-ea"/>
              <a:cs typeface="Arial" pitchFamily="34" charset="0"/>
            </a:rPr>
            <a:t>The emission factors derived from the speed-emission equations, corrected for accumulated mileage (petrol cars and LGVs only), should be further multiplied by a fuel scaling factor to take account of the effect of improved fuel quality on existing vehicles in the fleet.  The fuel scaling factors are provided by DfT/TRL.  For NOx, all fuel scaling factors are close to 1.00 indicating that fuel quality has a very small effect on NOx emissions.  The fuel scaling factors for NOx can be found with factors to be used for other pollutants in the existing DfT/TRL emission factor site at </a:t>
          </a:r>
          <a:r>
            <a:rPr lang="en-GB" sz="1000" b="0" i="0" u="none" strike="noStrike" baseline="0">
              <a:solidFill>
                <a:srgbClr val="0070C0"/>
              </a:solidFill>
              <a:latin typeface="Arial" pitchFamily="34" charset="0"/>
              <a:ea typeface="+mn-ea"/>
              <a:cs typeface="Arial" pitchFamily="34" charset="0"/>
            </a:rPr>
            <a:t>https://www.gov.uk/government/publications/road-vehicle-emission-factors-2009 </a:t>
          </a:r>
          <a:r>
            <a:rPr lang="en-GB" sz="1000" b="0" i="0" u="none" strike="noStrike" baseline="0">
              <a:solidFill>
                <a:sysClr val="windowText" lastClr="000000"/>
              </a:solidFill>
              <a:latin typeface="Arial" pitchFamily="34" charset="0"/>
              <a:ea typeface="+mn-ea"/>
              <a:cs typeface="Arial" pitchFamily="34" charset="0"/>
            </a:rPr>
            <a:t>.  </a:t>
          </a:r>
        </a:p>
        <a:p>
          <a:pPr marL="0" marR="0" indent="0" algn="just" defTabSz="914400" rtl="0" eaLnBrk="1" fontAlgn="auto" latinLnBrk="0" hangingPunct="1">
            <a:lnSpc>
              <a:spcPts val="900"/>
            </a:lnSpc>
            <a:spcBef>
              <a:spcPts val="0"/>
            </a:spcBef>
            <a:spcAft>
              <a:spcPts val="0"/>
            </a:spcAft>
            <a:buClrTx/>
            <a:buSzTx/>
            <a:buFontTx/>
            <a:buNone/>
            <a:tabLst/>
            <a:defRPr sz="1000"/>
          </a:pPr>
          <a:endParaRPr lang="en-GB" sz="1000" b="0" i="0" u="none" strike="noStrike" baseline="0">
            <a:solidFill>
              <a:srgbClr val="000000"/>
            </a:solidFill>
            <a:latin typeface="Arial" pitchFamily="34" charset="0"/>
            <a:ea typeface="+mn-ea"/>
            <a:cs typeface="Arial" pitchFamily="34" charset="0"/>
          </a:endParaRPr>
        </a:p>
        <a:p>
          <a:pPr marL="0" marR="0" indent="0" algn="just" defTabSz="914400" rtl="0" eaLnBrk="1" fontAlgn="auto" latinLnBrk="0" hangingPunct="1">
            <a:lnSpc>
              <a:spcPts val="900"/>
            </a:lnSpc>
            <a:spcBef>
              <a:spcPts val="0"/>
            </a:spcBef>
            <a:spcAft>
              <a:spcPts val="0"/>
            </a:spcAft>
            <a:buClrTx/>
            <a:buSzTx/>
            <a:buFontTx/>
            <a:buNone/>
            <a:tabLst/>
            <a:defRPr sz="1000"/>
          </a:pPr>
          <a:r>
            <a:rPr lang="en-GB" sz="1000" b="0" i="0" u="none" strike="noStrike" baseline="0">
              <a:solidFill>
                <a:srgbClr val="000000"/>
              </a:solidFill>
              <a:latin typeface="Arial" pitchFamily="34" charset="0"/>
              <a:ea typeface="+mn-ea"/>
              <a:cs typeface="Arial" pitchFamily="34" charset="0"/>
            </a:rPr>
            <a:t>More information about COPERT 5 can be found at </a:t>
          </a:r>
          <a:r>
            <a:rPr lang="en-GB" sz="1000" b="0" i="0" u="none" strike="noStrike" baseline="0">
              <a:solidFill>
                <a:srgbClr val="0070C0"/>
              </a:solidFill>
              <a:latin typeface="Arial" pitchFamily="34" charset="0"/>
              <a:ea typeface="+mn-ea"/>
              <a:cs typeface="Arial" pitchFamily="34" charset="0"/>
            </a:rPr>
            <a:t>http://emisia.com/products/copert/copert-5.html </a:t>
          </a:r>
        </a:p>
        <a:p>
          <a:pPr algn="just" rtl="0">
            <a:lnSpc>
              <a:spcPts val="900"/>
            </a:lnSpc>
            <a:defRPr sz="1000"/>
          </a:pPr>
          <a:r>
            <a:rPr lang="en-GB" sz="1000" b="0" i="0" u="none" strike="noStrike" baseline="0">
              <a:solidFill>
                <a:srgbClr val="000000"/>
              </a:solidFill>
              <a:latin typeface="Arial" pitchFamily="34" charset="0"/>
              <a:cs typeface="Arial" pitchFamily="34" charset="0"/>
            </a:rPr>
            <a:t>The latest version currently available for download is COPERT v5.0.</a:t>
          </a:r>
        </a:p>
        <a:p>
          <a:pPr algn="just" rtl="0">
            <a:lnSpc>
              <a:spcPts val="900"/>
            </a:lnSpc>
            <a:defRPr sz="1000"/>
          </a:pPr>
          <a:endParaRPr lang="en-GB" sz="1000" b="0" i="0" u="none" strike="noStrike" baseline="0">
            <a:solidFill>
              <a:srgbClr val="000000"/>
            </a:solidFill>
            <a:latin typeface="Arial" pitchFamily="34" charset="0"/>
            <a:cs typeface="Arial" pitchFamily="34" charset="0"/>
          </a:endParaRPr>
        </a:p>
        <a:p>
          <a:pPr rtl="0"/>
          <a:r>
            <a:rPr lang="en-US" sz="1000" b="0" i="0" u="none" strike="noStrike" baseline="0">
              <a:solidFill>
                <a:srgbClr val="000000"/>
              </a:solidFill>
              <a:latin typeface="Arial" pitchFamily="34" charset="0"/>
              <a:ea typeface="+mn-ea"/>
              <a:cs typeface="Arial" pitchFamily="34" charset="0"/>
            </a:rPr>
            <a:t>COPERT 5 provides separate NOx emission factors for Euro V HDVs with Selective Catalytic Reduction (SCR) and Exhaust Gas Recirculation (EGR) systems.  According to European Automobile Manufacturers’ association (ACEA), around 75% of Euro V HDVs sold in 2008 and 2009 are equipped with SCR, and this is recommended to be used if the country has no other information available (it is not expect that the UK situation will vary from this European average).    Further advice will be given for the SCR/EGR split in the fleet composition tables for buses in London.</a:t>
          </a:r>
          <a:endParaRPr lang="en-GB" sz="1000" b="0" i="0" u="none" strike="noStrike" baseline="0">
            <a:solidFill>
              <a:srgbClr val="000000"/>
            </a:solidFill>
            <a:latin typeface="Arial" pitchFamily="34" charset="0"/>
            <a:ea typeface="+mn-ea"/>
            <a:cs typeface="Arial" pitchFamily="34" charset="0"/>
          </a:endParaRPr>
        </a:p>
        <a:p>
          <a:pPr algn="just" rtl="0">
            <a:lnSpc>
              <a:spcPts val="800"/>
            </a:lnSpc>
            <a:defRPr sz="1000"/>
          </a:pPr>
          <a:endParaRPr lang="en-GB" sz="1000" b="0" i="0" u="none" strike="noStrike" baseline="0">
            <a:solidFill>
              <a:srgbClr val="000000"/>
            </a:solidFill>
            <a:latin typeface="Arial" panose="020B0604020202020204" pitchFamily="34" charset="0"/>
            <a:cs typeface="Arial" panose="020B0604020202020204" pitchFamily="34" charset="0"/>
          </a:endParaRPr>
        </a:p>
        <a:p>
          <a:pPr algn="just" rtl="0">
            <a:lnSpc>
              <a:spcPts val="800"/>
            </a:lnSpc>
            <a:defRPr sz="1000"/>
          </a:pPr>
          <a:endParaRPr lang="en-GB" sz="1000" b="0" i="0" u="none" strike="noStrike" baseline="0">
            <a:solidFill>
              <a:srgbClr val="000000"/>
            </a:solidFill>
            <a:latin typeface="Arial"/>
            <a:cs typeface="Arial"/>
          </a:endParaRPr>
        </a:p>
        <a:p>
          <a:pPr algn="just" rtl="0">
            <a:lnSpc>
              <a:spcPts val="800"/>
            </a:lnSpc>
            <a:spcAft>
              <a:spcPts val="600"/>
            </a:spcAft>
            <a:defRPr sz="1000"/>
          </a:pPr>
          <a:r>
            <a:rPr lang="en-GB" sz="1000" b="1" i="0" u="none" strike="noStrike" baseline="0">
              <a:solidFill>
                <a:srgbClr val="000000"/>
              </a:solidFill>
              <a:latin typeface="Arial"/>
              <a:cs typeface="Arial"/>
            </a:rPr>
            <a:t>National Atmospheric Emissions Inventory</a:t>
          </a:r>
        </a:p>
        <a:p>
          <a:pPr algn="just" rtl="0">
            <a:lnSpc>
              <a:spcPts val="800"/>
            </a:lnSpc>
            <a:spcAft>
              <a:spcPts val="600"/>
            </a:spcAft>
            <a:defRPr sz="1000"/>
          </a:pPr>
          <a:r>
            <a:rPr lang="en-GB" sz="1000" b="1" i="0" u="none" strike="noStrike" baseline="0">
              <a:solidFill>
                <a:srgbClr val="000000"/>
              </a:solidFill>
              <a:latin typeface="Arial"/>
              <a:cs typeface="Arial"/>
            </a:rPr>
            <a:t>Ricardo Energy &amp; Environment</a:t>
          </a:r>
        </a:p>
        <a:p>
          <a:pPr algn="just" rtl="0">
            <a:lnSpc>
              <a:spcPts val="900"/>
            </a:lnSpc>
            <a:spcAft>
              <a:spcPts val="600"/>
            </a:spcAft>
            <a:defRPr sz="1000"/>
          </a:pPr>
          <a:r>
            <a:rPr lang="en-GB" sz="1000" b="1" i="0" u="none" strike="noStrike" baseline="0">
              <a:solidFill>
                <a:srgbClr val="000000"/>
              </a:solidFill>
              <a:latin typeface="Arial"/>
              <a:cs typeface="Arial"/>
            </a:rPr>
            <a:t>December 2017</a:t>
          </a: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900"/>
            </a:lnSpc>
            <a:defRPr sz="1000"/>
          </a:pP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900"/>
            </a:lnSpc>
            <a:defRPr sz="1000"/>
          </a:pP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800"/>
            </a:lnSpc>
            <a:defRPr sz="1000"/>
          </a:pPr>
          <a:endParaRPr lang="en-GB" sz="1000" b="0" i="0" u="none" strike="noStrike" baseline="0">
            <a:solidFill>
              <a:srgbClr val="000000"/>
            </a:solidFill>
            <a:latin typeface="Arial"/>
            <a:cs typeface="Arial"/>
          </a:endParaRPr>
        </a:p>
        <a:p>
          <a:pPr algn="l" rtl="0">
            <a:lnSpc>
              <a:spcPts val="700"/>
            </a:lnSpc>
            <a:defRPr sz="1000"/>
          </a:pPr>
          <a:endParaRPr lang="en-GB" sz="1000" b="0" i="0" u="none" strike="noStrike" baseline="0">
            <a:solidFill>
              <a:srgbClr val="000000"/>
            </a:solidFill>
            <a:latin typeface="Arial"/>
            <a:cs typeface="Arial"/>
          </a:endParaRPr>
        </a:p>
      </xdr:txBody>
    </xdr:sp>
    <xdr:clientData/>
  </xdr:twoCellAnchor>
  <xdr:twoCellAnchor>
    <xdr:from>
      <xdr:col>0</xdr:col>
      <xdr:colOff>295965</xdr:colOff>
      <xdr:row>49</xdr:row>
      <xdr:rowOff>21670</xdr:rowOff>
    </xdr:from>
    <xdr:to>
      <xdr:col>12</xdr:col>
      <xdr:colOff>114990</xdr:colOff>
      <xdr:row>66</xdr:row>
      <xdr:rowOff>171449</xdr:rowOff>
    </xdr:to>
    <xdr:sp macro="" textlink="">
      <xdr:nvSpPr>
        <xdr:cNvPr id="3" name="Text Box 1">
          <a:extLst>
            <a:ext uri="{FF2B5EF4-FFF2-40B4-BE49-F238E27FC236}">
              <a16:creationId xmlns:a16="http://schemas.microsoft.com/office/drawing/2014/main" xmlns="" id="{00000000-0008-0000-0100-000003000000}"/>
            </a:ext>
          </a:extLst>
        </xdr:cNvPr>
        <xdr:cNvSpPr txBox="1">
          <a:spLocks noChangeArrowheads="1"/>
        </xdr:cNvSpPr>
      </xdr:nvSpPr>
      <xdr:spPr bwMode="auto">
        <a:xfrm>
          <a:off x="295965" y="9057720"/>
          <a:ext cx="7134225" cy="3280329"/>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000"/>
            </a:lnSpc>
            <a:defRPr sz="1000"/>
          </a:pPr>
          <a:r>
            <a:rPr lang="en-GB" sz="1000" b="1" i="0" u="none" strike="noStrike" baseline="0">
              <a:solidFill>
                <a:srgbClr val="0000FF"/>
              </a:solidFill>
              <a:latin typeface="Arial"/>
              <a:cs typeface="Arial"/>
            </a:rPr>
            <a:t>How to use these emission factors:</a:t>
          </a:r>
        </a:p>
        <a:p>
          <a:pPr algn="l" rtl="0">
            <a:lnSpc>
              <a:spcPts val="1000"/>
            </a:lnSpc>
            <a:defRPr sz="1000"/>
          </a:pPr>
          <a:endParaRPr lang="en-GB" sz="1000" b="1" i="0" u="none" strike="noStrike" baseline="0">
            <a:solidFill>
              <a:sysClr val="windowText" lastClr="000000"/>
            </a:solidFill>
            <a:latin typeface="Arial"/>
            <a:ea typeface="+mn-ea"/>
            <a:cs typeface="Arial"/>
          </a:endParaRPr>
        </a:p>
        <a:p>
          <a:pPr algn="just" rtl="0">
            <a:lnSpc>
              <a:spcPts val="1000"/>
            </a:lnSpc>
            <a:defRPr sz="1000"/>
          </a:pPr>
          <a:r>
            <a:rPr lang="en-US" sz="1000">
              <a:solidFill>
                <a:sysClr val="windowText" lastClr="000000"/>
              </a:solidFill>
              <a:latin typeface="Arial" pitchFamily="34" charset="0"/>
              <a:ea typeface="+mn-ea"/>
              <a:cs typeface="Arial" pitchFamily="34" charset="0"/>
            </a:rPr>
            <a:t>Average speed is used to derive the emission factors for these vehicle types. </a:t>
          </a:r>
        </a:p>
        <a:p>
          <a:pPr marL="0" indent="0" algn="just" rtl="0">
            <a:lnSpc>
              <a:spcPts val="1000"/>
            </a:lnSpc>
            <a:defRPr sz="1000"/>
          </a:pPr>
          <a:endParaRPr lang="en-GB" sz="1000" b="0" i="0" u="none" strike="noStrike" baseline="0">
            <a:solidFill>
              <a:sysClr val="windowText" lastClr="000000"/>
            </a:solidFill>
            <a:latin typeface="Arial"/>
            <a:ea typeface="+mn-ea"/>
            <a:cs typeface="Arial"/>
          </a:endParaRPr>
        </a:p>
        <a:p>
          <a:pPr marL="0" marR="0" indent="0" algn="just" defTabSz="914400" rtl="0" eaLnBrk="1" fontAlgn="auto" latinLnBrk="0" hangingPunct="1">
            <a:lnSpc>
              <a:spcPts val="1000"/>
            </a:lnSpc>
            <a:spcBef>
              <a:spcPts val="0"/>
            </a:spcBef>
            <a:spcAft>
              <a:spcPts val="0"/>
            </a:spcAft>
            <a:buClrTx/>
            <a:buSzTx/>
            <a:buFontTx/>
            <a:buNone/>
            <a:tabLst/>
            <a:defRPr sz="1000"/>
          </a:pPr>
          <a:r>
            <a:rPr lang="en-US" sz="1000" b="0" i="0" baseline="0">
              <a:solidFill>
                <a:sysClr val="windowText" lastClr="000000"/>
              </a:solidFill>
              <a:latin typeface="Arial" pitchFamily="34" charset="0"/>
              <a:ea typeface="+mn-ea"/>
              <a:cs typeface="Arial" pitchFamily="34" charset="0"/>
            </a:rPr>
            <a:t>The default in this spreadsheet is for the vehicle types to be assigned the same average speed within each worksheet, which should be assigned in </a:t>
          </a:r>
          <a:r>
            <a:rPr lang="en-US" sz="1000" b="0" i="0" u="none" strike="noStrike" baseline="0">
              <a:solidFill>
                <a:sysClr val="windowText" lastClr="000000"/>
              </a:solidFill>
              <a:latin typeface="Arial" pitchFamily="34" charset="0"/>
              <a:ea typeface="+mn-ea"/>
              <a:cs typeface="Arial" pitchFamily="34" charset="0"/>
            </a:rPr>
            <a:t>cell O2 for </a:t>
          </a:r>
          <a:r>
            <a:rPr lang="en-US" sz="1000" b="1" i="0" u="none" strike="noStrike" baseline="0">
              <a:solidFill>
                <a:sysClr val="windowText" lastClr="000000"/>
              </a:solidFill>
              <a:latin typeface="Arial" pitchFamily="34" charset="0"/>
              <a:ea typeface="+mn-ea"/>
              <a:cs typeface="Arial" pitchFamily="34" charset="0"/>
            </a:rPr>
            <a:t>Cars and LGVs </a:t>
          </a:r>
          <a:r>
            <a:rPr lang="en-US" sz="1000" b="0" i="0" u="none" strike="noStrike" baseline="0">
              <a:solidFill>
                <a:sysClr val="windowText" lastClr="000000"/>
              </a:solidFill>
              <a:latin typeface="Arial" pitchFamily="34" charset="0"/>
              <a:ea typeface="+mn-ea"/>
              <a:cs typeface="Arial" pitchFamily="34" charset="0"/>
            </a:rPr>
            <a:t>and in cell P2 for </a:t>
          </a:r>
          <a:r>
            <a:rPr lang="en-US" sz="1000" b="1" i="0" u="none" strike="noStrike" baseline="0">
              <a:solidFill>
                <a:sysClr val="windowText" lastClr="000000"/>
              </a:solidFill>
              <a:latin typeface="Arial" pitchFamily="34" charset="0"/>
              <a:ea typeface="+mn-ea"/>
              <a:cs typeface="Arial" pitchFamily="34" charset="0"/>
            </a:rPr>
            <a:t>HGVs &amp; Buses and Motorcycles</a:t>
          </a:r>
          <a:r>
            <a:rPr lang="en-US" sz="1000" b="0" i="0" u="none" strike="noStrike" baseline="0">
              <a:solidFill>
                <a:sysClr val="windowText" lastClr="000000"/>
              </a:solidFill>
              <a:latin typeface="Arial" pitchFamily="34" charset="0"/>
              <a:ea typeface="+mn-ea"/>
              <a:cs typeface="Arial" pitchFamily="34" charset="0"/>
            </a:rPr>
            <a:t>.  The emission factors are then provided in column P for</a:t>
          </a:r>
          <a:r>
            <a:rPr lang="en-US" sz="1000" b="0" i="0" baseline="0">
              <a:effectLst/>
              <a:latin typeface="+mn-lt"/>
              <a:ea typeface="+mn-ea"/>
              <a:cs typeface="+mn-cs"/>
            </a:rPr>
            <a:t> </a:t>
          </a:r>
          <a:r>
            <a:rPr lang="en-US" sz="1000" b="1" i="0" u="none" strike="noStrike" baseline="0">
              <a:solidFill>
                <a:sysClr val="windowText" lastClr="000000"/>
              </a:solidFill>
              <a:latin typeface="Arial" pitchFamily="34" charset="0"/>
              <a:ea typeface="+mn-ea"/>
              <a:cs typeface="Arial" pitchFamily="34" charset="0"/>
            </a:rPr>
            <a:t>Cars and LGVs </a:t>
          </a:r>
          <a:r>
            <a:rPr lang="en-US" sz="1000" b="0" i="0" u="none" strike="noStrike" baseline="0">
              <a:solidFill>
                <a:sysClr val="windowText" lastClr="000000"/>
              </a:solidFill>
              <a:latin typeface="Arial" pitchFamily="34" charset="0"/>
              <a:ea typeface="+mn-ea"/>
              <a:cs typeface="Arial" pitchFamily="34" charset="0"/>
            </a:rPr>
            <a:t>and column Q for</a:t>
          </a:r>
          <a:r>
            <a:rPr lang="en-US" sz="1000" b="0" i="0" baseline="0">
              <a:effectLst/>
              <a:latin typeface="+mn-lt"/>
              <a:ea typeface="+mn-ea"/>
              <a:cs typeface="+mn-cs"/>
            </a:rPr>
            <a:t> </a:t>
          </a:r>
          <a:r>
            <a:rPr lang="en-US" sz="1000" b="1" i="0" u="none" strike="noStrike" baseline="0">
              <a:solidFill>
                <a:sysClr val="windowText" lastClr="000000"/>
              </a:solidFill>
              <a:latin typeface="Arial" pitchFamily="34" charset="0"/>
              <a:ea typeface="+mn-ea"/>
              <a:cs typeface="Arial" pitchFamily="34" charset="0"/>
            </a:rPr>
            <a:t>HGVs &amp; Buses and Motorcycles</a:t>
          </a:r>
          <a:r>
            <a:rPr lang="en-US" sz="1000" b="0" i="0" u="none" strike="noStrike" baseline="0">
              <a:solidFill>
                <a:sysClr val="windowText" lastClr="000000"/>
              </a:solidFill>
              <a:latin typeface="Arial" pitchFamily="34" charset="0"/>
              <a:ea typeface="+mn-ea"/>
              <a:cs typeface="Arial" pitchFamily="34" charset="0"/>
            </a:rPr>
            <a:t>.  Speeds must be used that fall within the minimum and maximum range indicated.  </a:t>
          </a:r>
          <a:r>
            <a:rPr lang="en-US" sz="1000" b="0" i="0" u="none" strike="noStrike" baseline="0">
              <a:solidFill>
                <a:srgbClr val="FF0000"/>
              </a:solidFill>
              <a:latin typeface="Arial" pitchFamily="34" charset="0"/>
              <a:ea typeface="+mn-ea"/>
              <a:cs typeface="Arial" pitchFamily="34" charset="0"/>
            </a:rPr>
            <a:t>Please note that for Euro 5 petrol LGVs, the speed-emission equations from COPERT 5 show a discontinuity at a speed of around 17 kph.  It is recommended not to use this speed, but to use speeds of 16 kph or 18 kph</a:t>
          </a:r>
        </a:p>
        <a:p>
          <a:pPr marL="0" marR="0" indent="0" algn="just" defTabSz="914400" rtl="0" eaLnBrk="1" fontAlgn="auto" latinLnBrk="0" hangingPunct="1">
            <a:lnSpc>
              <a:spcPts val="1000"/>
            </a:lnSpc>
            <a:spcBef>
              <a:spcPts val="0"/>
            </a:spcBef>
            <a:spcAft>
              <a:spcPts val="0"/>
            </a:spcAft>
            <a:buClrTx/>
            <a:buSzTx/>
            <a:buFontTx/>
            <a:buNone/>
            <a:tabLst/>
            <a:defRPr sz="1000"/>
          </a:pPr>
          <a:endParaRPr lang="en-US" sz="1000" b="0" i="0" u="none" strike="noStrike" baseline="0">
            <a:solidFill>
              <a:sysClr val="windowText" lastClr="000000"/>
            </a:solidFill>
            <a:latin typeface="Arial" pitchFamily="34" charset="0"/>
            <a:ea typeface="+mn-ea"/>
            <a:cs typeface="Arial" pitchFamily="34" charset="0"/>
          </a:endParaRPr>
        </a:p>
        <a:p>
          <a:pPr marL="0" marR="0" indent="0" algn="just" defTabSz="914400" rtl="0" eaLnBrk="1" fontAlgn="auto" latinLnBrk="0" hangingPunct="1">
            <a:lnSpc>
              <a:spcPts val="1000"/>
            </a:lnSpc>
            <a:spcBef>
              <a:spcPts val="0"/>
            </a:spcBef>
            <a:spcAft>
              <a:spcPts val="0"/>
            </a:spcAft>
            <a:buClrTx/>
            <a:buSzTx/>
            <a:buFontTx/>
            <a:buNone/>
            <a:tabLst/>
            <a:defRPr sz="1000"/>
          </a:pPr>
          <a:r>
            <a:rPr lang="en-US" sz="1000" b="0" i="0" u="none" strike="noStrike" baseline="0">
              <a:solidFill>
                <a:sysClr val="windowText" lastClr="000000"/>
              </a:solidFill>
              <a:latin typeface="Arial" pitchFamily="34" charset="0"/>
              <a:ea typeface="+mn-ea"/>
              <a:cs typeface="Arial" pitchFamily="34" charset="0"/>
            </a:rPr>
            <a:t>Correction factors for degradation of emissions from petrol cars and LGVs are calculated in two worked example areas of the worksheet </a:t>
          </a:r>
          <a:r>
            <a:rPr lang="en-US" sz="1000" b="1" i="0" u="none" strike="noStrike" baseline="0">
              <a:solidFill>
                <a:sysClr val="windowText" lastClr="000000"/>
              </a:solidFill>
              <a:latin typeface="Arial" pitchFamily="34" charset="0"/>
              <a:ea typeface="+mn-ea"/>
              <a:cs typeface="Arial" pitchFamily="34" charset="0"/>
            </a:rPr>
            <a:t>Emis Degradation </a:t>
          </a:r>
          <a:r>
            <a:rPr lang="en-US" sz="1000" b="0" i="0" u="none" strike="noStrike" baseline="0">
              <a:solidFill>
                <a:sysClr val="windowText" lastClr="000000"/>
              </a:solidFill>
              <a:latin typeface="Arial" pitchFamily="34" charset="0"/>
              <a:ea typeface="+mn-ea"/>
              <a:cs typeface="Arial" pitchFamily="34" charset="0"/>
            </a:rPr>
            <a:t>using accumulated mileage data provided by the user.  Sources of average accumulated mileage data by year for each vehicle type are provided.</a:t>
          </a:r>
        </a:p>
        <a:p>
          <a:pPr marL="0" marR="0" indent="0" algn="just" defTabSz="914400" rtl="0" eaLnBrk="1" fontAlgn="auto" latinLnBrk="0" hangingPunct="1">
            <a:lnSpc>
              <a:spcPts val="900"/>
            </a:lnSpc>
            <a:spcBef>
              <a:spcPts val="0"/>
            </a:spcBef>
            <a:spcAft>
              <a:spcPts val="0"/>
            </a:spcAft>
            <a:buClrTx/>
            <a:buSzTx/>
            <a:buFontTx/>
            <a:buNone/>
            <a:tabLst/>
            <a:defRPr sz="1000"/>
          </a:pPr>
          <a:endParaRPr lang="en-GB" sz="1000" b="0" i="0" u="none" strike="noStrike" baseline="0">
            <a:solidFill>
              <a:srgbClr val="000000"/>
            </a:solidFill>
            <a:latin typeface="Arial"/>
            <a:cs typeface="Arial"/>
          </a:endParaRPr>
        </a:p>
        <a:p>
          <a:pPr algn="just" rtl="0">
            <a:lnSpc>
              <a:spcPts val="900"/>
            </a:lnSpc>
            <a:defRPr sz="1000"/>
          </a:pPr>
          <a:r>
            <a:rPr lang="en-GB" sz="1000" b="0" i="0" baseline="0">
              <a:latin typeface="Arial" pitchFamily="34" charset="0"/>
              <a:ea typeface="+mn-ea"/>
              <a:cs typeface="Arial" pitchFamily="34" charset="0"/>
            </a:rPr>
            <a:t>The emission factors must be further corrected by multiplying with a fuel scaling factor (see above).  Go to </a:t>
          </a:r>
          <a:r>
            <a:rPr lang="en-GB" sz="1000" b="0" i="0" u="none" strike="noStrike" baseline="0">
              <a:solidFill>
                <a:srgbClr val="0070C0"/>
              </a:solidFill>
              <a:latin typeface="Arial" pitchFamily="34" charset="0"/>
              <a:ea typeface="+mn-ea"/>
              <a:cs typeface="Arial" pitchFamily="34" charset="0"/>
            </a:rPr>
            <a:t>https://www.gov.uk/government/publications/road-vehicle-emission-factors-2009 </a:t>
          </a:r>
          <a:r>
            <a:rPr lang="en-GB" sz="1000" b="0" i="0" baseline="0">
              <a:latin typeface="Arial" pitchFamily="34" charset="0"/>
              <a:ea typeface="+mn-ea"/>
              <a:cs typeface="Arial" pitchFamily="34" charset="0"/>
            </a:rPr>
            <a:t>.  Go to the spreadsheet </a:t>
          </a:r>
          <a:r>
            <a:rPr lang="en-GB" sz="1000" b="1" i="0" baseline="0">
              <a:latin typeface="Arial" pitchFamily="34" charset="0"/>
              <a:ea typeface="+mn-ea"/>
              <a:cs typeface="Arial" pitchFamily="34" charset="0"/>
            </a:rPr>
            <a:t>'Mileage fuel scaling factors.xls' </a:t>
          </a:r>
          <a:r>
            <a:rPr lang="en-GB" sz="1000" b="0" i="0" baseline="0">
              <a:latin typeface="Arial" pitchFamily="34" charset="0"/>
              <a:ea typeface="+mn-ea"/>
              <a:cs typeface="Arial" pitchFamily="34" charset="0"/>
            </a:rPr>
            <a:t>and the tab </a:t>
          </a:r>
          <a:r>
            <a:rPr lang="en-GB" sz="1000" b="1" i="0" baseline="0">
              <a:latin typeface="Arial" pitchFamily="34" charset="0"/>
              <a:ea typeface="+mn-ea"/>
              <a:cs typeface="Arial" pitchFamily="34" charset="0"/>
            </a:rPr>
            <a:t>'main'.  </a:t>
          </a:r>
          <a:r>
            <a:rPr lang="en-GB" sz="1000" b="0" i="0" baseline="0">
              <a:latin typeface="Arial" pitchFamily="34" charset="0"/>
              <a:ea typeface="+mn-ea"/>
              <a:cs typeface="Arial" pitchFamily="34" charset="0"/>
            </a:rPr>
            <a:t>Select the model year of interest from the drop down menu at cell D3.  The NOx fuel scaling factor for each vehicle Euro standard relevant for that year will be found in column R.  </a:t>
          </a:r>
          <a:r>
            <a:rPr lang="en-GB" sz="1000" b="1" i="0" baseline="0">
              <a:latin typeface="Arial" pitchFamily="34" charset="0"/>
              <a:ea typeface="+mn-ea"/>
              <a:cs typeface="Arial" pitchFamily="34" charset="0"/>
            </a:rPr>
            <a:t>DO NOT USE THE MILEAGE SCALING FACTORS FOR NOx ON THIS SHEET.  </a:t>
          </a:r>
          <a:r>
            <a:rPr lang="en-GB" sz="1000" b="0" i="0" baseline="0">
              <a:latin typeface="Arial" pitchFamily="34" charset="0"/>
              <a:ea typeface="+mn-ea"/>
              <a:cs typeface="Arial" pitchFamily="34" charset="0"/>
            </a:rPr>
            <a:t>For NOx, these are updated by emission degradation factors described in the Emis Degradation sheet provided here</a:t>
          </a:r>
          <a:r>
            <a:rPr lang="en-GB" sz="1000" b="1" i="0" baseline="0">
              <a:latin typeface="Arial" pitchFamily="34" charset="0"/>
              <a:ea typeface="+mn-ea"/>
              <a:cs typeface="Arial" pitchFamily="34" charset="0"/>
            </a:rPr>
            <a:t>.</a:t>
          </a:r>
        </a:p>
        <a:p>
          <a:pPr algn="just" rtl="0">
            <a:lnSpc>
              <a:spcPts val="1000"/>
            </a:lnSpc>
            <a:defRPr sz="1000"/>
          </a:pPr>
          <a:endParaRPr lang="en-GB" sz="1000" b="1" i="0" u="none" strike="noStrike" baseline="0">
            <a:solidFill>
              <a:srgbClr val="000000"/>
            </a:solidFill>
            <a:latin typeface="Arial" pitchFamily="34" charset="0"/>
            <a:ea typeface="+mn-ea"/>
            <a:cs typeface="Arial" pitchFamily="34" charset="0"/>
          </a:endParaRPr>
        </a:p>
        <a:p>
          <a:pPr algn="just" rtl="0">
            <a:lnSpc>
              <a:spcPts val="1000"/>
            </a:lnSpc>
            <a:defRPr sz="1000"/>
          </a:pPr>
          <a:r>
            <a:rPr lang="en-GB" sz="1000" b="1" i="0" u="none" strike="noStrike" baseline="0">
              <a:solidFill>
                <a:srgbClr val="000000"/>
              </a:solidFill>
              <a:latin typeface="Arial" pitchFamily="34" charset="0"/>
              <a:ea typeface="+mn-ea"/>
              <a:cs typeface="Arial" pitchFamily="34" charset="0"/>
            </a:rPr>
            <a:t>The final emission factor will be the emission factor derived from the speed-emission factor equations given here multiplied by a degradation factor (for petrol cars and LGVs only), as demonstrated on the Emis Degradation sheet multiplied by the fuel scaling factor.</a:t>
          </a:r>
          <a:endParaRPr lang="en-GB" sz="1000" b="0" i="0" u="none" strike="noStrike" baseline="0">
            <a:solidFill>
              <a:srgbClr val="000000"/>
            </a:solidFill>
            <a:latin typeface="Arial" pitchFamily="34" charset="0"/>
            <a:cs typeface="Arial" pitchFamily="34" charset="0"/>
          </a:endParaRPr>
        </a:p>
        <a:p>
          <a:pPr algn="l" rtl="0">
            <a:lnSpc>
              <a:spcPts val="1000"/>
            </a:lnSpc>
            <a:defRPr sz="1000"/>
          </a:pPr>
          <a:endParaRPr lang="en-GB" sz="1000" b="0" i="0" u="none" strike="noStrike" baseline="0">
            <a:solidFill>
              <a:srgbClr val="000000"/>
            </a:solidFill>
            <a:latin typeface="Arial"/>
            <a:cs typeface="Arial"/>
          </a:endParaRPr>
        </a:p>
        <a:p>
          <a:pPr algn="l" rtl="0">
            <a:lnSpc>
              <a:spcPts val="1000"/>
            </a:lnSpc>
            <a:defRPr sz="1000"/>
          </a:pPr>
          <a:endParaRPr lang="en-GB" sz="1000" b="0" i="0" u="none" strike="noStrike" baseline="0">
            <a:solidFill>
              <a:srgbClr val="000000"/>
            </a:solidFill>
            <a:latin typeface="Arial"/>
            <a:cs typeface="Arial"/>
          </a:endParaRPr>
        </a:p>
        <a:p>
          <a:pPr algn="l" rtl="0">
            <a:lnSpc>
              <a:spcPts val="900"/>
            </a:lnSpc>
            <a:defRPr sz="1000"/>
          </a:pPr>
          <a:endParaRPr lang="en-GB" sz="1000" b="0" i="0" u="none" strike="noStrike" baseline="0">
            <a:solidFill>
              <a:srgbClr val="000000"/>
            </a:solidFill>
            <a:latin typeface="Arial"/>
            <a:cs typeface="Arial"/>
          </a:endParaRPr>
        </a:p>
        <a:p>
          <a:pPr algn="l" rtl="0">
            <a:lnSpc>
              <a:spcPts val="1000"/>
            </a:lnSpc>
            <a:defRPr sz="1000"/>
          </a:pPr>
          <a:endParaRPr lang="en-GB" sz="1000" b="0" i="0" u="none" strike="noStrike" baseline="0">
            <a:solidFill>
              <a:srgbClr val="000000"/>
            </a:solidFill>
            <a:latin typeface="Arial"/>
            <a:cs typeface="Arial"/>
          </a:endParaRPr>
        </a:p>
        <a:p>
          <a:pPr algn="l" rtl="0">
            <a:lnSpc>
              <a:spcPts val="900"/>
            </a:lnSpc>
            <a:defRPr sz="1000"/>
          </a:pPr>
          <a:endParaRPr lang="en-GB" sz="1000" b="0" i="0" u="none" strike="noStrike" baseline="0">
            <a:solidFill>
              <a:srgbClr val="000000"/>
            </a:solidFill>
            <a:latin typeface="Arial"/>
            <a:cs typeface="Arial"/>
          </a:endParaRPr>
        </a:p>
        <a:p>
          <a:pPr algn="l" rtl="0">
            <a:lnSpc>
              <a:spcPts val="1000"/>
            </a:lnSpc>
            <a:defRPr sz="1000"/>
          </a:pPr>
          <a:endParaRPr lang="en-GB" sz="1000" b="0" i="0" u="none" strike="noStrike" baseline="0">
            <a:solidFill>
              <a:srgbClr val="000000"/>
            </a:solidFill>
            <a:latin typeface="Arial"/>
            <a:cs typeface="Arial"/>
          </a:endParaRPr>
        </a:p>
        <a:p>
          <a:pPr algn="l" rtl="0">
            <a:lnSpc>
              <a:spcPts val="1000"/>
            </a:lnSpc>
            <a:defRPr sz="1000"/>
          </a:pPr>
          <a:endParaRPr lang="en-GB"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2</xdr:row>
      <xdr:rowOff>40822</xdr:rowOff>
    </xdr:from>
    <xdr:to>
      <xdr:col>11</xdr:col>
      <xdr:colOff>333375</xdr:colOff>
      <xdr:row>32</xdr:row>
      <xdr:rowOff>81643</xdr:rowOff>
    </xdr:to>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38100" y="830036"/>
          <a:ext cx="10772775" cy="575582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b="0" i="0">
              <a:solidFill>
                <a:srgbClr val="0070C0"/>
              </a:solidFill>
              <a:latin typeface="+mn-lt"/>
              <a:ea typeface="+mn-ea"/>
              <a:cs typeface="+mn-cs"/>
            </a:rPr>
            <a:t>Please</a:t>
          </a:r>
          <a:r>
            <a:rPr lang="en-GB" sz="1200" b="0" i="0" baseline="0">
              <a:solidFill>
                <a:srgbClr val="0070C0"/>
              </a:solidFill>
              <a:latin typeface="+mn-lt"/>
              <a:ea typeface="+mn-ea"/>
              <a:cs typeface="+mn-cs"/>
            </a:rPr>
            <a:t> note the following text are adopted from the 2016 EMEP/ EEA emission inventory guidebook, pages 52-53 and 93-95 (</a:t>
          </a:r>
          <a:r>
            <a:rPr lang="en-GB" sz="1200" b="0" i="0" u="sng" baseline="0">
              <a:solidFill>
                <a:srgbClr val="0070C0"/>
              </a:solidFill>
              <a:latin typeface="+mn-lt"/>
              <a:ea typeface="+mn-ea"/>
              <a:cs typeface="+mn-cs"/>
            </a:rPr>
            <a:t>https://www.eea.europa.eu/publications/emep-eea-guidebook-2016/part-b-sectoral-guidance-chapters/1-energy/1-a-combustion/1-a-3-b-i</a:t>
          </a:r>
          <a:r>
            <a:rPr lang="en-GB" sz="1200" b="0" i="0" baseline="0">
              <a:solidFill>
                <a:srgbClr val="0070C0"/>
              </a:solidFill>
              <a:latin typeface="+mn-lt"/>
              <a:ea typeface="+mn-ea"/>
              <a:cs typeface="+mn-cs"/>
            </a:rPr>
            <a:t>)</a:t>
          </a:r>
          <a:endParaRPr lang="en-GB" sz="1200" b="0" i="0">
            <a:solidFill>
              <a:srgbClr val="0070C0"/>
            </a:solidFill>
            <a:latin typeface="+mn-lt"/>
            <a:ea typeface="+mn-ea"/>
            <a:cs typeface="+mn-cs"/>
          </a:endParaRPr>
        </a:p>
        <a:p>
          <a:endParaRPr lang="en-GB" sz="1200" b="1" i="1">
            <a:solidFill>
              <a:schemeClr val="dk1"/>
            </a:solidFill>
            <a:latin typeface="+mn-lt"/>
            <a:ea typeface="+mn-ea"/>
            <a:cs typeface="+mn-cs"/>
          </a:endParaRPr>
        </a:p>
        <a:p>
          <a:pPr>
            <a:lnSpc>
              <a:spcPts val="1400"/>
            </a:lnSpc>
          </a:pPr>
          <a:r>
            <a:rPr lang="en-GB" sz="1200" b="1" i="0">
              <a:solidFill>
                <a:schemeClr val="dk1"/>
              </a:solidFill>
              <a:latin typeface="+mn-lt"/>
              <a:ea typeface="+mn-ea"/>
              <a:cs typeface="+mn-cs"/>
            </a:rPr>
            <a:t>Emission degradation due to vehicle age/accumulated mileage</a:t>
          </a:r>
          <a:endParaRPr lang="en-GB" sz="1200" i="0">
            <a:solidFill>
              <a:schemeClr val="dk1"/>
            </a:solidFill>
            <a:latin typeface="+mn-lt"/>
            <a:ea typeface="+mn-ea"/>
            <a:cs typeface="+mn-cs"/>
          </a:endParaRPr>
        </a:p>
        <a:p>
          <a:r>
            <a:rPr lang="en-GB" sz="1200">
              <a:solidFill>
                <a:schemeClr val="dk1"/>
              </a:solidFill>
              <a:latin typeface="+mn-lt"/>
              <a:ea typeface="+mn-ea"/>
              <a:cs typeface="+mn-cs"/>
            </a:rPr>
            <a:t>Correction factors need to be applied to the baseline emission factors for petrol cars and light duty vehicles to account for different vehicle age. These correction factors are given by equation:</a:t>
          </a:r>
        </a:p>
        <a:p>
          <a:r>
            <a:rPr lang="en-GB" sz="1200">
              <a:solidFill>
                <a:schemeClr val="dk1"/>
              </a:solidFill>
              <a:latin typeface="+mn-lt"/>
              <a:ea typeface="+mn-ea"/>
              <a:cs typeface="+mn-cs"/>
            </a:rPr>
            <a:t> </a:t>
          </a:r>
        </a:p>
        <a:p>
          <a:pPr algn="ctr">
            <a:lnSpc>
              <a:spcPts val="1400"/>
            </a:lnSpc>
          </a:pPr>
          <a:r>
            <a:rPr lang="en-GB" sz="1200" b="1">
              <a:solidFill>
                <a:schemeClr val="dk1"/>
              </a:solidFill>
              <a:latin typeface="+mn-lt"/>
              <a:ea typeface="+mn-ea"/>
              <a:cs typeface="+mn-cs"/>
            </a:rPr>
            <a:t>MC</a:t>
          </a:r>
          <a:r>
            <a:rPr lang="en-GB" sz="1200" b="1" baseline="-25000">
              <a:solidFill>
                <a:schemeClr val="dk1"/>
              </a:solidFill>
              <a:latin typeface="+mn-lt"/>
              <a:ea typeface="+mn-ea"/>
              <a:cs typeface="+mn-cs"/>
            </a:rPr>
            <a:t>C,i</a:t>
          </a:r>
          <a:r>
            <a:rPr lang="en-GB" sz="1200" b="1">
              <a:solidFill>
                <a:schemeClr val="dk1"/>
              </a:solidFill>
              <a:latin typeface="+mn-lt"/>
              <a:ea typeface="+mn-ea"/>
              <a:cs typeface="+mn-cs"/>
            </a:rPr>
            <a:t> = A</a:t>
          </a:r>
          <a:r>
            <a:rPr lang="en-GB" sz="1200" b="1" baseline="-25000">
              <a:solidFill>
                <a:schemeClr val="dk1"/>
              </a:solidFill>
              <a:latin typeface="+mn-lt"/>
              <a:ea typeface="+mn-ea"/>
              <a:cs typeface="+mn-cs"/>
            </a:rPr>
            <a:t>M</a:t>
          </a:r>
          <a:r>
            <a:rPr lang="en-GB" sz="1200" b="1">
              <a:solidFill>
                <a:schemeClr val="dk1"/>
              </a:solidFill>
              <a:latin typeface="+mn-lt"/>
              <a:ea typeface="+mn-ea"/>
              <a:cs typeface="+mn-cs"/>
            </a:rPr>
            <a:t> × M</a:t>
          </a:r>
          <a:r>
            <a:rPr lang="en-GB" sz="1200" b="1" baseline="-25000">
              <a:solidFill>
                <a:schemeClr val="dk1"/>
              </a:solidFill>
              <a:latin typeface="+mn-lt"/>
              <a:ea typeface="+mn-ea"/>
              <a:cs typeface="+mn-cs"/>
            </a:rPr>
            <a:t>MEAN</a:t>
          </a:r>
          <a:r>
            <a:rPr lang="en-GB" sz="1200" b="1">
              <a:solidFill>
                <a:schemeClr val="dk1"/>
              </a:solidFill>
              <a:latin typeface="+mn-lt"/>
              <a:ea typeface="+mn-ea"/>
              <a:cs typeface="+mn-cs"/>
            </a:rPr>
            <a:t> + B</a:t>
          </a:r>
          <a:r>
            <a:rPr lang="en-GB" sz="1200" b="1" baseline="-25000">
              <a:solidFill>
                <a:schemeClr val="dk1"/>
              </a:solidFill>
              <a:latin typeface="+mn-lt"/>
              <a:ea typeface="+mn-ea"/>
              <a:cs typeface="+mn-cs"/>
            </a:rPr>
            <a:t>M</a:t>
          </a:r>
          <a:r>
            <a:rPr lang="en-GB" sz="1200" b="1">
              <a:solidFill>
                <a:schemeClr val="dk1"/>
              </a:solidFill>
              <a:latin typeface="+mn-lt"/>
              <a:ea typeface="+mn-ea"/>
              <a:cs typeface="+mn-cs"/>
            </a:rPr>
            <a:t> </a:t>
          </a:r>
        </a:p>
        <a:p>
          <a:r>
            <a:rPr lang="en-GB" sz="1200">
              <a:solidFill>
                <a:schemeClr val="dk1"/>
              </a:solidFill>
              <a:latin typeface="+mn-lt"/>
              <a:ea typeface="+mn-ea"/>
              <a:cs typeface="+mn-cs"/>
            </a:rPr>
            <a:t> </a:t>
          </a:r>
        </a:p>
        <a:p>
          <a:r>
            <a:rPr lang="en-GB" sz="1200">
              <a:solidFill>
                <a:schemeClr val="dk1"/>
              </a:solidFill>
              <a:latin typeface="+mn-lt"/>
              <a:ea typeface="+mn-ea"/>
              <a:cs typeface="+mn-cs"/>
            </a:rPr>
            <a:t>where,</a:t>
          </a:r>
        </a:p>
        <a:p>
          <a:r>
            <a:rPr lang="en-GB" sz="1200">
              <a:solidFill>
                <a:schemeClr val="dk1"/>
              </a:solidFill>
              <a:latin typeface="+mn-lt"/>
              <a:ea typeface="+mn-ea"/>
              <a:cs typeface="+mn-cs"/>
            </a:rPr>
            <a:t> </a:t>
          </a:r>
        </a:p>
        <a:p>
          <a:r>
            <a:rPr lang="en-GB" sz="1200">
              <a:solidFill>
                <a:schemeClr val="dk1"/>
              </a:solidFill>
              <a:latin typeface="+mn-lt"/>
              <a:ea typeface="+mn-ea"/>
              <a:cs typeface="+mn-cs"/>
            </a:rPr>
            <a:t>MC</a:t>
          </a:r>
          <a:r>
            <a:rPr lang="en-GB" sz="1200" baseline="-25000">
              <a:solidFill>
                <a:schemeClr val="dk1"/>
              </a:solidFill>
              <a:latin typeface="+mn-lt"/>
              <a:ea typeface="+mn-ea"/>
              <a:cs typeface="+mn-cs"/>
            </a:rPr>
            <a:t>C,i</a:t>
          </a:r>
          <a:r>
            <a:rPr lang="en-GB" sz="1200">
              <a:solidFill>
                <a:schemeClr val="dk1"/>
              </a:solidFill>
              <a:latin typeface="+mn-lt"/>
              <a:ea typeface="+mn-ea"/>
              <a:cs typeface="+mn-cs"/>
            </a:rPr>
            <a:t> = the mileage correction factor for a given mileage (</a:t>
          </a:r>
          <a:r>
            <a:rPr lang="en-GB" sz="1200" i="1">
              <a:solidFill>
                <a:schemeClr val="dk1"/>
              </a:solidFill>
              <a:latin typeface="+mn-lt"/>
              <a:ea typeface="+mn-ea"/>
              <a:cs typeface="+mn-cs"/>
            </a:rPr>
            <a:t>M</a:t>
          </a:r>
          <a:r>
            <a:rPr lang="en-GB" sz="1200" i="1" baseline="-25000">
              <a:solidFill>
                <a:schemeClr val="dk1"/>
              </a:solidFill>
              <a:latin typeface="+mn-lt"/>
              <a:ea typeface="+mn-ea"/>
              <a:cs typeface="+mn-cs"/>
            </a:rPr>
            <a:t>av</a:t>
          </a:r>
          <a:r>
            <a:rPr lang="en-GB" sz="1200">
              <a:solidFill>
                <a:schemeClr val="dk1"/>
              </a:solidFill>
              <a:latin typeface="+mn-lt"/>
              <a:ea typeface="+mn-ea"/>
              <a:cs typeface="+mn-cs"/>
            </a:rPr>
            <a:t>) and pollutant </a:t>
          </a:r>
          <a:r>
            <a:rPr lang="en-GB" sz="1200" i="1">
              <a:solidFill>
                <a:schemeClr val="dk1"/>
              </a:solidFill>
              <a:latin typeface="+mn-lt"/>
              <a:ea typeface="+mn-ea"/>
              <a:cs typeface="+mn-cs"/>
            </a:rPr>
            <a:t>i,</a:t>
          </a:r>
          <a:endParaRPr lang="en-GB" sz="1200">
            <a:solidFill>
              <a:schemeClr val="dk1"/>
            </a:solidFill>
            <a:latin typeface="+mn-lt"/>
            <a:ea typeface="+mn-ea"/>
            <a:cs typeface="+mn-cs"/>
          </a:endParaRPr>
        </a:p>
        <a:p>
          <a:pPr>
            <a:lnSpc>
              <a:spcPts val="1400"/>
            </a:lnSpc>
          </a:pPr>
          <a:r>
            <a:rPr lang="en-GB" sz="1200">
              <a:solidFill>
                <a:schemeClr val="dk1"/>
              </a:solidFill>
              <a:latin typeface="+mn-lt"/>
              <a:ea typeface="+mn-ea"/>
              <a:cs typeface="+mn-cs"/>
            </a:rPr>
            <a:t> </a:t>
          </a:r>
        </a:p>
        <a:p>
          <a:r>
            <a:rPr lang="en-GB" sz="1200">
              <a:solidFill>
                <a:schemeClr val="dk1"/>
              </a:solidFill>
              <a:latin typeface="+mn-lt"/>
              <a:ea typeface="+mn-ea"/>
              <a:cs typeface="+mn-cs"/>
            </a:rPr>
            <a:t>M</a:t>
          </a:r>
          <a:r>
            <a:rPr lang="en-GB" sz="1200" baseline="-25000">
              <a:solidFill>
                <a:schemeClr val="dk1"/>
              </a:solidFill>
              <a:latin typeface="+mn-lt"/>
              <a:ea typeface="+mn-ea"/>
              <a:cs typeface="+mn-cs"/>
            </a:rPr>
            <a:t>MEAN</a:t>
          </a:r>
          <a:r>
            <a:rPr lang="en-GB" sz="1200">
              <a:solidFill>
                <a:schemeClr val="dk1"/>
              </a:solidFill>
              <a:latin typeface="+mn-lt"/>
              <a:ea typeface="+mn-ea"/>
              <a:cs typeface="+mn-cs"/>
            </a:rPr>
            <a:t> = the mean fleet mileage of vehicles for which correction is applied,</a:t>
          </a:r>
        </a:p>
        <a:p>
          <a:r>
            <a:rPr lang="en-GB" sz="1200">
              <a:solidFill>
                <a:schemeClr val="dk1"/>
              </a:solidFill>
              <a:latin typeface="+mn-lt"/>
              <a:ea typeface="+mn-ea"/>
              <a:cs typeface="+mn-cs"/>
            </a:rPr>
            <a:t> </a:t>
          </a:r>
        </a:p>
        <a:p>
          <a:r>
            <a:rPr lang="en-GB" sz="1200">
              <a:solidFill>
                <a:schemeClr val="dk1"/>
              </a:solidFill>
              <a:latin typeface="+mn-lt"/>
              <a:ea typeface="+mn-ea"/>
              <a:cs typeface="+mn-cs"/>
            </a:rPr>
            <a:t>A</a:t>
          </a:r>
          <a:r>
            <a:rPr lang="en-GB" sz="1200" baseline="-25000">
              <a:solidFill>
                <a:schemeClr val="dk1"/>
              </a:solidFill>
              <a:latin typeface="+mn-lt"/>
              <a:ea typeface="+mn-ea"/>
              <a:cs typeface="+mn-cs"/>
            </a:rPr>
            <a:t>M</a:t>
          </a:r>
          <a:r>
            <a:rPr lang="en-GB" sz="1200">
              <a:solidFill>
                <a:schemeClr val="dk1"/>
              </a:solidFill>
              <a:latin typeface="+mn-lt"/>
              <a:ea typeface="+mn-ea"/>
              <a:cs typeface="+mn-cs"/>
            </a:rPr>
            <a:t> = the degradation of the emission performance per kilometre,</a:t>
          </a:r>
        </a:p>
        <a:p>
          <a:pPr>
            <a:lnSpc>
              <a:spcPts val="1400"/>
            </a:lnSpc>
          </a:pPr>
          <a:r>
            <a:rPr lang="en-GB" sz="1200">
              <a:solidFill>
                <a:schemeClr val="dk1"/>
              </a:solidFill>
              <a:latin typeface="+mn-lt"/>
              <a:ea typeface="+mn-ea"/>
              <a:cs typeface="+mn-cs"/>
            </a:rPr>
            <a:t> </a:t>
          </a:r>
        </a:p>
        <a:p>
          <a:r>
            <a:rPr lang="en-GB" sz="1200">
              <a:solidFill>
                <a:schemeClr val="dk1"/>
              </a:solidFill>
              <a:latin typeface="+mn-lt"/>
              <a:ea typeface="+mn-ea"/>
              <a:cs typeface="+mn-cs"/>
            </a:rPr>
            <a:t>B</a:t>
          </a:r>
          <a:r>
            <a:rPr lang="en-GB" sz="1200" baseline="-25000">
              <a:solidFill>
                <a:schemeClr val="dk1"/>
              </a:solidFill>
              <a:latin typeface="+mn-lt"/>
              <a:ea typeface="+mn-ea"/>
              <a:cs typeface="+mn-cs"/>
            </a:rPr>
            <a:t>M</a:t>
          </a:r>
          <a:r>
            <a:rPr lang="en-GB" sz="1200">
              <a:solidFill>
                <a:schemeClr val="dk1"/>
              </a:solidFill>
              <a:latin typeface="+mn-lt"/>
              <a:ea typeface="+mn-ea"/>
              <a:cs typeface="+mn-cs"/>
            </a:rPr>
            <a:t> = the emission level of a fleet of brand new vehicles.</a:t>
          </a:r>
        </a:p>
        <a:p>
          <a:r>
            <a:rPr lang="en-GB" sz="1200">
              <a:solidFill>
                <a:schemeClr val="dk1"/>
              </a:solidFill>
              <a:latin typeface="+mn-lt"/>
              <a:ea typeface="+mn-ea"/>
              <a:cs typeface="+mn-cs"/>
            </a:rPr>
            <a:t> </a:t>
          </a:r>
        </a:p>
        <a:p>
          <a:r>
            <a:rPr lang="en-GB" sz="1200">
              <a:solidFill>
                <a:schemeClr val="dk1"/>
              </a:solidFill>
              <a:latin typeface="+mn-lt"/>
              <a:ea typeface="+mn-ea"/>
              <a:cs typeface="+mn-cs"/>
            </a:rPr>
            <a:t>B</a:t>
          </a:r>
          <a:r>
            <a:rPr lang="en-GB" sz="1200" baseline="-25000">
              <a:solidFill>
                <a:schemeClr val="dk1"/>
              </a:solidFill>
              <a:latin typeface="+mn-lt"/>
              <a:ea typeface="+mn-ea"/>
              <a:cs typeface="+mn-cs"/>
            </a:rPr>
            <a:t>M</a:t>
          </a:r>
          <a:r>
            <a:rPr lang="en-GB" sz="1200">
              <a:solidFill>
                <a:schemeClr val="dk1"/>
              </a:solidFill>
              <a:latin typeface="+mn-lt"/>
              <a:ea typeface="+mn-ea"/>
              <a:cs typeface="+mn-cs"/>
            </a:rPr>
            <a:t> is lower than 1 because the correction factors are determined using vehicle fleets with mileages ranging from 16 000 to 50 000 km. Therefore, brand new vehicles are expected to emit less than the sample of vehicles upon which the emission factors are based. </a:t>
          </a:r>
          <a:r>
            <a:rPr lang="en-GB" sz="1200" u="sng">
              <a:solidFill>
                <a:schemeClr val="dk1"/>
              </a:solidFill>
              <a:latin typeface="+mn-lt"/>
              <a:ea typeface="+mn-ea"/>
              <a:cs typeface="+mn-cs"/>
            </a:rPr>
            <a:t>It is assumed that emissions do not further degrade above 120 000 km for Euro 1 and Euro 2 vehicles, and above 160 000 km for Euro 3 and Euro 4 vehicles.</a:t>
          </a:r>
        </a:p>
        <a:p>
          <a:pPr>
            <a:lnSpc>
              <a:spcPts val="1400"/>
            </a:lnSpc>
          </a:pPr>
          <a:endParaRPr lang="en-GB" sz="1200">
            <a:solidFill>
              <a:schemeClr val="dk1"/>
            </a:solidFill>
            <a:latin typeface="+mn-lt"/>
            <a:ea typeface="+mn-ea"/>
            <a:cs typeface="+mn-cs"/>
          </a:endParaRPr>
        </a:p>
        <a:p>
          <a:r>
            <a:rPr lang="en-GB" sz="1200">
              <a:solidFill>
                <a:schemeClr val="dk1"/>
              </a:solidFill>
              <a:latin typeface="+mn-lt"/>
              <a:ea typeface="+mn-ea"/>
              <a:cs typeface="+mn-cs"/>
            </a:rPr>
            <a:t>The effect of average speed on emission degradation is taken into account by combining the observed degradation lines over the two driving modes (urban, rural). It is assumed that for speeds outside the region defined by the average speed of urban driving (19 km/h) and rural driving </a:t>
          </a:r>
          <a:r>
            <a:rPr lang="en-GB" sz="1200" baseline="0">
              <a:solidFill>
                <a:schemeClr val="dk1"/>
              </a:solidFill>
              <a:latin typeface="+mn-lt"/>
              <a:ea typeface="+mn-ea"/>
              <a:cs typeface="+mn-cs"/>
            </a:rPr>
            <a:t>(63 km/h), the degradation is independent of speed. Linear interpolation between the two values provides the emission degradation in the intermediate speed region.</a:t>
          </a:r>
          <a:endParaRPr lang="en-GB" sz="1200">
            <a:solidFill>
              <a:schemeClr val="dk1"/>
            </a:solidFill>
            <a:latin typeface="+mn-lt"/>
            <a:ea typeface="+mn-ea"/>
            <a:cs typeface="+mn-cs"/>
          </a:endParaRPr>
        </a:p>
        <a:p>
          <a:pPr>
            <a:lnSpc>
              <a:spcPts val="1400"/>
            </a:lnSpc>
          </a:pPr>
          <a:endParaRPr lang="en-GB" sz="1200"/>
        </a:p>
        <a:p>
          <a:r>
            <a:rPr lang="en-GB" sz="1200" b="1"/>
            <a:t>Emission</a:t>
          </a:r>
          <a:r>
            <a:rPr lang="en-GB" sz="1200" b="1" baseline="0"/>
            <a:t> degradation functions</a:t>
          </a:r>
        </a:p>
        <a:p>
          <a:pPr>
            <a:lnSpc>
              <a:spcPts val="1200"/>
            </a:lnSpc>
          </a:pPr>
          <a:r>
            <a:rPr lang="en-GB" sz="1200" b="0" baseline="0"/>
            <a:t>Table 3.79 and Table 3.80 provide the degradation functions to be used for simulating the deterioration of emission performance of gasoline passenger cars and light commercial vehicles equipped with three way catalysts.</a:t>
          </a:r>
          <a:endParaRPr lang="en-GB" sz="1100" b="0"/>
        </a:p>
      </xdr:txBody>
    </xdr:sp>
    <xdr:clientData/>
  </xdr:twoCellAnchor>
  <xdr:twoCellAnchor>
    <xdr:from>
      <xdr:col>0</xdr:col>
      <xdr:colOff>40821</xdr:colOff>
      <xdr:row>33</xdr:row>
      <xdr:rowOff>122465</xdr:rowOff>
    </xdr:from>
    <xdr:to>
      <xdr:col>11</xdr:col>
      <xdr:colOff>326573</xdr:colOff>
      <xdr:row>49</xdr:row>
      <xdr:rowOff>0</xdr:rowOff>
    </xdr:to>
    <xdr:sp macro="" textlink="">
      <xdr:nvSpPr>
        <xdr:cNvPr id="5" name="TextBox 4">
          <a:extLst>
            <a:ext uri="{FF2B5EF4-FFF2-40B4-BE49-F238E27FC236}">
              <a16:creationId xmlns:a16="http://schemas.microsoft.com/office/drawing/2014/main" xmlns="" id="{00000000-0008-0000-0600-000005000000}"/>
            </a:ext>
          </a:extLst>
        </xdr:cNvPr>
        <xdr:cNvSpPr txBox="1"/>
      </xdr:nvSpPr>
      <xdr:spPr>
        <a:xfrm>
          <a:off x="40821" y="6817179"/>
          <a:ext cx="10763252" cy="3306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400" b="1" i="0" u="none" strike="noStrike">
              <a:solidFill>
                <a:sysClr val="windowText" lastClr="000000"/>
              </a:solidFill>
              <a:latin typeface="+mn-lt"/>
              <a:ea typeface="+mn-ea"/>
              <a:cs typeface="+mn-cs"/>
            </a:rPr>
            <a:t>&gt;&gt; The emission factors calculated from the speed-emission factor equations on the other worksheets need to multiplied by the mileage-related correction factors derived from these functions and shown in the worked examples for Euro 1,2 and Euro 3,4 petrol cars and</a:t>
          </a:r>
          <a:r>
            <a:rPr lang="en-GB" sz="1400" b="1" i="0" u="none" strike="noStrike" baseline="0">
              <a:solidFill>
                <a:sysClr val="windowText" lastClr="000000"/>
              </a:solidFill>
              <a:latin typeface="+mn-lt"/>
              <a:ea typeface="+mn-ea"/>
              <a:cs typeface="+mn-cs"/>
            </a:rPr>
            <a:t> LGVs  below.</a:t>
          </a:r>
        </a:p>
        <a:p>
          <a:endParaRPr lang="en-GB" sz="1400" b="1" i="0" u="none" strike="noStrike" baseline="0">
            <a:solidFill>
              <a:sysClr val="windowText" lastClr="000000"/>
            </a:solidFill>
            <a:latin typeface="+mn-lt"/>
            <a:ea typeface="+mn-ea"/>
            <a:cs typeface="+mn-cs"/>
          </a:endParaRPr>
        </a:p>
        <a:p>
          <a:r>
            <a:rPr lang="en-GB" sz="1400" b="1">
              <a:solidFill>
                <a:sysClr val="windowText" lastClr="000000"/>
              </a:solidFill>
            </a:rPr>
            <a:t>&gt;&gt; As d</a:t>
          </a:r>
          <a:r>
            <a:rPr lang="en-GB" sz="1400" b="1" i="0" u="none" strike="noStrike">
              <a:solidFill>
                <a:sysClr val="windowText" lastClr="000000"/>
              </a:solidFill>
              <a:latin typeface="+mn-lt"/>
              <a:ea typeface="+mn-ea"/>
              <a:cs typeface="+mn-cs"/>
            </a:rPr>
            <a:t>egradation functions are not provided for Euro 5 or Euro 6 petrol LDVs, no correction factors are applied  to their baseline emission factors.</a:t>
          </a:r>
        </a:p>
        <a:p>
          <a:endParaRPr lang="en-GB" sz="1400" b="1" i="0" u="none" strike="noStrike">
            <a:solidFill>
              <a:sysClr val="windowText" lastClr="000000"/>
            </a:solidFill>
            <a:latin typeface="+mn-lt"/>
            <a:ea typeface="+mn-ea"/>
            <a:cs typeface="+mn-cs"/>
          </a:endParaRPr>
        </a:p>
        <a:p>
          <a:r>
            <a:rPr lang="en-GB" sz="1400" b="1" i="0">
              <a:solidFill>
                <a:sysClr val="windowText" lastClr="000000"/>
              </a:solidFill>
              <a:effectLst/>
              <a:latin typeface="+mn-lt"/>
              <a:ea typeface="+mn-ea"/>
              <a:cs typeface="+mn-cs"/>
            </a:rPr>
            <a:t>&gt;&gt; The user should provide their own estimates of accumulated mileage of vehicles of different Euro standards reached by each calendar year.  If these are unavailabale estimates can be obtained from the DfT/TRL facators at </a:t>
          </a:r>
          <a:endParaRPr lang="en-GB" sz="1400">
            <a:solidFill>
              <a:sysClr val="windowText" lastClr="000000"/>
            </a:solidFill>
            <a:effectLst/>
          </a:endParaRPr>
        </a:p>
        <a:p>
          <a:r>
            <a:rPr lang="en-GB" sz="1400" b="0" i="0" baseline="0">
              <a:solidFill>
                <a:srgbClr val="0070C0"/>
              </a:solidFill>
              <a:effectLst/>
              <a:latin typeface="+mn-lt"/>
              <a:ea typeface="+mn-ea"/>
              <a:cs typeface="+mn-cs"/>
            </a:rPr>
            <a:t>https://www.gov.uk/government/publications/road-vehicle-emission-factors-2009.</a:t>
          </a:r>
        </a:p>
        <a:p>
          <a:endParaRPr lang="en-GB" sz="1400" b="1" i="0" baseline="0">
            <a:solidFill>
              <a:sysClr val="windowText" lastClr="000000"/>
            </a:solidFill>
            <a:effectLst/>
            <a:latin typeface="+mn-lt"/>
            <a:ea typeface="+mn-ea"/>
            <a:cs typeface="+mn-cs"/>
          </a:endParaRPr>
        </a:p>
        <a:p>
          <a:r>
            <a:rPr lang="en-GB" sz="1400" b="1" i="0" baseline="0">
              <a:solidFill>
                <a:sysClr val="windowText" lastClr="000000"/>
              </a:solidFill>
              <a:effectLst/>
              <a:latin typeface="+mn-lt"/>
              <a:ea typeface="+mn-ea"/>
              <a:cs typeface="+mn-cs"/>
            </a:rPr>
            <a:t>Go to the spreadsheet 'Mileage fuel scaling factors.xls'.  Do not use the scaling factors for NOx in this spreadsheet, but go to the tab 'AvgMileage'.  Average mileage by mid year data can be found in columns AR to CA.  These provide the average accumulated mileage (in km) for each Euro standard reached by each year up to 2030 which should be used with the functions shown in the worked examples below.</a:t>
          </a:r>
          <a:endParaRPr lang="en-GB" sz="1400">
            <a:solidFill>
              <a:sysClr val="windowText" lastClr="000000"/>
            </a:solidFill>
            <a:effectLst/>
          </a:endParaRPr>
        </a:p>
        <a:p>
          <a:endParaRPr lang="en-GB"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elen_walker/Local%20Settings/Temporary%20Internet%20Files/Content.Outlook/LKAWS10N/Basic%20fleet%20proje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fleet_split"/>
      <sheetName val="Basic_fleet_split-Not By Fuel"/>
      <sheetName val="Eng"/>
      <sheetName val="Wales"/>
      <sheetName val="Scotland"/>
      <sheetName val="NI"/>
      <sheetName val="Emis Degradation"/>
      <sheetName val="fuel mix"/>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M26"/>
  <sheetViews>
    <sheetView zoomScale="85" zoomScaleNormal="85" workbookViewId="0">
      <selection activeCell="B12" sqref="B12:B14"/>
    </sheetView>
  </sheetViews>
  <sheetFormatPr defaultRowHeight="12.75" x14ac:dyDescent="0.2"/>
  <cols>
    <col min="1" max="1" width="11.28515625" style="122" customWidth="1"/>
    <col min="2" max="2" width="68.85546875" style="122" customWidth="1"/>
    <col min="3" max="3" width="20.42578125" style="122" customWidth="1"/>
    <col min="4" max="4" width="51.28515625" style="122" customWidth="1"/>
    <col min="5" max="256" width="8.7109375" style="122"/>
    <col min="257" max="257" width="11.28515625" style="122" customWidth="1"/>
    <col min="258" max="258" width="67.28515625" style="122" customWidth="1"/>
    <col min="259" max="259" width="20.42578125" style="122" customWidth="1"/>
    <col min="260" max="260" width="16.5703125" style="122" customWidth="1"/>
    <col min="261" max="512" width="8.7109375" style="122"/>
    <col min="513" max="513" width="11.28515625" style="122" customWidth="1"/>
    <col min="514" max="514" width="67.28515625" style="122" customWidth="1"/>
    <col min="515" max="515" width="20.42578125" style="122" customWidth="1"/>
    <col min="516" max="516" width="16.5703125" style="122" customWidth="1"/>
    <col min="517" max="768" width="8.7109375" style="122"/>
    <col min="769" max="769" width="11.28515625" style="122" customWidth="1"/>
    <col min="770" max="770" width="67.28515625" style="122" customWidth="1"/>
    <col min="771" max="771" width="20.42578125" style="122" customWidth="1"/>
    <col min="772" max="772" width="16.5703125" style="122" customWidth="1"/>
    <col min="773" max="1024" width="8.7109375" style="122"/>
    <col min="1025" max="1025" width="11.28515625" style="122" customWidth="1"/>
    <col min="1026" max="1026" width="67.28515625" style="122" customWidth="1"/>
    <col min="1027" max="1027" width="20.42578125" style="122" customWidth="1"/>
    <col min="1028" max="1028" width="16.5703125" style="122" customWidth="1"/>
    <col min="1029" max="1280" width="8.7109375" style="122"/>
    <col min="1281" max="1281" width="11.28515625" style="122" customWidth="1"/>
    <col min="1282" max="1282" width="67.28515625" style="122" customWidth="1"/>
    <col min="1283" max="1283" width="20.42578125" style="122" customWidth="1"/>
    <col min="1284" max="1284" width="16.5703125" style="122" customWidth="1"/>
    <col min="1285" max="1536" width="8.7109375" style="122"/>
    <col min="1537" max="1537" width="11.28515625" style="122" customWidth="1"/>
    <col min="1538" max="1538" width="67.28515625" style="122" customWidth="1"/>
    <col min="1539" max="1539" width="20.42578125" style="122" customWidth="1"/>
    <col min="1540" max="1540" width="16.5703125" style="122" customWidth="1"/>
    <col min="1541" max="1792" width="8.7109375" style="122"/>
    <col min="1793" max="1793" width="11.28515625" style="122" customWidth="1"/>
    <col min="1794" max="1794" width="67.28515625" style="122" customWidth="1"/>
    <col min="1795" max="1795" width="20.42578125" style="122" customWidth="1"/>
    <col min="1796" max="1796" width="16.5703125" style="122" customWidth="1"/>
    <col min="1797" max="2048" width="8.7109375" style="122"/>
    <col min="2049" max="2049" width="11.28515625" style="122" customWidth="1"/>
    <col min="2050" max="2050" width="67.28515625" style="122" customWidth="1"/>
    <col min="2051" max="2051" width="20.42578125" style="122" customWidth="1"/>
    <col min="2052" max="2052" width="16.5703125" style="122" customWidth="1"/>
    <col min="2053" max="2304" width="8.7109375" style="122"/>
    <col min="2305" max="2305" width="11.28515625" style="122" customWidth="1"/>
    <col min="2306" max="2306" width="67.28515625" style="122" customWidth="1"/>
    <col min="2307" max="2307" width="20.42578125" style="122" customWidth="1"/>
    <col min="2308" max="2308" width="16.5703125" style="122" customWidth="1"/>
    <col min="2309" max="2560" width="8.7109375" style="122"/>
    <col min="2561" max="2561" width="11.28515625" style="122" customWidth="1"/>
    <col min="2562" max="2562" width="67.28515625" style="122" customWidth="1"/>
    <col min="2563" max="2563" width="20.42578125" style="122" customWidth="1"/>
    <col min="2564" max="2564" width="16.5703125" style="122" customWidth="1"/>
    <col min="2565" max="2816" width="8.7109375" style="122"/>
    <col min="2817" max="2817" width="11.28515625" style="122" customWidth="1"/>
    <col min="2818" max="2818" width="67.28515625" style="122" customWidth="1"/>
    <col min="2819" max="2819" width="20.42578125" style="122" customWidth="1"/>
    <col min="2820" max="2820" width="16.5703125" style="122" customWidth="1"/>
    <col min="2821" max="3072" width="8.7109375" style="122"/>
    <col min="3073" max="3073" width="11.28515625" style="122" customWidth="1"/>
    <col min="3074" max="3074" width="67.28515625" style="122" customWidth="1"/>
    <col min="3075" max="3075" width="20.42578125" style="122" customWidth="1"/>
    <col min="3076" max="3076" width="16.5703125" style="122" customWidth="1"/>
    <col min="3077" max="3328" width="8.7109375" style="122"/>
    <col min="3329" max="3329" width="11.28515625" style="122" customWidth="1"/>
    <col min="3330" max="3330" width="67.28515625" style="122" customWidth="1"/>
    <col min="3331" max="3331" width="20.42578125" style="122" customWidth="1"/>
    <col min="3332" max="3332" width="16.5703125" style="122" customWidth="1"/>
    <col min="3333" max="3584" width="8.7109375" style="122"/>
    <col min="3585" max="3585" width="11.28515625" style="122" customWidth="1"/>
    <col min="3586" max="3586" width="67.28515625" style="122" customWidth="1"/>
    <col min="3587" max="3587" width="20.42578125" style="122" customWidth="1"/>
    <col min="3588" max="3588" width="16.5703125" style="122" customWidth="1"/>
    <col min="3589" max="3840" width="8.7109375" style="122"/>
    <col min="3841" max="3841" width="11.28515625" style="122" customWidth="1"/>
    <col min="3842" max="3842" width="67.28515625" style="122" customWidth="1"/>
    <col min="3843" max="3843" width="20.42578125" style="122" customWidth="1"/>
    <col min="3844" max="3844" width="16.5703125" style="122" customWidth="1"/>
    <col min="3845" max="4096" width="8.7109375" style="122"/>
    <col min="4097" max="4097" width="11.28515625" style="122" customWidth="1"/>
    <col min="4098" max="4098" width="67.28515625" style="122" customWidth="1"/>
    <col min="4099" max="4099" width="20.42578125" style="122" customWidth="1"/>
    <col min="4100" max="4100" width="16.5703125" style="122" customWidth="1"/>
    <col min="4101" max="4352" width="8.7109375" style="122"/>
    <col min="4353" max="4353" width="11.28515625" style="122" customWidth="1"/>
    <col min="4354" max="4354" width="67.28515625" style="122" customWidth="1"/>
    <col min="4355" max="4355" width="20.42578125" style="122" customWidth="1"/>
    <col min="4356" max="4356" width="16.5703125" style="122" customWidth="1"/>
    <col min="4357" max="4608" width="8.7109375" style="122"/>
    <col min="4609" max="4609" width="11.28515625" style="122" customWidth="1"/>
    <col min="4610" max="4610" width="67.28515625" style="122" customWidth="1"/>
    <col min="4611" max="4611" width="20.42578125" style="122" customWidth="1"/>
    <col min="4612" max="4612" width="16.5703125" style="122" customWidth="1"/>
    <col min="4613" max="4864" width="8.7109375" style="122"/>
    <col min="4865" max="4865" width="11.28515625" style="122" customWidth="1"/>
    <col min="4866" max="4866" width="67.28515625" style="122" customWidth="1"/>
    <col min="4867" max="4867" width="20.42578125" style="122" customWidth="1"/>
    <col min="4868" max="4868" width="16.5703125" style="122" customWidth="1"/>
    <col min="4869" max="5120" width="8.7109375" style="122"/>
    <col min="5121" max="5121" width="11.28515625" style="122" customWidth="1"/>
    <col min="5122" max="5122" width="67.28515625" style="122" customWidth="1"/>
    <col min="5123" max="5123" width="20.42578125" style="122" customWidth="1"/>
    <col min="5124" max="5124" width="16.5703125" style="122" customWidth="1"/>
    <col min="5125" max="5376" width="8.7109375" style="122"/>
    <col min="5377" max="5377" width="11.28515625" style="122" customWidth="1"/>
    <col min="5378" max="5378" width="67.28515625" style="122" customWidth="1"/>
    <col min="5379" max="5379" width="20.42578125" style="122" customWidth="1"/>
    <col min="5380" max="5380" width="16.5703125" style="122" customWidth="1"/>
    <col min="5381" max="5632" width="8.7109375" style="122"/>
    <col min="5633" max="5633" width="11.28515625" style="122" customWidth="1"/>
    <col min="5634" max="5634" width="67.28515625" style="122" customWidth="1"/>
    <col min="5635" max="5635" width="20.42578125" style="122" customWidth="1"/>
    <col min="5636" max="5636" width="16.5703125" style="122" customWidth="1"/>
    <col min="5637" max="5888" width="8.7109375" style="122"/>
    <col min="5889" max="5889" width="11.28515625" style="122" customWidth="1"/>
    <col min="5890" max="5890" width="67.28515625" style="122" customWidth="1"/>
    <col min="5891" max="5891" width="20.42578125" style="122" customWidth="1"/>
    <col min="5892" max="5892" width="16.5703125" style="122" customWidth="1"/>
    <col min="5893" max="6144" width="8.7109375" style="122"/>
    <col min="6145" max="6145" width="11.28515625" style="122" customWidth="1"/>
    <col min="6146" max="6146" width="67.28515625" style="122" customWidth="1"/>
    <col min="6147" max="6147" width="20.42578125" style="122" customWidth="1"/>
    <col min="6148" max="6148" width="16.5703125" style="122" customWidth="1"/>
    <col min="6149" max="6400" width="8.7109375" style="122"/>
    <col min="6401" max="6401" width="11.28515625" style="122" customWidth="1"/>
    <col min="6402" max="6402" width="67.28515625" style="122" customWidth="1"/>
    <col min="6403" max="6403" width="20.42578125" style="122" customWidth="1"/>
    <col min="6404" max="6404" width="16.5703125" style="122" customWidth="1"/>
    <col min="6405" max="6656" width="8.7109375" style="122"/>
    <col min="6657" max="6657" width="11.28515625" style="122" customWidth="1"/>
    <col min="6658" max="6658" width="67.28515625" style="122" customWidth="1"/>
    <col min="6659" max="6659" width="20.42578125" style="122" customWidth="1"/>
    <col min="6660" max="6660" width="16.5703125" style="122" customWidth="1"/>
    <col min="6661" max="6912" width="8.7109375" style="122"/>
    <col min="6913" max="6913" width="11.28515625" style="122" customWidth="1"/>
    <col min="6914" max="6914" width="67.28515625" style="122" customWidth="1"/>
    <col min="6915" max="6915" width="20.42578125" style="122" customWidth="1"/>
    <col min="6916" max="6916" width="16.5703125" style="122" customWidth="1"/>
    <col min="6917" max="7168" width="8.7109375" style="122"/>
    <col min="7169" max="7169" width="11.28515625" style="122" customWidth="1"/>
    <col min="7170" max="7170" width="67.28515625" style="122" customWidth="1"/>
    <col min="7171" max="7171" width="20.42578125" style="122" customWidth="1"/>
    <col min="7172" max="7172" width="16.5703125" style="122" customWidth="1"/>
    <col min="7173" max="7424" width="8.7109375" style="122"/>
    <col min="7425" max="7425" width="11.28515625" style="122" customWidth="1"/>
    <col min="7426" max="7426" width="67.28515625" style="122" customWidth="1"/>
    <col min="7427" max="7427" width="20.42578125" style="122" customWidth="1"/>
    <col min="7428" max="7428" width="16.5703125" style="122" customWidth="1"/>
    <col min="7429" max="7680" width="8.7109375" style="122"/>
    <col min="7681" max="7681" width="11.28515625" style="122" customWidth="1"/>
    <col min="7682" max="7682" width="67.28515625" style="122" customWidth="1"/>
    <col min="7683" max="7683" width="20.42578125" style="122" customWidth="1"/>
    <col min="7684" max="7684" width="16.5703125" style="122" customWidth="1"/>
    <col min="7685" max="7936" width="8.7109375" style="122"/>
    <col min="7937" max="7937" width="11.28515625" style="122" customWidth="1"/>
    <col min="7938" max="7938" width="67.28515625" style="122" customWidth="1"/>
    <col min="7939" max="7939" width="20.42578125" style="122" customWidth="1"/>
    <col min="7940" max="7940" width="16.5703125" style="122" customWidth="1"/>
    <col min="7941" max="8192" width="8.7109375" style="122"/>
    <col min="8193" max="8193" width="11.28515625" style="122" customWidth="1"/>
    <col min="8194" max="8194" width="67.28515625" style="122" customWidth="1"/>
    <col min="8195" max="8195" width="20.42578125" style="122" customWidth="1"/>
    <col min="8196" max="8196" width="16.5703125" style="122" customWidth="1"/>
    <col min="8197" max="8448" width="8.7109375" style="122"/>
    <col min="8449" max="8449" width="11.28515625" style="122" customWidth="1"/>
    <col min="8450" max="8450" width="67.28515625" style="122" customWidth="1"/>
    <col min="8451" max="8451" width="20.42578125" style="122" customWidth="1"/>
    <col min="8452" max="8452" width="16.5703125" style="122" customWidth="1"/>
    <col min="8453" max="8704" width="8.7109375" style="122"/>
    <col min="8705" max="8705" width="11.28515625" style="122" customWidth="1"/>
    <col min="8706" max="8706" width="67.28515625" style="122" customWidth="1"/>
    <col min="8707" max="8707" width="20.42578125" style="122" customWidth="1"/>
    <col min="8708" max="8708" width="16.5703125" style="122" customWidth="1"/>
    <col min="8709" max="8960" width="8.7109375" style="122"/>
    <col min="8961" max="8961" width="11.28515625" style="122" customWidth="1"/>
    <col min="8962" max="8962" width="67.28515625" style="122" customWidth="1"/>
    <col min="8963" max="8963" width="20.42578125" style="122" customWidth="1"/>
    <col min="8964" max="8964" width="16.5703125" style="122" customWidth="1"/>
    <col min="8965" max="9216" width="8.7109375" style="122"/>
    <col min="9217" max="9217" width="11.28515625" style="122" customWidth="1"/>
    <col min="9218" max="9218" width="67.28515625" style="122" customWidth="1"/>
    <col min="9219" max="9219" width="20.42578125" style="122" customWidth="1"/>
    <col min="9220" max="9220" width="16.5703125" style="122" customWidth="1"/>
    <col min="9221" max="9472" width="8.7109375" style="122"/>
    <col min="9473" max="9473" width="11.28515625" style="122" customWidth="1"/>
    <col min="9474" max="9474" width="67.28515625" style="122" customWidth="1"/>
    <col min="9475" max="9475" width="20.42578125" style="122" customWidth="1"/>
    <col min="9476" max="9476" width="16.5703125" style="122" customWidth="1"/>
    <col min="9477" max="9728" width="8.7109375" style="122"/>
    <col min="9729" max="9729" width="11.28515625" style="122" customWidth="1"/>
    <col min="9730" max="9730" width="67.28515625" style="122" customWidth="1"/>
    <col min="9731" max="9731" width="20.42578125" style="122" customWidth="1"/>
    <col min="9732" max="9732" width="16.5703125" style="122" customWidth="1"/>
    <col min="9733" max="9984" width="8.7109375" style="122"/>
    <col min="9985" max="9985" width="11.28515625" style="122" customWidth="1"/>
    <col min="9986" max="9986" width="67.28515625" style="122" customWidth="1"/>
    <col min="9987" max="9987" width="20.42578125" style="122" customWidth="1"/>
    <col min="9988" max="9988" width="16.5703125" style="122" customWidth="1"/>
    <col min="9989" max="10240" width="8.7109375" style="122"/>
    <col min="10241" max="10241" width="11.28515625" style="122" customWidth="1"/>
    <col min="10242" max="10242" width="67.28515625" style="122" customWidth="1"/>
    <col min="10243" max="10243" width="20.42578125" style="122" customWidth="1"/>
    <col min="10244" max="10244" width="16.5703125" style="122" customWidth="1"/>
    <col min="10245" max="10496" width="8.7109375" style="122"/>
    <col min="10497" max="10497" width="11.28515625" style="122" customWidth="1"/>
    <col min="10498" max="10498" width="67.28515625" style="122" customWidth="1"/>
    <col min="10499" max="10499" width="20.42578125" style="122" customWidth="1"/>
    <col min="10500" max="10500" width="16.5703125" style="122" customWidth="1"/>
    <col min="10501" max="10752" width="8.7109375" style="122"/>
    <col min="10753" max="10753" width="11.28515625" style="122" customWidth="1"/>
    <col min="10754" max="10754" width="67.28515625" style="122" customWidth="1"/>
    <col min="10755" max="10755" width="20.42578125" style="122" customWidth="1"/>
    <col min="10756" max="10756" width="16.5703125" style="122" customWidth="1"/>
    <col min="10757" max="11008" width="8.7109375" style="122"/>
    <col min="11009" max="11009" width="11.28515625" style="122" customWidth="1"/>
    <col min="11010" max="11010" width="67.28515625" style="122" customWidth="1"/>
    <col min="11011" max="11011" width="20.42578125" style="122" customWidth="1"/>
    <col min="11012" max="11012" width="16.5703125" style="122" customWidth="1"/>
    <col min="11013" max="11264" width="8.7109375" style="122"/>
    <col min="11265" max="11265" width="11.28515625" style="122" customWidth="1"/>
    <col min="11266" max="11266" width="67.28515625" style="122" customWidth="1"/>
    <col min="11267" max="11267" width="20.42578125" style="122" customWidth="1"/>
    <col min="11268" max="11268" width="16.5703125" style="122" customWidth="1"/>
    <col min="11269" max="11520" width="8.7109375" style="122"/>
    <col min="11521" max="11521" width="11.28515625" style="122" customWidth="1"/>
    <col min="11522" max="11522" width="67.28515625" style="122" customWidth="1"/>
    <col min="11523" max="11523" width="20.42578125" style="122" customWidth="1"/>
    <col min="11524" max="11524" width="16.5703125" style="122" customWidth="1"/>
    <col min="11525" max="11776" width="8.7109375" style="122"/>
    <col min="11777" max="11777" width="11.28515625" style="122" customWidth="1"/>
    <col min="11778" max="11778" width="67.28515625" style="122" customWidth="1"/>
    <col min="11779" max="11779" width="20.42578125" style="122" customWidth="1"/>
    <col min="11780" max="11780" width="16.5703125" style="122" customWidth="1"/>
    <col min="11781" max="12032" width="8.7109375" style="122"/>
    <col min="12033" max="12033" width="11.28515625" style="122" customWidth="1"/>
    <col min="12034" max="12034" width="67.28515625" style="122" customWidth="1"/>
    <col min="12035" max="12035" width="20.42578125" style="122" customWidth="1"/>
    <col min="12036" max="12036" width="16.5703125" style="122" customWidth="1"/>
    <col min="12037" max="12288" width="8.7109375" style="122"/>
    <col min="12289" max="12289" width="11.28515625" style="122" customWidth="1"/>
    <col min="12290" max="12290" width="67.28515625" style="122" customWidth="1"/>
    <col min="12291" max="12291" width="20.42578125" style="122" customWidth="1"/>
    <col min="12292" max="12292" width="16.5703125" style="122" customWidth="1"/>
    <col min="12293" max="12544" width="8.7109375" style="122"/>
    <col min="12545" max="12545" width="11.28515625" style="122" customWidth="1"/>
    <col min="12546" max="12546" width="67.28515625" style="122" customWidth="1"/>
    <col min="12547" max="12547" width="20.42578125" style="122" customWidth="1"/>
    <col min="12548" max="12548" width="16.5703125" style="122" customWidth="1"/>
    <col min="12549" max="12800" width="8.7109375" style="122"/>
    <col min="12801" max="12801" width="11.28515625" style="122" customWidth="1"/>
    <col min="12802" max="12802" width="67.28515625" style="122" customWidth="1"/>
    <col min="12803" max="12803" width="20.42578125" style="122" customWidth="1"/>
    <col min="12804" max="12804" width="16.5703125" style="122" customWidth="1"/>
    <col min="12805" max="13056" width="8.7109375" style="122"/>
    <col min="13057" max="13057" width="11.28515625" style="122" customWidth="1"/>
    <col min="13058" max="13058" width="67.28515625" style="122" customWidth="1"/>
    <col min="13059" max="13059" width="20.42578125" style="122" customWidth="1"/>
    <col min="13060" max="13060" width="16.5703125" style="122" customWidth="1"/>
    <col min="13061" max="13312" width="8.7109375" style="122"/>
    <col min="13313" max="13313" width="11.28515625" style="122" customWidth="1"/>
    <col min="13314" max="13314" width="67.28515625" style="122" customWidth="1"/>
    <col min="13315" max="13315" width="20.42578125" style="122" customWidth="1"/>
    <col min="13316" max="13316" width="16.5703125" style="122" customWidth="1"/>
    <col min="13317" max="13568" width="8.7109375" style="122"/>
    <col min="13569" max="13569" width="11.28515625" style="122" customWidth="1"/>
    <col min="13570" max="13570" width="67.28515625" style="122" customWidth="1"/>
    <col min="13571" max="13571" width="20.42578125" style="122" customWidth="1"/>
    <col min="13572" max="13572" width="16.5703125" style="122" customWidth="1"/>
    <col min="13573" max="13824" width="8.7109375" style="122"/>
    <col min="13825" max="13825" width="11.28515625" style="122" customWidth="1"/>
    <col min="13826" max="13826" width="67.28515625" style="122" customWidth="1"/>
    <col min="13827" max="13827" width="20.42578125" style="122" customWidth="1"/>
    <col min="13828" max="13828" width="16.5703125" style="122" customWidth="1"/>
    <col min="13829" max="14080" width="8.7109375" style="122"/>
    <col min="14081" max="14081" width="11.28515625" style="122" customWidth="1"/>
    <col min="14082" max="14082" width="67.28515625" style="122" customWidth="1"/>
    <col min="14083" max="14083" width="20.42578125" style="122" customWidth="1"/>
    <col min="14084" max="14084" width="16.5703125" style="122" customWidth="1"/>
    <col min="14085" max="14336" width="8.7109375" style="122"/>
    <col min="14337" max="14337" width="11.28515625" style="122" customWidth="1"/>
    <col min="14338" max="14338" width="67.28515625" style="122" customWidth="1"/>
    <col min="14339" max="14339" width="20.42578125" style="122" customWidth="1"/>
    <col min="14340" max="14340" width="16.5703125" style="122" customWidth="1"/>
    <col min="14341" max="14592" width="8.7109375" style="122"/>
    <col min="14593" max="14593" width="11.28515625" style="122" customWidth="1"/>
    <col min="14594" max="14594" width="67.28515625" style="122" customWidth="1"/>
    <col min="14595" max="14595" width="20.42578125" style="122" customWidth="1"/>
    <col min="14596" max="14596" width="16.5703125" style="122" customWidth="1"/>
    <col min="14597" max="14848" width="8.7109375" style="122"/>
    <col min="14849" max="14849" width="11.28515625" style="122" customWidth="1"/>
    <col min="14850" max="14850" width="67.28515625" style="122" customWidth="1"/>
    <col min="14851" max="14851" width="20.42578125" style="122" customWidth="1"/>
    <col min="14852" max="14852" width="16.5703125" style="122" customWidth="1"/>
    <col min="14853" max="15104" width="8.7109375" style="122"/>
    <col min="15105" max="15105" width="11.28515625" style="122" customWidth="1"/>
    <col min="15106" max="15106" width="67.28515625" style="122" customWidth="1"/>
    <col min="15107" max="15107" width="20.42578125" style="122" customWidth="1"/>
    <col min="15108" max="15108" width="16.5703125" style="122" customWidth="1"/>
    <col min="15109" max="15360" width="8.7109375" style="122"/>
    <col min="15361" max="15361" width="11.28515625" style="122" customWidth="1"/>
    <col min="15362" max="15362" width="67.28515625" style="122" customWidth="1"/>
    <col min="15363" max="15363" width="20.42578125" style="122" customWidth="1"/>
    <col min="15364" max="15364" width="16.5703125" style="122" customWidth="1"/>
    <col min="15365" max="15616" width="8.7109375" style="122"/>
    <col min="15617" max="15617" width="11.28515625" style="122" customWidth="1"/>
    <col min="15618" max="15618" width="67.28515625" style="122" customWidth="1"/>
    <col min="15619" max="15619" width="20.42578125" style="122" customWidth="1"/>
    <col min="15620" max="15620" width="16.5703125" style="122" customWidth="1"/>
    <col min="15621" max="15872" width="8.7109375" style="122"/>
    <col min="15873" max="15873" width="11.28515625" style="122" customWidth="1"/>
    <col min="15874" max="15874" width="67.28515625" style="122" customWidth="1"/>
    <col min="15875" max="15875" width="20.42578125" style="122" customWidth="1"/>
    <col min="15876" max="15876" width="16.5703125" style="122" customWidth="1"/>
    <col min="15877" max="16128" width="8.7109375" style="122"/>
    <col min="16129" max="16129" width="11.28515625" style="122" customWidth="1"/>
    <col min="16130" max="16130" width="67.28515625" style="122" customWidth="1"/>
    <col min="16131" max="16131" width="20.42578125" style="122" customWidth="1"/>
    <col min="16132" max="16132" width="16.5703125" style="122" customWidth="1"/>
    <col min="16133" max="16384" width="8.7109375" style="122"/>
  </cols>
  <sheetData>
    <row r="7" spans="1:13" s="96" customFormat="1" ht="14.45" x14ac:dyDescent="0.35">
      <c r="A7" s="92" t="s">
        <v>55</v>
      </c>
      <c r="B7" s="93" t="s">
        <v>153</v>
      </c>
      <c r="C7" s="94"/>
      <c r="D7" s="95"/>
    </row>
    <row r="8" spans="1:13" s="96" customFormat="1" ht="14.45" x14ac:dyDescent="0.35">
      <c r="A8" s="97" t="s">
        <v>56</v>
      </c>
      <c r="B8" s="98" t="s">
        <v>152</v>
      </c>
      <c r="C8" s="99"/>
      <c r="D8" s="100"/>
    </row>
    <row r="9" spans="1:13" s="96" customFormat="1" ht="14.45" x14ac:dyDescent="0.35">
      <c r="A9" s="99"/>
      <c r="B9" s="101"/>
      <c r="C9" s="97"/>
      <c r="D9" s="102"/>
      <c r="G9" s="103"/>
      <c r="H9" s="103"/>
      <c r="I9" s="103"/>
      <c r="J9" s="103"/>
      <c r="K9" s="103"/>
      <c r="L9" s="103"/>
      <c r="M9" s="103"/>
    </row>
    <row r="10" spans="1:13" s="96" customFormat="1" ht="14.45" x14ac:dyDescent="0.35">
      <c r="A10" s="97" t="s">
        <v>57</v>
      </c>
      <c r="B10" s="101" t="s">
        <v>156</v>
      </c>
      <c r="C10" s="97" t="s">
        <v>157</v>
      </c>
      <c r="D10" s="104" t="s">
        <v>163</v>
      </c>
      <c r="G10" s="103"/>
      <c r="H10" s="103"/>
      <c r="I10" s="103"/>
      <c r="J10" s="103"/>
      <c r="K10" s="103"/>
      <c r="L10" s="103"/>
      <c r="M10" s="103"/>
    </row>
    <row r="11" spans="1:13" s="96" customFormat="1" ht="14.45" x14ac:dyDescent="0.35">
      <c r="A11" s="105" t="s">
        <v>58</v>
      </c>
      <c r="B11" s="106">
        <v>43077</v>
      </c>
      <c r="C11" s="105"/>
      <c r="D11" s="107"/>
      <c r="G11" s="103"/>
      <c r="H11" s="103"/>
      <c r="I11" s="103"/>
      <c r="J11" s="103"/>
      <c r="K11" s="103"/>
      <c r="L11" s="103"/>
      <c r="M11" s="103"/>
    </row>
    <row r="12" spans="1:13" s="96" customFormat="1" ht="15" x14ac:dyDescent="0.25">
      <c r="A12" s="92" t="s">
        <v>59</v>
      </c>
      <c r="B12" s="132" t="s">
        <v>159</v>
      </c>
      <c r="C12" s="99"/>
      <c r="D12" s="100"/>
      <c r="G12" s="103"/>
      <c r="H12" s="103"/>
      <c r="I12" s="103"/>
      <c r="J12" s="103"/>
      <c r="K12" s="103"/>
      <c r="L12" s="103"/>
      <c r="M12" s="103"/>
    </row>
    <row r="13" spans="1:13" s="96" customFormat="1" ht="15" x14ac:dyDescent="0.25">
      <c r="A13" s="99"/>
      <c r="B13" s="133"/>
      <c r="C13" s="99"/>
      <c r="D13" s="100"/>
      <c r="G13" s="103"/>
      <c r="H13" s="103"/>
      <c r="I13" s="103"/>
      <c r="J13" s="103"/>
      <c r="K13" s="103"/>
      <c r="L13" s="103"/>
      <c r="M13" s="103"/>
    </row>
    <row r="14" spans="1:13" s="96" customFormat="1" ht="15" x14ac:dyDescent="0.25">
      <c r="A14" s="99"/>
      <c r="B14" s="133"/>
      <c r="C14" s="99"/>
      <c r="D14" s="100"/>
      <c r="G14" s="103"/>
      <c r="H14" s="103"/>
      <c r="I14" s="103"/>
      <c r="J14" s="103"/>
      <c r="K14" s="103"/>
      <c r="L14" s="103"/>
      <c r="M14" s="103"/>
    </row>
    <row r="15" spans="1:13" s="96" customFormat="1" ht="14.45" x14ac:dyDescent="0.35">
      <c r="A15" s="108"/>
      <c r="B15" s="109"/>
      <c r="C15" s="108"/>
      <c r="D15" s="109"/>
      <c r="G15" s="103"/>
      <c r="H15" s="103"/>
      <c r="I15" s="103"/>
      <c r="J15" s="103"/>
      <c r="K15" s="103"/>
      <c r="L15" s="103"/>
      <c r="M15" s="103"/>
    </row>
    <row r="16" spans="1:13" s="96" customFormat="1" ht="14.45" x14ac:dyDescent="0.35">
      <c r="A16" s="110" t="s">
        <v>158</v>
      </c>
      <c r="B16" s="111"/>
      <c r="C16" s="110"/>
      <c r="D16" s="112"/>
      <c r="G16" s="103"/>
      <c r="H16" s="103"/>
      <c r="I16" s="103"/>
      <c r="J16" s="103"/>
      <c r="K16" s="103"/>
      <c r="L16" s="103"/>
      <c r="M16" s="103"/>
    </row>
    <row r="17" spans="1:13" s="96" customFormat="1" ht="14.45" x14ac:dyDescent="0.35">
      <c r="A17" s="113"/>
      <c r="B17" s="124" t="s">
        <v>115</v>
      </c>
      <c r="C17" s="123" t="s">
        <v>114</v>
      </c>
      <c r="D17" s="114"/>
      <c r="G17" s="103"/>
      <c r="H17" s="103"/>
      <c r="I17" s="103"/>
      <c r="J17" s="103"/>
      <c r="K17" s="103"/>
      <c r="L17" s="103"/>
      <c r="M17" s="103"/>
    </row>
    <row r="18" spans="1:13" s="96" customFormat="1" ht="14.45" x14ac:dyDescent="0.35">
      <c r="A18" s="113"/>
      <c r="B18" s="124" t="s">
        <v>116</v>
      </c>
      <c r="C18" s="123" t="s">
        <v>121</v>
      </c>
      <c r="D18" s="114"/>
      <c r="G18" s="103"/>
      <c r="H18" s="103"/>
      <c r="I18" s="103"/>
      <c r="J18" s="103"/>
      <c r="K18" s="103"/>
      <c r="L18" s="103"/>
      <c r="M18" s="103"/>
    </row>
    <row r="19" spans="1:13" s="96" customFormat="1" ht="14.45" x14ac:dyDescent="0.35">
      <c r="A19" s="113"/>
      <c r="B19" s="124" t="s">
        <v>117</v>
      </c>
      <c r="C19" s="123" t="s">
        <v>122</v>
      </c>
      <c r="D19" s="114"/>
      <c r="G19" s="103"/>
      <c r="H19" s="103"/>
      <c r="I19" s="103"/>
      <c r="J19" s="103"/>
      <c r="K19" s="103"/>
      <c r="L19" s="103"/>
      <c r="M19" s="103"/>
    </row>
    <row r="20" spans="1:13" s="96" customFormat="1" ht="15" x14ac:dyDescent="0.25">
      <c r="A20" s="113"/>
      <c r="B20" s="124" t="s">
        <v>118</v>
      </c>
      <c r="C20" s="123" t="s">
        <v>123</v>
      </c>
      <c r="D20" s="114"/>
      <c r="G20" s="103"/>
      <c r="H20" s="103"/>
      <c r="I20" s="103"/>
      <c r="J20" s="103"/>
      <c r="K20" s="103"/>
      <c r="L20" s="103"/>
      <c r="M20" s="103"/>
    </row>
    <row r="21" spans="1:13" s="96" customFormat="1" ht="15" x14ac:dyDescent="0.25">
      <c r="A21" s="113"/>
      <c r="B21" s="124" t="s">
        <v>119</v>
      </c>
      <c r="C21" s="123" t="s">
        <v>124</v>
      </c>
      <c r="D21" s="114"/>
      <c r="G21" s="103"/>
      <c r="H21" s="103"/>
      <c r="I21" s="103"/>
      <c r="J21" s="103"/>
      <c r="K21" s="103"/>
      <c r="L21" s="103"/>
      <c r="M21" s="103"/>
    </row>
    <row r="22" spans="1:13" s="96" customFormat="1" ht="15" x14ac:dyDescent="0.25">
      <c r="A22" s="115"/>
      <c r="B22" s="124" t="s">
        <v>120</v>
      </c>
      <c r="C22" s="123" t="s">
        <v>125</v>
      </c>
      <c r="D22" s="116"/>
      <c r="G22" s="103"/>
      <c r="H22" s="103"/>
      <c r="I22" s="103"/>
      <c r="J22" s="103"/>
      <c r="K22" s="103"/>
      <c r="L22" s="103"/>
      <c r="M22" s="103"/>
    </row>
    <row r="23" spans="1:13" s="96" customFormat="1" ht="15" x14ac:dyDescent="0.25">
      <c r="A23" s="117"/>
      <c r="B23" s="118"/>
      <c r="C23" s="119"/>
      <c r="D23" s="120"/>
      <c r="G23" s="103"/>
      <c r="H23" s="103"/>
      <c r="I23" s="103"/>
      <c r="J23" s="103"/>
      <c r="K23" s="103"/>
      <c r="L23" s="103"/>
      <c r="M23" s="103"/>
    </row>
    <row r="24" spans="1:13" s="96" customFormat="1" ht="15" x14ac:dyDescent="0.25">
      <c r="A24" s="121" t="s">
        <v>154</v>
      </c>
    </row>
    <row r="25" spans="1:13" s="96" customFormat="1" ht="15" x14ac:dyDescent="0.25">
      <c r="A25" s="121"/>
    </row>
    <row r="26" spans="1:13" ht="96.75" customHeight="1" x14ac:dyDescent="0.2">
      <c r="A26" s="134" t="s">
        <v>155</v>
      </c>
      <c r="B26" s="134"/>
      <c r="C26" s="134"/>
      <c r="D26" s="134"/>
    </row>
  </sheetData>
  <mergeCells count="2">
    <mergeCell ref="B12:B14"/>
    <mergeCell ref="A26:D26"/>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8"/>
  <sheetViews>
    <sheetView showGridLines="0" workbookViewId="0">
      <selection activeCell="B2" sqref="B2"/>
    </sheetView>
  </sheetViews>
  <sheetFormatPr defaultRowHeight="15" x14ac:dyDescent="0.25"/>
  <cols>
    <col min="14" max="14" width="51.5703125" customWidth="1"/>
  </cols>
  <sheetData>
    <row r="3" spans="14:14" ht="15.6" x14ac:dyDescent="0.35">
      <c r="N3" s="25"/>
    </row>
    <row r="4" spans="14:14" ht="14.45" x14ac:dyDescent="0.35">
      <c r="N4" s="23"/>
    </row>
    <row r="5" spans="14:14" ht="14.45" x14ac:dyDescent="0.35">
      <c r="N5" s="23"/>
    </row>
    <row r="6" spans="14:14" ht="14.45" x14ac:dyDescent="0.35">
      <c r="N6" s="23"/>
    </row>
    <row r="7" spans="14:14" ht="14.45" x14ac:dyDescent="0.35">
      <c r="N7" s="23"/>
    </row>
    <row r="8" spans="14:14" ht="14.45" x14ac:dyDescent="0.35">
      <c r="N8" s="23"/>
    </row>
    <row r="9" spans="14:14" ht="14.45" x14ac:dyDescent="0.35">
      <c r="N9" s="23"/>
    </row>
    <row r="10" spans="14:14" ht="14.45" x14ac:dyDescent="0.35">
      <c r="N10" s="23"/>
    </row>
    <row r="11" spans="14:14" ht="14.45" x14ac:dyDescent="0.35">
      <c r="N11" s="22"/>
    </row>
    <row r="12" spans="14:14" ht="14.45" x14ac:dyDescent="0.35">
      <c r="N12" s="23"/>
    </row>
    <row r="13" spans="14:14" ht="14.45" x14ac:dyDescent="0.35">
      <c r="N13" s="23"/>
    </row>
    <row r="14" spans="14:14" ht="14.45" x14ac:dyDescent="0.35">
      <c r="N14" s="23"/>
    </row>
    <row r="15" spans="14:14" ht="14.45" x14ac:dyDescent="0.35">
      <c r="N15" s="24"/>
    </row>
    <row r="16" spans="14:14" ht="14.45" x14ac:dyDescent="0.35">
      <c r="N16" s="21"/>
    </row>
    <row r="28" spans="1:1" x14ac:dyDescent="0.25">
      <c r="A28" s="5"/>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tabSelected="1" zoomScale="70" zoomScaleNormal="70" workbookViewId="0">
      <pane xSplit="3" ySplit="8" topLeftCell="D9" activePane="bottomRight" state="frozen"/>
      <selection activeCell="R1" sqref="R1:T1048576"/>
      <selection pane="topRight" activeCell="R1" sqref="R1:T1048576"/>
      <selection pane="bottomLeft" activeCell="R1" sqref="R1:T1048576"/>
      <selection pane="bottomRight" activeCell="A7" sqref="A7"/>
    </sheetView>
  </sheetViews>
  <sheetFormatPr defaultColWidth="9.140625" defaultRowHeight="15" x14ac:dyDescent="0.25"/>
  <cols>
    <col min="1" max="1" width="17.7109375" style="11" bestFit="1" customWidth="1"/>
    <col min="2" max="2" width="19.140625" style="11" customWidth="1"/>
    <col min="3" max="3" width="11.85546875" style="11" customWidth="1"/>
    <col min="4" max="14" width="14.28515625" style="11" customWidth="1"/>
    <col min="15" max="15" width="20.140625" style="11" bestFit="1" customWidth="1"/>
    <col min="16" max="16" width="11.7109375" style="11" customWidth="1"/>
    <col min="17" max="17" width="30.5703125" style="11" bestFit="1" customWidth="1"/>
    <col min="18" max="16384" width="9.140625" style="11"/>
  </cols>
  <sheetData>
    <row r="1" spans="1:17" s="12" customFormat="1" ht="25.5" customHeight="1" x14ac:dyDescent="0.35">
      <c r="A1" s="68" t="s">
        <v>51</v>
      </c>
      <c r="B1" s="69"/>
      <c r="C1" s="69"/>
      <c r="D1" s="70" t="s">
        <v>151</v>
      </c>
      <c r="M1" s="135" t="s">
        <v>52</v>
      </c>
      <c r="N1" s="135"/>
    </row>
    <row r="2" spans="1:17" s="12" customFormat="1" ht="21" x14ac:dyDescent="0.35">
      <c r="B2" s="11"/>
      <c r="C2" s="11"/>
      <c r="D2" s="86"/>
      <c r="M2" s="135"/>
      <c r="N2" s="135"/>
      <c r="O2" s="71">
        <v>30</v>
      </c>
    </row>
    <row r="3" spans="1:17" s="12" customFormat="1" x14ac:dyDescent="0.25">
      <c r="A3" s="5"/>
      <c r="B3" s="11"/>
      <c r="C3" s="11"/>
      <c r="M3" s="135"/>
      <c r="N3" s="135"/>
      <c r="O3" s="26"/>
    </row>
    <row r="4" spans="1:17" s="12" customFormat="1" x14ac:dyDescent="0.25">
      <c r="A4" s="28" t="s">
        <v>59</v>
      </c>
      <c r="B4" s="11"/>
      <c r="C4" s="11"/>
      <c r="M4" s="135"/>
      <c r="N4" s="135"/>
      <c r="O4" s="26"/>
    </row>
    <row r="5" spans="1:17" s="12" customFormat="1" ht="15.75" x14ac:dyDescent="0.25">
      <c r="A5" s="72" t="s">
        <v>126</v>
      </c>
      <c r="B5" s="11"/>
      <c r="C5" s="11"/>
      <c r="M5" s="135"/>
      <c r="N5" s="135"/>
      <c r="O5" s="26"/>
    </row>
    <row r="6" spans="1:17" s="12" customFormat="1" ht="15.75" x14ac:dyDescent="0.25">
      <c r="A6" s="125" t="s">
        <v>167</v>
      </c>
      <c r="B6" s="11"/>
      <c r="C6" s="11"/>
      <c r="M6" s="135"/>
      <c r="N6" s="135"/>
    </row>
    <row r="7" spans="1:17" s="12" customFormat="1" ht="14.45" x14ac:dyDescent="0.35">
      <c r="A7" s="11"/>
      <c r="B7" s="11"/>
      <c r="C7" s="11"/>
    </row>
    <row r="8" spans="1:17" s="10" customFormat="1" ht="30.95" x14ac:dyDescent="0.35">
      <c r="A8" s="17" t="s">
        <v>46</v>
      </c>
      <c r="B8" s="17" t="s">
        <v>48</v>
      </c>
      <c r="C8" s="17" t="s">
        <v>47</v>
      </c>
      <c r="D8" s="17" t="s">
        <v>37</v>
      </c>
      <c r="E8" s="17" t="s">
        <v>38</v>
      </c>
      <c r="F8" s="17" t="s">
        <v>39</v>
      </c>
      <c r="G8" s="17" t="s">
        <v>40</v>
      </c>
      <c r="H8" s="17" t="s">
        <v>41</v>
      </c>
      <c r="I8" s="17" t="s">
        <v>42</v>
      </c>
      <c r="J8" s="17" t="s">
        <v>43</v>
      </c>
      <c r="K8" s="17" t="s">
        <v>44</v>
      </c>
      <c r="L8" s="17" t="s">
        <v>45</v>
      </c>
      <c r="M8" s="17" t="s">
        <v>61</v>
      </c>
      <c r="N8" s="17" t="s">
        <v>62</v>
      </c>
      <c r="O8" s="17" t="s">
        <v>50</v>
      </c>
      <c r="P8" s="17" t="s">
        <v>60</v>
      </c>
      <c r="Q8" s="14"/>
    </row>
    <row r="9" spans="1:17" s="10" customFormat="1" ht="14.45" x14ac:dyDescent="0.35">
      <c r="A9" s="11" t="s">
        <v>32</v>
      </c>
      <c r="B9" s="11" t="s">
        <v>141</v>
      </c>
      <c r="C9" s="19" t="s">
        <v>49</v>
      </c>
      <c r="D9" s="127">
        <v>1.01E-4</v>
      </c>
      <c r="E9" s="127">
        <v>-1.4E-2</v>
      </c>
      <c r="F9" s="127">
        <v>0.91800000000000004</v>
      </c>
      <c r="G9" s="127">
        <v>0</v>
      </c>
      <c r="H9" s="127">
        <v>0</v>
      </c>
      <c r="I9" s="127">
        <v>0</v>
      </c>
      <c r="J9" s="127">
        <v>0</v>
      </c>
      <c r="K9" s="127">
        <v>0</v>
      </c>
      <c r="L9" s="127">
        <v>0</v>
      </c>
      <c r="M9" s="127">
        <v>10</v>
      </c>
      <c r="N9" s="127">
        <v>130</v>
      </c>
      <c r="O9" s="83">
        <f t="shared" ref="O9:O17" si="0">IF($O$2&lt;$M9,$M9,IF($O$2&gt;$N9,$N9,$O$2))</f>
        <v>30</v>
      </c>
      <c r="P9" s="82">
        <f xml:space="preserve"> (($D9 * $O9 ^ 2) + ($E9 * $O9) + $F9+ ($G9 * LOG($O9)) + ($H9 * EXP($I9 * $O9)) + ($J9 * ($O9 ^ $K9))) * (1 - $L9)</f>
        <v>0.58890000000000009</v>
      </c>
      <c r="Q9" s="14"/>
    </row>
    <row r="10" spans="1:17" s="10" customFormat="1" ht="14.45" x14ac:dyDescent="0.35">
      <c r="A10" s="11" t="s">
        <v>32</v>
      </c>
      <c r="B10" s="11" t="s">
        <v>141</v>
      </c>
      <c r="C10" s="20" t="s">
        <v>0</v>
      </c>
      <c r="D10" s="127">
        <v>3.0956079239999998</v>
      </c>
      <c r="E10" s="127">
        <v>0.14119226900000001</v>
      </c>
      <c r="F10" s="127">
        <v>-6.1799999999999997E-3</v>
      </c>
      <c r="G10" s="127">
        <v>-5.0299999999999997E-4</v>
      </c>
      <c r="H10" s="127">
        <v>4.2200000000000001E-4</v>
      </c>
      <c r="I10" s="127">
        <v>0</v>
      </c>
      <c r="J10" s="127">
        <v>0</v>
      </c>
      <c r="K10" s="127">
        <v>0</v>
      </c>
      <c r="L10" s="127">
        <v>0</v>
      </c>
      <c r="M10" s="127">
        <v>10</v>
      </c>
      <c r="N10" s="127">
        <v>120</v>
      </c>
      <c r="O10" s="83">
        <f t="shared" si="0"/>
        <v>30</v>
      </c>
      <c r="P10" s="82">
        <f t="shared" ref="P10:P14" si="1" xml:space="preserve"> (($D10 + $F10 * $O10 + $H10 * $O10 ^2 + $I10 / $O10 ) / (1 + $E10 * $O10 + $G10 * $O10 ^ 2)) * (1 - $L10)</f>
        <v>0.68784467957613649</v>
      </c>
      <c r="Q10" s="14"/>
    </row>
    <row r="11" spans="1:17" s="10" customFormat="1" ht="14.45" x14ac:dyDescent="0.35">
      <c r="A11" s="11" t="s">
        <v>32</v>
      </c>
      <c r="B11" s="11" t="s">
        <v>141</v>
      </c>
      <c r="C11" s="20" t="s">
        <v>1</v>
      </c>
      <c r="D11" s="127">
        <v>2.3980973859999999</v>
      </c>
      <c r="E11" s="127">
        <v>7.6700000000000004E-2</v>
      </c>
      <c r="F11" s="127">
        <v>-1.1599999999999999E-2</v>
      </c>
      <c r="G11" s="127">
        <v>-5.0000000000000001E-4</v>
      </c>
      <c r="H11" s="127">
        <v>1.2E-4</v>
      </c>
      <c r="I11" s="127">
        <v>0</v>
      </c>
      <c r="J11" s="127">
        <v>0</v>
      </c>
      <c r="K11" s="127">
        <v>0</v>
      </c>
      <c r="L11" s="127">
        <v>0</v>
      </c>
      <c r="M11" s="127">
        <v>10</v>
      </c>
      <c r="N11" s="127">
        <v>120</v>
      </c>
      <c r="O11" s="83">
        <f t="shared" si="0"/>
        <v>30</v>
      </c>
      <c r="P11" s="82">
        <f t="shared" si="1"/>
        <v>0.75696155243774121</v>
      </c>
      <c r="Q11" s="14"/>
    </row>
    <row r="12" spans="1:17" s="10" customFormat="1" ht="14.45" x14ac:dyDescent="0.35">
      <c r="A12" s="11" t="s">
        <v>32</v>
      </c>
      <c r="B12" s="11" t="s">
        <v>141</v>
      </c>
      <c r="C12" s="20" t="s">
        <v>2</v>
      </c>
      <c r="D12" s="127">
        <v>2.816405992</v>
      </c>
      <c r="E12" s="127">
        <v>0.198187904</v>
      </c>
      <c r="F12" s="127">
        <v>6.6900000000000001E-2</v>
      </c>
      <c r="G12" s="127">
        <v>-1.4300000000000001E-3</v>
      </c>
      <c r="H12" s="127">
        <v>-4.6299999999999998E-4</v>
      </c>
      <c r="I12" s="127">
        <v>0</v>
      </c>
      <c r="J12" s="127">
        <v>0</v>
      </c>
      <c r="K12" s="127">
        <v>0</v>
      </c>
      <c r="L12" s="127">
        <v>0</v>
      </c>
      <c r="M12" s="127">
        <v>10</v>
      </c>
      <c r="N12" s="127">
        <v>120</v>
      </c>
      <c r="O12" s="83">
        <f t="shared" si="0"/>
        <v>30</v>
      </c>
      <c r="P12" s="82">
        <f t="shared" si="1"/>
        <v>0.77875748144811241</v>
      </c>
      <c r="Q12" s="14"/>
    </row>
    <row r="13" spans="1:17" s="10" customFormat="1" ht="14.45" x14ac:dyDescent="0.35">
      <c r="A13" s="11" t="s">
        <v>32</v>
      </c>
      <c r="B13" s="11" t="s">
        <v>141</v>
      </c>
      <c r="C13" s="20" t="s">
        <v>3</v>
      </c>
      <c r="D13" s="127">
        <v>1.1080000000000001</v>
      </c>
      <c r="E13" s="127">
        <v>0</v>
      </c>
      <c r="F13" s="127">
        <v>-2.0160000000000001E-2</v>
      </c>
      <c r="G13" s="127">
        <v>0</v>
      </c>
      <c r="H13" s="127">
        <v>1.484E-4</v>
      </c>
      <c r="I13" s="127">
        <v>0</v>
      </c>
      <c r="J13" s="127">
        <v>0</v>
      </c>
      <c r="K13" s="127">
        <v>0</v>
      </c>
      <c r="L13" s="127">
        <v>0</v>
      </c>
      <c r="M13" s="127">
        <v>10</v>
      </c>
      <c r="N13" s="127">
        <v>130</v>
      </c>
      <c r="O13" s="83">
        <f t="shared" si="0"/>
        <v>30</v>
      </c>
      <c r="P13" s="82">
        <f t="shared" si="1"/>
        <v>0.6367600000000001</v>
      </c>
      <c r="Q13" s="14"/>
    </row>
    <row r="14" spans="1:17" s="10" customFormat="1" ht="14.45" x14ac:dyDescent="0.35">
      <c r="A14" s="11" t="s">
        <v>32</v>
      </c>
      <c r="B14" s="11" t="s">
        <v>141</v>
      </c>
      <c r="C14" s="20" t="s">
        <v>4</v>
      </c>
      <c r="D14" s="127">
        <v>0.94595172699999996</v>
      </c>
      <c r="E14" s="127">
        <v>4.2642720000000004E-3</v>
      </c>
      <c r="F14" s="127">
        <v>-1.1381466999999999E-2</v>
      </c>
      <c r="G14" s="127">
        <v>-5.1504600000000002E-5</v>
      </c>
      <c r="H14" s="127">
        <v>6.6713599999999998E-5</v>
      </c>
      <c r="I14" s="127">
        <v>1.9236081490000001</v>
      </c>
      <c r="J14" s="127">
        <v>0</v>
      </c>
      <c r="K14" s="127">
        <v>0</v>
      </c>
      <c r="L14" s="127">
        <v>0</v>
      </c>
      <c r="M14" s="127">
        <v>10</v>
      </c>
      <c r="N14" s="127">
        <v>130</v>
      </c>
      <c r="O14" s="83">
        <f t="shared" si="0"/>
        <v>30</v>
      </c>
      <c r="P14" s="82">
        <f t="shared" si="1"/>
        <v>0.67371276968480931</v>
      </c>
      <c r="Q14" s="14"/>
    </row>
    <row r="15" spans="1:17" s="10" customFormat="1" ht="14.45" x14ac:dyDescent="0.35">
      <c r="A15" s="11" t="s">
        <v>32</v>
      </c>
      <c r="B15" s="11" t="s">
        <v>141</v>
      </c>
      <c r="C15" s="85" t="s">
        <v>127</v>
      </c>
      <c r="D15" s="127">
        <v>6.6713599999999998E-5</v>
      </c>
      <c r="E15" s="127">
        <v>-1.1381466999999999E-2</v>
      </c>
      <c r="F15" s="127">
        <v>0.94595172699999996</v>
      </c>
      <c r="G15" s="127">
        <v>1.9236081490000001</v>
      </c>
      <c r="H15" s="127">
        <v>-5.1504600000000002E-5</v>
      </c>
      <c r="I15" s="127">
        <v>4.2642720000000004E-3</v>
      </c>
      <c r="J15" s="127">
        <v>1</v>
      </c>
      <c r="K15" s="127">
        <v>0</v>
      </c>
      <c r="L15" s="127">
        <v>0.17630645021966401</v>
      </c>
      <c r="M15" s="127">
        <v>10</v>
      </c>
      <c r="N15" s="127">
        <v>130</v>
      </c>
      <c r="O15" s="83">
        <f t="shared" si="0"/>
        <v>30</v>
      </c>
      <c r="P15" s="82">
        <f>(D15*O15^2+E15*O15+F15+G15/O15)/(H15*O15^2+I15*O15+J15)*(1-L15)</f>
        <v>0.55493286279402243</v>
      </c>
      <c r="Q15" s="14"/>
    </row>
    <row r="16" spans="1:17" s="10" customFormat="1" ht="14.45" x14ac:dyDescent="0.35">
      <c r="A16" s="11" t="str">
        <f>A15</f>
        <v>Passenger Cars</v>
      </c>
      <c r="B16" s="11" t="s">
        <v>141</v>
      </c>
      <c r="C16" s="85" t="s">
        <v>128</v>
      </c>
      <c r="D16" s="127">
        <v>6.6713599999999998E-5</v>
      </c>
      <c r="E16" s="127">
        <v>-1.1381466999999999E-2</v>
      </c>
      <c r="F16" s="127">
        <v>0.94595172699999996</v>
      </c>
      <c r="G16" s="127">
        <v>1.9236081490000001</v>
      </c>
      <c r="H16" s="127">
        <v>-5.1504600000000002E-5</v>
      </c>
      <c r="I16" s="127">
        <v>4.2642720000000004E-3</v>
      </c>
      <c r="J16" s="127">
        <v>1</v>
      </c>
      <c r="K16" s="127">
        <v>0</v>
      </c>
      <c r="L16" s="127">
        <v>0.37071083521834097</v>
      </c>
      <c r="M16" s="127">
        <v>10</v>
      </c>
      <c r="N16" s="127">
        <v>130</v>
      </c>
      <c r="O16" s="83">
        <f t="shared" si="0"/>
        <v>30</v>
      </c>
      <c r="P16" s="82">
        <f t="shared" ref="P16:P17" si="2">(D16*O16^2+E16*O16+F16+G16/O16)/(H16*O16^2+I16*O16+J16)*(1-L16)</f>
        <v>0.42396014613769184</v>
      </c>
      <c r="Q16" s="14"/>
    </row>
    <row r="17" spans="1:17" s="10" customFormat="1" ht="14.45" x14ac:dyDescent="0.35">
      <c r="A17" s="11" t="str">
        <f>A16</f>
        <v>Passenger Cars</v>
      </c>
      <c r="B17" s="11" t="s">
        <v>141</v>
      </c>
      <c r="C17" s="85" t="s">
        <v>129</v>
      </c>
      <c r="D17" s="127">
        <v>6.6713599999999998E-5</v>
      </c>
      <c r="E17" s="127">
        <v>-1.1381466999999999E-2</v>
      </c>
      <c r="F17" s="127">
        <v>0.94595172699999996</v>
      </c>
      <c r="G17" s="127">
        <v>1.9236081490000001</v>
      </c>
      <c r="H17" s="127">
        <v>-5.1504600000000002E-5</v>
      </c>
      <c r="I17" s="127">
        <v>4.2642720000000004E-3</v>
      </c>
      <c r="J17" s="127">
        <v>1</v>
      </c>
      <c r="K17" s="127">
        <v>0</v>
      </c>
      <c r="L17" s="127">
        <v>0.69434526282033804</v>
      </c>
      <c r="M17" s="127">
        <v>10</v>
      </c>
      <c r="N17" s="127">
        <v>130</v>
      </c>
      <c r="O17" s="83">
        <f t="shared" si="0"/>
        <v>30</v>
      </c>
      <c r="P17" s="82">
        <f t="shared" si="2"/>
        <v>0.20592349955259251</v>
      </c>
      <c r="Q17" s="14"/>
    </row>
    <row r="18" spans="1:17" s="12" customFormat="1" ht="14.45" x14ac:dyDescent="0.35">
      <c r="A18" s="11" t="s">
        <v>32</v>
      </c>
      <c r="B18" s="11" t="s">
        <v>142</v>
      </c>
      <c r="C18" s="19" t="s">
        <v>49</v>
      </c>
      <c r="D18" s="127">
        <v>1.01E-4</v>
      </c>
      <c r="E18" s="127">
        <v>-1.4E-2</v>
      </c>
      <c r="F18" s="127">
        <v>0.91800000000000004</v>
      </c>
      <c r="G18" s="127">
        <v>0</v>
      </c>
      <c r="H18" s="127">
        <v>0</v>
      </c>
      <c r="I18" s="127">
        <v>0</v>
      </c>
      <c r="J18" s="127">
        <v>0</v>
      </c>
      <c r="K18" s="127">
        <v>0</v>
      </c>
      <c r="L18" s="127">
        <v>0</v>
      </c>
      <c r="M18" s="127">
        <v>10</v>
      </c>
      <c r="N18" s="127">
        <v>130</v>
      </c>
      <c r="O18" s="18">
        <f t="shared" ref="O18:O62" si="3">IF($O$2&lt;$M18,$M18,IF($O$2&gt;$N18,$N18,$O$2))</f>
        <v>30</v>
      </c>
      <c r="P18" s="16">
        <f xml:space="preserve"> (($D18 * $O18 ^ 2) + ($E18 * $O18) + $F18+ ($G18 * LOG($O18)) + ($H18 * EXP($I18 * $O18)) + ($J18 * ($O18 ^ $K18))) * (1 - $L18)</f>
        <v>0.58890000000000009</v>
      </c>
      <c r="Q18" s="14"/>
    </row>
    <row r="19" spans="1:17" s="12" customFormat="1" ht="14.45" x14ac:dyDescent="0.35">
      <c r="A19" s="11" t="s">
        <v>32</v>
      </c>
      <c r="B19" s="11" t="s">
        <v>142</v>
      </c>
      <c r="C19" s="20" t="s">
        <v>0</v>
      </c>
      <c r="D19" s="127">
        <v>3.0956079239999998</v>
      </c>
      <c r="E19" s="127">
        <v>0.14119226900000001</v>
      </c>
      <c r="F19" s="127">
        <v>-6.1799999999999997E-3</v>
      </c>
      <c r="G19" s="127">
        <v>-5.0299999999999997E-4</v>
      </c>
      <c r="H19" s="127">
        <v>4.2200000000000001E-4</v>
      </c>
      <c r="I19" s="127">
        <v>0</v>
      </c>
      <c r="J19" s="127">
        <v>0</v>
      </c>
      <c r="K19" s="127">
        <v>0</v>
      </c>
      <c r="L19" s="127">
        <v>0</v>
      </c>
      <c r="M19" s="127">
        <v>10</v>
      </c>
      <c r="N19" s="127">
        <v>120</v>
      </c>
      <c r="O19" s="18">
        <f t="shared" si="3"/>
        <v>30</v>
      </c>
      <c r="P19" s="16">
        <f t="shared" ref="P19:P23" si="4" xml:space="preserve"> (($D19 + $F19 * $O19 + $H19 * $O19 ^2 + $I19 / $O19 ) / (1 + $E19 * $O19 + $G19 * $O19 ^ 2)) * (1 - $L19)</f>
        <v>0.68784467957613649</v>
      </c>
      <c r="Q19" s="14"/>
    </row>
    <row r="20" spans="1:17" s="12" customFormat="1" ht="14.45" x14ac:dyDescent="0.35">
      <c r="A20" s="11" t="s">
        <v>32</v>
      </c>
      <c r="B20" s="11" t="s">
        <v>142</v>
      </c>
      <c r="C20" s="20" t="s">
        <v>1</v>
      </c>
      <c r="D20" s="127">
        <v>2.3980973859999999</v>
      </c>
      <c r="E20" s="127">
        <v>7.6700000000000004E-2</v>
      </c>
      <c r="F20" s="127">
        <v>-1.1599999999999999E-2</v>
      </c>
      <c r="G20" s="127">
        <v>-5.0000000000000001E-4</v>
      </c>
      <c r="H20" s="127">
        <v>1.2E-4</v>
      </c>
      <c r="I20" s="127">
        <v>0</v>
      </c>
      <c r="J20" s="127">
        <v>0</v>
      </c>
      <c r="K20" s="127">
        <v>0</v>
      </c>
      <c r="L20" s="127">
        <v>0</v>
      </c>
      <c r="M20" s="127">
        <v>10</v>
      </c>
      <c r="N20" s="127">
        <v>120</v>
      </c>
      <c r="O20" s="18">
        <f t="shared" si="3"/>
        <v>30</v>
      </c>
      <c r="P20" s="16">
        <f t="shared" si="4"/>
        <v>0.75696155243774121</v>
      </c>
      <c r="Q20" s="14"/>
    </row>
    <row r="21" spans="1:17" s="12" customFormat="1" ht="14.45" x14ac:dyDescent="0.35">
      <c r="A21" s="11" t="s">
        <v>32</v>
      </c>
      <c r="B21" s="11" t="s">
        <v>142</v>
      </c>
      <c r="C21" s="20" t="s">
        <v>2</v>
      </c>
      <c r="D21" s="127">
        <v>2.816405992</v>
      </c>
      <c r="E21" s="127">
        <v>0.198187904</v>
      </c>
      <c r="F21" s="127">
        <v>6.6900000000000001E-2</v>
      </c>
      <c r="G21" s="127">
        <v>-1.4300000000000001E-3</v>
      </c>
      <c r="H21" s="127">
        <v>-4.6299999999999998E-4</v>
      </c>
      <c r="I21" s="127">
        <v>0</v>
      </c>
      <c r="J21" s="127">
        <v>0</v>
      </c>
      <c r="K21" s="127">
        <v>0</v>
      </c>
      <c r="L21" s="127">
        <v>0</v>
      </c>
      <c r="M21" s="127">
        <v>10</v>
      </c>
      <c r="N21" s="127">
        <v>120</v>
      </c>
      <c r="O21" s="18">
        <f t="shared" si="3"/>
        <v>30</v>
      </c>
      <c r="P21" s="16">
        <f t="shared" si="4"/>
        <v>0.77875748144811241</v>
      </c>
      <c r="Q21" s="14"/>
    </row>
    <row r="22" spans="1:17" s="12" customFormat="1" ht="14.45" x14ac:dyDescent="0.35">
      <c r="A22" s="11" t="s">
        <v>32</v>
      </c>
      <c r="B22" s="11" t="s">
        <v>142</v>
      </c>
      <c r="C22" s="20" t="s">
        <v>3</v>
      </c>
      <c r="D22" s="127">
        <v>1.1080000000000001</v>
      </c>
      <c r="E22" s="127">
        <v>0</v>
      </c>
      <c r="F22" s="127">
        <v>-2.0160000000000001E-2</v>
      </c>
      <c r="G22" s="127">
        <v>0</v>
      </c>
      <c r="H22" s="127">
        <v>1.484E-4</v>
      </c>
      <c r="I22" s="127">
        <v>0</v>
      </c>
      <c r="J22" s="127">
        <v>0</v>
      </c>
      <c r="K22" s="127">
        <v>0</v>
      </c>
      <c r="L22" s="127">
        <v>0</v>
      </c>
      <c r="M22" s="127">
        <v>10</v>
      </c>
      <c r="N22" s="127">
        <v>130</v>
      </c>
      <c r="O22" s="18">
        <f t="shared" si="3"/>
        <v>30</v>
      </c>
      <c r="P22" s="16">
        <f t="shared" si="4"/>
        <v>0.6367600000000001</v>
      </c>
      <c r="Q22" s="14"/>
    </row>
    <row r="23" spans="1:17" s="12" customFormat="1" ht="14.45" x14ac:dyDescent="0.35">
      <c r="A23" s="11" t="s">
        <v>32</v>
      </c>
      <c r="B23" s="11" t="s">
        <v>142</v>
      </c>
      <c r="C23" s="20" t="s">
        <v>4</v>
      </c>
      <c r="D23" s="127">
        <v>0.94595172699999996</v>
      </c>
      <c r="E23" s="127">
        <v>4.2642720000000004E-3</v>
      </c>
      <c r="F23" s="127">
        <v>-1.1381466999999999E-2</v>
      </c>
      <c r="G23" s="127">
        <v>-5.1504600000000002E-5</v>
      </c>
      <c r="H23" s="127">
        <v>6.6713599999999998E-5</v>
      </c>
      <c r="I23" s="127">
        <v>1.9236081490000001</v>
      </c>
      <c r="J23" s="127">
        <v>0</v>
      </c>
      <c r="K23" s="127">
        <v>0</v>
      </c>
      <c r="L23" s="127">
        <v>0</v>
      </c>
      <c r="M23" s="127">
        <v>10</v>
      </c>
      <c r="N23" s="127">
        <v>130</v>
      </c>
      <c r="O23" s="18">
        <f t="shared" si="3"/>
        <v>30</v>
      </c>
      <c r="P23" s="16">
        <f t="shared" si="4"/>
        <v>0.67371276968480931</v>
      </c>
      <c r="Q23" s="14"/>
    </row>
    <row r="24" spans="1:17" s="12" customFormat="1" ht="14.45" x14ac:dyDescent="0.35">
      <c r="A24" s="11" t="s">
        <v>32</v>
      </c>
      <c r="B24" s="11" t="s">
        <v>142</v>
      </c>
      <c r="C24" s="85" t="s">
        <v>127</v>
      </c>
      <c r="D24" s="127">
        <v>6.6713599999999998E-5</v>
      </c>
      <c r="E24" s="127">
        <v>-1.1381466999999999E-2</v>
      </c>
      <c r="F24" s="127">
        <v>0.94595172699999996</v>
      </c>
      <c r="G24" s="127">
        <v>1.9236081490000001</v>
      </c>
      <c r="H24" s="127">
        <v>-5.1504600000000002E-5</v>
      </c>
      <c r="I24" s="127">
        <v>4.2642720000000004E-3</v>
      </c>
      <c r="J24" s="127">
        <v>1</v>
      </c>
      <c r="K24" s="127">
        <v>0</v>
      </c>
      <c r="L24" s="127">
        <v>0.17630645021966401</v>
      </c>
      <c r="M24" s="127">
        <v>10</v>
      </c>
      <c r="N24" s="127">
        <v>130</v>
      </c>
      <c r="O24" s="18">
        <f t="shared" si="3"/>
        <v>30</v>
      </c>
      <c r="P24" s="82">
        <f>(D24*O24^2+E24*O24+F24+G24/O24)/(H24*O24^2+I24*O24+J24)*(1-L24)</f>
        <v>0.55493286279402243</v>
      </c>
      <c r="Q24" s="14"/>
    </row>
    <row r="25" spans="1:17" s="12" customFormat="1" ht="14.45" x14ac:dyDescent="0.35">
      <c r="A25" s="11" t="str">
        <f>A24</f>
        <v>Passenger Cars</v>
      </c>
      <c r="B25" s="11" t="s">
        <v>142</v>
      </c>
      <c r="C25" s="85" t="s">
        <v>128</v>
      </c>
      <c r="D25" s="127">
        <v>6.6713599999999998E-5</v>
      </c>
      <c r="E25" s="127">
        <v>-1.1381466999999999E-2</v>
      </c>
      <c r="F25" s="127">
        <v>0.94595172699999996</v>
      </c>
      <c r="G25" s="127">
        <v>1.9236081490000001</v>
      </c>
      <c r="H25" s="127">
        <v>-5.1504600000000002E-5</v>
      </c>
      <c r="I25" s="127">
        <v>4.2642720000000004E-3</v>
      </c>
      <c r="J25" s="127">
        <v>1</v>
      </c>
      <c r="K25" s="127">
        <v>0</v>
      </c>
      <c r="L25" s="127">
        <v>0.37071083521834097</v>
      </c>
      <c r="M25" s="127">
        <v>10</v>
      </c>
      <c r="N25" s="127">
        <v>130</v>
      </c>
      <c r="O25" s="83">
        <f t="shared" si="3"/>
        <v>30</v>
      </c>
      <c r="P25" s="82">
        <f t="shared" ref="P25:P26" si="5">(D25*O25^2+E25*O25+F25+G25/O25)/(H25*O25^2+I25*O25+J25)*(1-L25)</f>
        <v>0.42396014613769184</v>
      </c>
      <c r="Q25" s="14"/>
    </row>
    <row r="26" spans="1:17" s="12" customFormat="1" ht="14.45" x14ac:dyDescent="0.35">
      <c r="A26" s="11" t="str">
        <f>A25</f>
        <v>Passenger Cars</v>
      </c>
      <c r="B26" s="11" t="s">
        <v>142</v>
      </c>
      <c r="C26" s="85" t="s">
        <v>129</v>
      </c>
      <c r="D26" s="127">
        <v>6.6713599999999998E-5</v>
      </c>
      <c r="E26" s="127">
        <v>-1.1381466999999999E-2</v>
      </c>
      <c r="F26" s="127">
        <v>0.94595172699999996</v>
      </c>
      <c r="G26" s="127">
        <v>1.9236081490000001</v>
      </c>
      <c r="H26" s="127">
        <v>-5.1504600000000002E-5</v>
      </c>
      <c r="I26" s="127">
        <v>4.2642720000000004E-3</v>
      </c>
      <c r="J26" s="127">
        <v>1</v>
      </c>
      <c r="K26" s="127">
        <v>0</v>
      </c>
      <c r="L26" s="127">
        <v>0.69434526282033804</v>
      </c>
      <c r="M26" s="127">
        <v>10</v>
      </c>
      <c r="N26" s="127">
        <v>130</v>
      </c>
      <c r="O26" s="83">
        <f t="shared" si="3"/>
        <v>30</v>
      </c>
      <c r="P26" s="82">
        <f t="shared" si="5"/>
        <v>0.20592349955259251</v>
      </c>
      <c r="Q26" s="14"/>
    </row>
    <row r="27" spans="1:17" s="12" customFormat="1" ht="14.45" x14ac:dyDescent="0.35">
      <c r="A27" s="11" t="s">
        <v>32</v>
      </c>
      <c r="B27" s="11" t="s">
        <v>33</v>
      </c>
      <c r="C27" s="19" t="s">
        <v>49</v>
      </c>
      <c r="D27" s="127">
        <v>1.3300000000000001E-4</v>
      </c>
      <c r="E27" s="127">
        <v>-1.7999999999999999E-2</v>
      </c>
      <c r="F27" s="127">
        <v>1.331</v>
      </c>
      <c r="G27" s="127">
        <v>0</v>
      </c>
      <c r="H27" s="127">
        <v>0</v>
      </c>
      <c r="I27" s="127">
        <v>0</v>
      </c>
      <c r="J27" s="127">
        <v>0</v>
      </c>
      <c r="K27" s="127">
        <v>0</v>
      </c>
      <c r="L27" s="127">
        <v>0</v>
      </c>
      <c r="M27" s="127">
        <v>10</v>
      </c>
      <c r="N27" s="127">
        <v>130</v>
      </c>
      <c r="O27" s="18">
        <f t="shared" si="3"/>
        <v>30</v>
      </c>
      <c r="P27" s="16">
        <f xml:space="preserve"> (($D27 * $O27 ^ 2) + ($E27 * $O27) + $F27+ ($G27 * LOG($O27)) + ($H27 * EXP($I27 * $O27)) + ($J27 * ($O27 ^ $K27))) * (1 - $L27)</f>
        <v>0.91070000000000007</v>
      </c>
      <c r="Q27" s="14"/>
    </row>
    <row r="28" spans="1:17" s="12" customFormat="1" ht="14.45" x14ac:dyDescent="0.35">
      <c r="A28" s="11" t="s">
        <v>32</v>
      </c>
      <c r="B28" s="11" t="s">
        <v>33</v>
      </c>
      <c r="C28" s="20" t="s">
        <v>0</v>
      </c>
      <c r="D28" s="127">
        <v>3.0956079239999998</v>
      </c>
      <c r="E28" s="127">
        <v>0.14119226900000001</v>
      </c>
      <c r="F28" s="127">
        <v>-6.1799999999999997E-3</v>
      </c>
      <c r="G28" s="127">
        <v>-5.0299999999999997E-4</v>
      </c>
      <c r="H28" s="127">
        <v>4.2200000000000001E-4</v>
      </c>
      <c r="I28" s="127">
        <v>0</v>
      </c>
      <c r="J28" s="127">
        <v>0</v>
      </c>
      <c r="K28" s="127">
        <v>0</v>
      </c>
      <c r="L28" s="127">
        <v>0</v>
      </c>
      <c r="M28" s="127">
        <v>10</v>
      </c>
      <c r="N28" s="127">
        <v>120</v>
      </c>
      <c r="O28" s="18">
        <f t="shared" si="3"/>
        <v>30</v>
      </c>
      <c r="P28" s="16">
        <f t="shared" ref="P28:P32" si="6" xml:space="preserve"> (($D28 + $F28 * $O28 + $H28 * $O28 ^2 + $I28 / $O28 ) / (1 + $E28 * $O28 + $G28 * $O28 ^ 2)) * (1 - $L28)</f>
        <v>0.68784467957613649</v>
      </c>
      <c r="Q28" s="14"/>
    </row>
    <row r="29" spans="1:17" s="12" customFormat="1" x14ac:dyDescent="0.25">
      <c r="A29" s="11" t="s">
        <v>32</v>
      </c>
      <c r="B29" s="11" t="s">
        <v>33</v>
      </c>
      <c r="C29" s="20" t="s">
        <v>1</v>
      </c>
      <c r="D29" s="127">
        <v>2.3980973859999999</v>
      </c>
      <c r="E29" s="127">
        <v>7.6700000000000004E-2</v>
      </c>
      <c r="F29" s="127">
        <v>-1.1599999999999999E-2</v>
      </c>
      <c r="G29" s="127">
        <v>-5.0000000000000001E-4</v>
      </c>
      <c r="H29" s="127">
        <v>1.2E-4</v>
      </c>
      <c r="I29" s="127">
        <v>0</v>
      </c>
      <c r="J29" s="127">
        <v>0</v>
      </c>
      <c r="K29" s="127">
        <v>0</v>
      </c>
      <c r="L29" s="127">
        <v>0</v>
      </c>
      <c r="M29" s="127">
        <v>10</v>
      </c>
      <c r="N29" s="127">
        <v>120</v>
      </c>
      <c r="O29" s="18">
        <f t="shared" si="3"/>
        <v>30</v>
      </c>
      <c r="P29" s="16">
        <f t="shared" si="6"/>
        <v>0.75696155243774121</v>
      </c>
      <c r="Q29" s="14"/>
    </row>
    <row r="30" spans="1:17" s="12" customFormat="1" x14ac:dyDescent="0.25">
      <c r="A30" s="11" t="s">
        <v>32</v>
      </c>
      <c r="B30" s="11" t="s">
        <v>33</v>
      </c>
      <c r="C30" s="20" t="s">
        <v>2</v>
      </c>
      <c r="D30" s="127">
        <v>2.816405992</v>
      </c>
      <c r="E30" s="127">
        <v>0.198187904</v>
      </c>
      <c r="F30" s="127">
        <v>6.6900000000000001E-2</v>
      </c>
      <c r="G30" s="127">
        <v>-1.4300000000000001E-3</v>
      </c>
      <c r="H30" s="127">
        <v>-4.6299999999999998E-4</v>
      </c>
      <c r="I30" s="127">
        <v>0</v>
      </c>
      <c r="J30" s="127">
        <v>0</v>
      </c>
      <c r="K30" s="127">
        <v>0</v>
      </c>
      <c r="L30" s="127">
        <v>0</v>
      </c>
      <c r="M30" s="127">
        <v>10</v>
      </c>
      <c r="N30" s="127">
        <v>120</v>
      </c>
      <c r="O30" s="18">
        <f t="shared" si="3"/>
        <v>30</v>
      </c>
      <c r="P30" s="16">
        <f t="shared" si="6"/>
        <v>0.77875748144811241</v>
      </c>
      <c r="Q30" s="14"/>
    </row>
    <row r="31" spans="1:17" s="12" customFormat="1" x14ac:dyDescent="0.25">
      <c r="A31" s="11" t="s">
        <v>32</v>
      </c>
      <c r="B31" s="11" t="s">
        <v>33</v>
      </c>
      <c r="C31" s="20" t="s">
        <v>3</v>
      </c>
      <c r="D31" s="127">
        <v>1.1080000000000001</v>
      </c>
      <c r="E31" s="127">
        <v>0</v>
      </c>
      <c r="F31" s="127">
        <v>-2.0160000000000001E-2</v>
      </c>
      <c r="G31" s="127">
        <v>0</v>
      </c>
      <c r="H31" s="127">
        <v>1.484E-4</v>
      </c>
      <c r="I31" s="127">
        <v>0</v>
      </c>
      <c r="J31" s="127">
        <v>0</v>
      </c>
      <c r="K31" s="127">
        <v>0</v>
      </c>
      <c r="L31" s="127">
        <v>0</v>
      </c>
      <c r="M31" s="127">
        <v>10</v>
      </c>
      <c r="N31" s="127">
        <v>130</v>
      </c>
      <c r="O31" s="18">
        <f t="shared" si="3"/>
        <v>30</v>
      </c>
      <c r="P31" s="16">
        <f t="shared" si="6"/>
        <v>0.6367600000000001</v>
      </c>
      <c r="Q31" s="14"/>
    </row>
    <row r="32" spans="1:17" s="12" customFormat="1" x14ac:dyDescent="0.25">
      <c r="A32" s="11" t="s">
        <v>32</v>
      </c>
      <c r="B32" s="11" t="s">
        <v>33</v>
      </c>
      <c r="C32" s="20" t="s">
        <v>4</v>
      </c>
      <c r="D32" s="127">
        <v>0.94595172699999996</v>
      </c>
      <c r="E32" s="127">
        <v>4.2642720000000004E-3</v>
      </c>
      <c r="F32" s="127">
        <v>-1.1381466999999999E-2</v>
      </c>
      <c r="G32" s="127">
        <v>-5.1504600000000002E-5</v>
      </c>
      <c r="H32" s="127">
        <v>6.6713599999999998E-5</v>
      </c>
      <c r="I32" s="127">
        <v>1.9236081490000001</v>
      </c>
      <c r="J32" s="127">
        <v>0</v>
      </c>
      <c r="K32" s="127">
        <v>0</v>
      </c>
      <c r="L32" s="127">
        <v>0</v>
      </c>
      <c r="M32" s="127">
        <v>10</v>
      </c>
      <c r="N32" s="127">
        <v>130</v>
      </c>
      <c r="O32" s="18">
        <f t="shared" si="3"/>
        <v>30</v>
      </c>
      <c r="P32" s="16">
        <f t="shared" si="6"/>
        <v>0.67371276968480931</v>
      </c>
      <c r="Q32" s="14"/>
    </row>
    <row r="33" spans="1:17" s="12" customFormat="1" x14ac:dyDescent="0.25">
      <c r="A33" s="11" t="s">
        <v>32</v>
      </c>
      <c r="B33" s="11" t="s">
        <v>33</v>
      </c>
      <c r="C33" s="85" t="s">
        <v>127</v>
      </c>
      <c r="D33" s="127">
        <v>6.6713599999999998E-5</v>
      </c>
      <c r="E33" s="127">
        <v>-1.1381466999999999E-2</v>
      </c>
      <c r="F33" s="127">
        <v>0.94595172699999996</v>
      </c>
      <c r="G33" s="127">
        <v>1.9236081490000001</v>
      </c>
      <c r="H33" s="127">
        <v>-5.1504600000000002E-5</v>
      </c>
      <c r="I33" s="127">
        <v>4.2642720000000004E-3</v>
      </c>
      <c r="J33" s="127">
        <v>1</v>
      </c>
      <c r="K33" s="127">
        <v>0</v>
      </c>
      <c r="L33" s="127">
        <v>0.17630645021966401</v>
      </c>
      <c r="M33" s="127">
        <v>10</v>
      </c>
      <c r="N33" s="127">
        <v>130</v>
      </c>
      <c r="O33" s="18">
        <f t="shared" si="3"/>
        <v>30</v>
      </c>
      <c r="P33" s="82">
        <f>(D33*O33^2+E33*O33+F33+G33/O33)/(H33*O33^2+I33*O33+J33)*(1-L33)</f>
        <v>0.55493286279402243</v>
      </c>
      <c r="Q33" s="14"/>
    </row>
    <row r="34" spans="1:17" s="12" customFormat="1" x14ac:dyDescent="0.25">
      <c r="A34" s="11" t="str">
        <f>A33</f>
        <v>Passenger Cars</v>
      </c>
      <c r="B34" s="11" t="str">
        <f t="shared" ref="B34:B35" si="7">B33</f>
        <v>Diesel &gt;2,0 l</v>
      </c>
      <c r="C34" s="85" t="s">
        <v>128</v>
      </c>
      <c r="D34" s="127">
        <v>6.6713599999999998E-5</v>
      </c>
      <c r="E34" s="127">
        <v>-1.1381466999999999E-2</v>
      </c>
      <c r="F34" s="127">
        <v>0.94595172699999996</v>
      </c>
      <c r="G34" s="127">
        <v>1.9236081490000001</v>
      </c>
      <c r="H34" s="127">
        <v>-5.1504600000000002E-5</v>
      </c>
      <c r="I34" s="127">
        <v>4.2642720000000004E-3</v>
      </c>
      <c r="J34" s="127">
        <v>1</v>
      </c>
      <c r="K34" s="127">
        <v>0</v>
      </c>
      <c r="L34" s="127">
        <v>0.37071083521834097</v>
      </c>
      <c r="M34" s="127">
        <v>10</v>
      </c>
      <c r="N34" s="127">
        <v>130</v>
      </c>
      <c r="O34" s="83">
        <f t="shared" si="3"/>
        <v>30</v>
      </c>
      <c r="P34" s="82">
        <f t="shared" ref="P34:P35" si="8">(D34*O34^2+E34*O34+F34+G34/O34)/(H34*O34^2+I34*O34+J34)*(1-L34)</f>
        <v>0.42396014613769184</v>
      </c>
      <c r="Q34" s="14"/>
    </row>
    <row r="35" spans="1:17" s="12" customFormat="1" x14ac:dyDescent="0.25">
      <c r="A35" s="11" t="str">
        <f>A34</f>
        <v>Passenger Cars</v>
      </c>
      <c r="B35" s="11" t="str">
        <f t="shared" si="7"/>
        <v>Diesel &gt;2,0 l</v>
      </c>
      <c r="C35" s="85" t="s">
        <v>129</v>
      </c>
      <c r="D35" s="127">
        <v>6.6713599999999998E-5</v>
      </c>
      <c r="E35" s="127">
        <v>-1.1381466999999999E-2</v>
      </c>
      <c r="F35" s="127">
        <v>0.94595172699999996</v>
      </c>
      <c r="G35" s="127">
        <v>1.9236081490000001</v>
      </c>
      <c r="H35" s="127">
        <v>-5.1504600000000002E-5</v>
      </c>
      <c r="I35" s="127">
        <v>4.2642720000000004E-3</v>
      </c>
      <c r="J35" s="127">
        <v>1</v>
      </c>
      <c r="K35" s="127">
        <v>0</v>
      </c>
      <c r="L35" s="127">
        <v>0.69434526282033804</v>
      </c>
      <c r="M35" s="127">
        <v>10</v>
      </c>
      <c r="N35" s="127">
        <v>130</v>
      </c>
      <c r="O35" s="83">
        <f t="shared" si="3"/>
        <v>30</v>
      </c>
      <c r="P35" s="82">
        <f t="shared" si="8"/>
        <v>0.20592349955259251</v>
      </c>
      <c r="Q35" s="14"/>
    </row>
    <row r="36" spans="1:17" s="12" customFormat="1" x14ac:dyDescent="0.25">
      <c r="A36" s="11" t="s">
        <v>32</v>
      </c>
      <c r="B36" s="11" t="s">
        <v>36</v>
      </c>
      <c r="C36" s="19" t="s">
        <v>49</v>
      </c>
      <c r="D36" s="127">
        <v>9.7E-5</v>
      </c>
      <c r="E36" s="127">
        <v>2.5999999999999999E-3</v>
      </c>
      <c r="F36" s="127">
        <v>1.4319999999999999</v>
      </c>
      <c r="G36" s="127">
        <v>0</v>
      </c>
      <c r="H36" s="127">
        <v>0</v>
      </c>
      <c r="I36" s="127">
        <v>0</v>
      </c>
      <c r="J36" s="127">
        <v>0</v>
      </c>
      <c r="K36" s="127">
        <v>0</v>
      </c>
      <c r="L36" s="127">
        <v>0</v>
      </c>
      <c r="M36" s="127">
        <v>10</v>
      </c>
      <c r="N36" s="127">
        <v>130</v>
      </c>
      <c r="O36" s="18">
        <f t="shared" si="3"/>
        <v>30</v>
      </c>
      <c r="P36" s="16">
        <f xml:space="preserve"> (($D36 * $O36 ^ 2) + ($E36 * $O36) + $F36+ ($G36 * LOG($O36)) + ($H36 * EXP($I36 * $O36)) + ($J36 * ($O36 ^ $K36))) * (1 - $L36)</f>
        <v>1.5972999999999999</v>
      </c>
      <c r="Q36" s="14"/>
    </row>
    <row r="37" spans="1:17" s="12" customFormat="1" x14ac:dyDescent="0.25">
      <c r="A37" s="11" t="s">
        <v>32</v>
      </c>
      <c r="B37" s="11" t="s">
        <v>36</v>
      </c>
      <c r="C37" s="20" t="s">
        <v>0</v>
      </c>
      <c r="D37" s="127">
        <v>0.52473884299999995</v>
      </c>
      <c r="E37" s="127">
        <v>0</v>
      </c>
      <c r="F37" s="127">
        <v>-0.01</v>
      </c>
      <c r="G37" s="127">
        <v>0</v>
      </c>
      <c r="H37" s="127">
        <v>9.3599999999999998E-5</v>
      </c>
      <c r="I37" s="127">
        <v>0</v>
      </c>
      <c r="J37" s="127">
        <v>0</v>
      </c>
      <c r="K37" s="127">
        <v>0</v>
      </c>
      <c r="L37" s="127">
        <v>0</v>
      </c>
      <c r="M37" s="127">
        <v>5</v>
      </c>
      <c r="N37" s="127">
        <v>130</v>
      </c>
      <c r="O37" s="18">
        <f t="shared" si="3"/>
        <v>30</v>
      </c>
      <c r="P37" s="16">
        <f t="shared" ref="P37:P44" si="9" xml:space="preserve"> (($D37 + $F37 * $O37 + $H37 * $O37 ^2 + $I37 / $O37 ) / (1 + $E37 * $O37 + $G37 * $O37 ^ 2)) * (1 - $L37)</f>
        <v>0.30897884299999995</v>
      </c>
      <c r="Q37" s="15"/>
    </row>
    <row r="38" spans="1:17" s="12" customFormat="1" x14ac:dyDescent="0.25">
      <c r="A38" s="11" t="s">
        <v>32</v>
      </c>
      <c r="B38" s="11" t="s">
        <v>36</v>
      </c>
      <c r="C38" s="20" t="s">
        <v>1</v>
      </c>
      <c r="D38" s="127">
        <v>0.28355394499999997</v>
      </c>
      <c r="E38" s="127">
        <v>-2.3400000000000001E-2</v>
      </c>
      <c r="F38" s="127">
        <v>-8.6899999999999998E-3</v>
      </c>
      <c r="G38" s="127">
        <v>4.4299999999999998E-4</v>
      </c>
      <c r="H38" s="127">
        <v>1.1400000000000001E-4</v>
      </c>
      <c r="I38" s="127">
        <v>0</v>
      </c>
      <c r="J38" s="127">
        <v>0</v>
      </c>
      <c r="K38" s="127">
        <v>0</v>
      </c>
      <c r="L38" s="127">
        <v>0</v>
      </c>
      <c r="M38" s="127">
        <v>5</v>
      </c>
      <c r="N38" s="127">
        <v>130</v>
      </c>
      <c r="O38" s="18">
        <f t="shared" si="3"/>
        <v>30</v>
      </c>
      <c r="P38" s="16">
        <f t="shared" si="9"/>
        <v>0.18006881728146984</v>
      </c>
      <c r="Q38" s="15"/>
    </row>
    <row r="39" spans="1:17" s="12" customFormat="1" x14ac:dyDescent="0.25">
      <c r="A39" s="11" t="s">
        <v>32</v>
      </c>
      <c r="B39" s="11" t="s">
        <v>36</v>
      </c>
      <c r="C39" s="20" t="s">
        <v>2</v>
      </c>
      <c r="D39" s="127">
        <v>9.2949654000000007E-2</v>
      </c>
      <c r="E39" s="127">
        <v>-1.2200000000000001E-2</v>
      </c>
      <c r="F39" s="127">
        <v>-1.49E-3</v>
      </c>
      <c r="G39" s="127">
        <v>3.9700000000000003E-5</v>
      </c>
      <c r="H39" s="127">
        <v>6.5300000000000002E-6</v>
      </c>
      <c r="I39" s="127">
        <v>0</v>
      </c>
      <c r="J39" s="127">
        <v>0</v>
      </c>
      <c r="K39" s="127">
        <v>0</v>
      </c>
      <c r="L39" s="127">
        <v>0</v>
      </c>
      <c r="M39" s="127">
        <v>5</v>
      </c>
      <c r="N39" s="127">
        <v>130</v>
      </c>
      <c r="O39" s="18">
        <f t="shared" si="3"/>
        <v>30</v>
      </c>
      <c r="P39" s="16">
        <f t="shared" si="9"/>
        <v>8.0818619443656411E-2</v>
      </c>
      <c r="Q39" s="15"/>
    </row>
    <row r="40" spans="1:17" s="12" customFormat="1" x14ac:dyDescent="0.25">
      <c r="A40" s="11" t="s">
        <v>32</v>
      </c>
      <c r="B40" s="11" t="s">
        <v>36</v>
      </c>
      <c r="C40" s="20" t="s">
        <v>3</v>
      </c>
      <c r="D40" s="127">
        <v>0.106315088</v>
      </c>
      <c r="E40" s="127">
        <v>0</v>
      </c>
      <c r="F40" s="127">
        <v>-1.58E-3</v>
      </c>
      <c r="G40" s="127">
        <v>0</v>
      </c>
      <c r="H40" s="127">
        <v>7.0999999999999998E-6</v>
      </c>
      <c r="I40" s="127">
        <v>0</v>
      </c>
      <c r="J40" s="127">
        <v>0</v>
      </c>
      <c r="K40" s="127">
        <v>0</v>
      </c>
      <c r="L40" s="127">
        <v>0</v>
      </c>
      <c r="M40" s="127">
        <v>5</v>
      </c>
      <c r="N40" s="127">
        <v>130</v>
      </c>
      <c r="O40" s="18">
        <f t="shared" si="3"/>
        <v>30</v>
      </c>
      <c r="P40" s="16">
        <f t="shared" si="9"/>
        <v>6.5305088000000011E-2</v>
      </c>
      <c r="Q40" s="14"/>
    </row>
    <row r="41" spans="1:17" s="12" customFormat="1" x14ac:dyDescent="0.25">
      <c r="A41" s="11" t="s">
        <v>32</v>
      </c>
      <c r="B41" s="11" t="s">
        <v>36</v>
      </c>
      <c r="C41" s="20" t="s">
        <v>4</v>
      </c>
      <c r="D41" s="127">
        <v>0.189162424</v>
      </c>
      <c r="E41" s="127">
        <v>1.571506423</v>
      </c>
      <c r="F41" s="127">
        <v>8.1547506000000006E-2</v>
      </c>
      <c r="G41" s="127">
        <v>2.7327758000000001E-2</v>
      </c>
      <c r="H41" s="127">
        <v>-2.4889200000000002E-4</v>
      </c>
      <c r="I41" s="127">
        <v>-0.268467236</v>
      </c>
      <c r="J41" s="127">
        <v>0</v>
      </c>
      <c r="K41" s="127">
        <v>0</v>
      </c>
      <c r="L41" s="127">
        <v>0</v>
      </c>
      <c r="M41" s="127">
        <v>5</v>
      </c>
      <c r="N41" s="127">
        <v>130</v>
      </c>
      <c r="O41" s="18">
        <f t="shared" si="3"/>
        <v>30</v>
      </c>
      <c r="P41" s="16">
        <f t="shared" si="9"/>
        <v>3.3030383825261293E-2</v>
      </c>
      <c r="Q41" s="14"/>
    </row>
    <row r="42" spans="1:17" s="12" customFormat="1" x14ac:dyDescent="0.25">
      <c r="A42" s="11" t="s">
        <v>32</v>
      </c>
      <c r="B42" s="11" t="s">
        <v>36</v>
      </c>
      <c r="C42" s="85" t="s">
        <v>127</v>
      </c>
      <c r="D42" s="127">
        <v>0.47423214400000002</v>
      </c>
      <c r="E42" s="127">
        <v>5.6217464619999999</v>
      </c>
      <c r="F42" s="127">
        <v>0.34057776299999998</v>
      </c>
      <c r="G42" s="127">
        <v>8.3762881999999997E-2</v>
      </c>
      <c r="H42" s="127">
        <v>-1.515827E-3</v>
      </c>
      <c r="I42" s="127">
        <v>-1.1910866950000001</v>
      </c>
      <c r="J42" s="127">
        <v>0</v>
      </c>
      <c r="K42" s="127">
        <v>0</v>
      </c>
      <c r="L42" s="127">
        <v>0</v>
      </c>
      <c r="M42" s="127">
        <v>5</v>
      </c>
      <c r="N42" s="127">
        <v>130</v>
      </c>
      <c r="O42" s="18">
        <f t="shared" si="3"/>
        <v>30</v>
      </c>
      <c r="P42" s="16">
        <f t="shared" si="9"/>
        <v>3.7902612693836123E-2</v>
      </c>
      <c r="Q42" s="14"/>
    </row>
    <row r="43" spans="1:17" s="12" customFormat="1" x14ac:dyDescent="0.25">
      <c r="A43" s="11" t="str">
        <f>A42</f>
        <v>Passenger Cars</v>
      </c>
      <c r="B43" s="11" t="str">
        <f t="shared" ref="B43:B44" si="10">B42</f>
        <v>Gasoline &lt;1,4 l</v>
      </c>
      <c r="C43" s="85" t="s">
        <v>128</v>
      </c>
      <c r="D43" s="127">
        <v>999236000000000</v>
      </c>
      <c r="E43" s="127">
        <v>1.88659E+16</v>
      </c>
      <c r="F43" s="127">
        <v>1314310000000000</v>
      </c>
      <c r="G43" s="127">
        <v>289572000000000</v>
      </c>
      <c r="H43" s="127">
        <v>-6338390000000</v>
      </c>
      <c r="I43" s="127">
        <v>-4033330000000000</v>
      </c>
      <c r="J43" s="127">
        <v>0</v>
      </c>
      <c r="K43" s="127">
        <v>0</v>
      </c>
      <c r="L43" s="127">
        <v>0</v>
      </c>
      <c r="M43" s="127">
        <v>5</v>
      </c>
      <c r="N43" s="127">
        <v>130</v>
      </c>
      <c r="O43" s="83">
        <f t="shared" si="3"/>
        <v>30</v>
      </c>
      <c r="P43" s="82">
        <f t="shared" si="9"/>
        <v>4.1845976050895579E-2</v>
      </c>
      <c r="Q43" s="14"/>
    </row>
    <row r="44" spans="1:17" s="12" customFormat="1" x14ac:dyDescent="0.25">
      <c r="A44" s="11" t="str">
        <f>A43</f>
        <v>Passenger Cars</v>
      </c>
      <c r="B44" s="11" t="str">
        <f t="shared" si="10"/>
        <v>Gasoline &lt;1,4 l</v>
      </c>
      <c r="C44" s="85" t="s">
        <v>129</v>
      </c>
      <c r="D44" s="127">
        <v>999236000000000</v>
      </c>
      <c r="E44" s="127">
        <v>1.88659E+16</v>
      </c>
      <c r="F44" s="127">
        <v>1314310000000000</v>
      </c>
      <c r="G44" s="127">
        <v>289572000000000</v>
      </c>
      <c r="H44" s="127">
        <v>-6338390000000</v>
      </c>
      <c r="I44" s="127">
        <v>-4033330000000000</v>
      </c>
      <c r="J44" s="127">
        <v>0</v>
      </c>
      <c r="K44" s="127">
        <v>0</v>
      </c>
      <c r="L44" s="127">
        <v>0</v>
      </c>
      <c r="M44" s="127">
        <v>5</v>
      </c>
      <c r="N44" s="127">
        <v>130</v>
      </c>
      <c r="O44" s="83">
        <f t="shared" si="3"/>
        <v>30</v>
      </c>
      <c r="P44" s="82">
        <f t="shared" si="9"/>
        <v>4.1845976050895579E-2</v>
      </c>
      <c r="Q44" s="14"/>
    </row>
    <row r="45" spans="1:17" s="12" customFormat="1" x14ac:dyDescent="0.25">
      <c r="A45" s="11" t="s">
        <v>32</v>
      </c>
      <c r="B45" s="11" t="s">
        <v>34</v>
      </c>
      <c r="C45" s="19" t="s">
        <v>49</v>
      </c>
      <c r="D45" s="127">
        <v>2.6600000000000001E-4</v>
      </c>
      <c r="E45" s="127">
        <v>-1.4E-2</v>
      </c>
      <c r="F45" s="127">
        <v>2.427</v>
      </c>
      <c r="G45" s="127">
        <v>0</v>
      </c>
      <c r="H45" s="127">
        <v>0</v>
      </c>
      <c r="I45" s="127">
        <v>0</v>
      </c>
      <c r="J45" s="127">
        <v>0</v>
      </c>
      <c r="K45" s="127">
        <v>0</v>
      </c>
      <c r="L45" s="127">
        <v>0</v>
      </c>
      <c r="M45" s="127">
        <v>10</v>
      </c>
      <c r="N45" s="127">
        <v>130</v>
      </c>
      <c r="O45" s="83">
        <f t="shared" si="3"/>
        <v>30</v>
      </c>
      <c r="P45" s="16">
        <f xml:space="preserve"> (($D45 * $O45 ^ 2) + ($E45 * $O45) + $F45+ ($G45 * LOG($O45)) + ($H45 * EXP($I45 * $O45)) + ($J45 * ($O45 ^ $K45))) * (1 - $L45)</f>
        <v>2.2464</v>
      </c>
      <c r="Q45" s="14"/>
    </row>
    <row r="46" spans="1:17" s="12" customFormat="1" x14ac:dyDescent="0.25">
      <c r="A46" s="11" t="s">
        <v>32</v>
      </c>
      <c r="B46" s="11" t="s">
        <v>34</v>
      </c>
      <c r="C46" s="20" t="s">
        <v>0</v>
      </c>
      <c r="D46" s="127">
        <v>0.52473884299999995</v>
      </c>
      <c r="E46" s="127">
        <v>0</v>
      </c>
      <c r="F46" s="127">
        <v>-0.01</v>
      </c>
      <c r="G46" s="127">
        <v>0</v>
      </c>
      <c r="H46" s="127">
        <v>9.3599999999999998E-5</v>
      </c>
      <c r="I46" s="127">
        <v>0</v>
      </c>
      <c r="J46" s="127">
        <v>0</v>
      </c>
      <c r="K46" s="127">
        <v>0</v>
      </c>
      <c r="L46" s="127">
        <v>0</v>
      </c>
      <c r="M46" s="127">
        <v>5</v>
      </c>
      <c r="N46" s="127">
        <v>130</v>
      </c>
      <c r="O46" s="83">
        <f t="shared" si="3"/>
        <v>30</v>
      </c>
      <c r="P46" s="16">
        <f t="shared" ref="P46:P53" si="11" xml:space="preserve"> (($D46 + $F46 * $O46 + $H46 * $O46 ^2 + $I46 / $O46 ) / (1 + $E46 * $O46 + $G46 * $O46 ^ 2)) * (1 - $L46)</f>
        <v>0.30897884299999995</v>
      </c>
      <c r="Q46" s="14"/>
    </row>
    <row r="47" spans="1:17" s="12" customFormat="1" x14ac:dyDescent="0.25">
      <c r="A47" s="11" t="s">
        <v>32</v>
      </c>
      <c r="B47" s="11" t="s">
        <v>34</v>
      </c>
      <c r="C47" s="20" t="s">
        <v>1</v>
      </c>
      <c r="D47" s="127">
        <v>0.28355394499999997</v>
      </c>
      <c r="E47" s="127">
        <v>-2.3400000000000001E-2</v>
      </c>
      <c r="F47" s="127">
        <v>-8.6899999999999998E-3</v>
      </c>
      <c r="G47" s="127">
        <v>4.4299999999999998E-4</v>
      </c>
      <c r="H47" s="127">
        <v>1.1400000000000001E-4</v>
      </c>
      <c r="I47" s="127">
        <v>0</v>
      </c>
      <c r="J47" s="127">
        <v>0</v>
      </c>
      <c r="K47" s="127">
        <v>0</v>
      </c>
      <c r="L47" s="127">
        <v>0</v>
      </c>
      <c r="M47" s="127">
        <v>5</v>
      </c>
      <c r="N47" s="127">
        <v>130</v>
      </c>
      <c r="O47" s="83">
        <f t="shared" si="3"/>
        <v>30</v>
      </c>
      <c r="P47" s="16">
        <f t="shared" si="11"/>
        <v>0.18006881728146984</v>
      </c>
      <c r="Q47" s="14"/>
    </row>
    <row r="48" spans="1:17" s="12" customFormat="1" x14ac:dyDescent="0.25">
      <c r="A48" s="11" t="s">
        <v>32</v>
      </c>
      <c r="B48" s="11" t="s">
        <v>34</v>
      </c>
      <c r="C48" s="20" t="s">
        <v>2</v>
      </c>
      <c r="D48" s="127">
        <v>9.2949654000000007E-2</v>
      </c>
      <c r="E48" s="127">
        <v>-1.2200000000000001E-2</v>
      </c>
      <c r="F48" s="127">
        <v>-1.49E-3</v>
      </c>
      <c r="G48" s="127">
        <v>3.9700000000000003E-5</v>
      </c>
      <c r="H48" s="127">
        <v>6.5300000000000002E-6</v>
      </c>
      <c r="I48" s="127">
        <v>0</v>
      </c>
      <c r="J48" s="127">
        <v>0</v>
      </c>
      <c r="K48" s="127">
        <v>0</v>
      </c>
      <c r="L48" s="127">
        <v>0</v>
      </c>
      <c r="M48" s="127">
        <v>5</v>
      </c>
      <c r="N48" s="127">
        <v>130</v>
      </c>
      <c r="O48" s="83">
        <f t="shared" si="3"/>
        <v>30</v>
      </c>
      <c r="P48" s="16">
        <f t="shared" si="11"/>
        <v>8.0818619443656411E-2</v>
      </c>
      <c r="Q48" s="14"/>
    </row>
    <row r="49" spans="1:17" s="12" customFormat="1" x14ac:dyDescent="0.25">
      <c r="A49" s="11" t="s">
        <v>32</v>
      </c>
      <c r="B49" s="11" t="s">
        <v>34</v>
      </c>
      <c r="C49" s="20" t="s">
        <v>3</v>
      </c>
      <c r="D49" s="127">
        <v>0.106315088</v>
      </c>
      <c r="E49" s="127">
        <v>0</v>
      </c>
      <c r="F49" s="127">
        <v>-1.58E-3</v>
      </c>
      <c r="G49" s="127">
        <v>0</v>
      </c>
      <c r="H49" s="127">
        <v>7.0999999999999998E-6</v>
      </c>
      <c r="I49" s="127">
        <v>0</v>
      </c>
      <c r="J49" s="127">
        <v>0</v>
      </c>
      <c r="K49" s="127">
        <v>0</v>
      </c>
      <c r="L49" s="127">
        <v>0</v>
      </c>
      <c r="M49" s="127">
        <v>5</v>
      </c>
      <c r="N49" s="127">
        <v>130</v>
      </c>
      <c r="O49" s="83">
        <f t="shared" si="3"/>
        <v>30</v>
      </c>
      <c r="P49" s="16">
        <f t="shared" si="11"/>
        <v>6.5305088000000011E-2</v>
      </c>
      <c r="Q49" s="14"/>
    </row>
    <row r="50" spans="1:17" s="12" customFormat="1" x14ac:dyDescent="0.25">
      <c r="A50" s="11" t="s">
        <v>32</v>
      </c>
      <c r="B50" s="11" t="s">
        <v>34</v>
      </c>
      <c r="C50" s="20" t="s">
        <v>4</v>
      </c>
      <c r="D50" s="127">
        <v>0.189162424</v>
      </c>
      <c r="E50" s="127">
        <v>1.571506423</v>
      </c>
      <c r="F50" s="127">
        <v>8.1547506000000006E-2</v>
      </c>
      <c r="G50" s="127">
        <v>2.7327758000000001E-2</v>
      </c>
      <c r="H50" s="127">
        <v>-2.4889200000000002E-4</v>
      </c>
      <c r="I50" s="127">
        <v>-0.268467236</v>
      </c>
      <c r="J50" s="127">
        <v>0</v>
      </c>
      <c r="K50" s="127">
        <v>0</v>
      </c>
      <c r="L50" s="127">
        <v>0</v>
      </c>
      <c r="M50" s="127">
        <v>5</v>
      </c>
      <c r="N50" s="127">
        <v>130</v>
      </c>
      <c r="O50" s="83">
        <f t="shared" si="3"/>
        <v>30</v>
      </c>
      <c r="P50" s="16">
        <f t="shared" si="11"/>
        <v>3.3030383825261293E-2</v>
      </c>
      <c r="Q50" s="14"/>
    </row>
    <row r="51" spans="1:17" s="12" customFormat="1" x14ac:dyDescent="0.25">
      <c r="A51" s="11" t="s">
        <v>32</v>
      </c>
      <c r="B51" s="11" t="s">
        <v>34</v>
      </c>
      <c r="C51" s="85" t="s">
        <v>127</v>
      </c>
      <c r="D51" s="127">
        <v>0.47423214400000002</v>
      </c>
      <c r="E51" s="127">
        <v>5.6217464619999999</v>
      </c>
      <c r="F51" s="127">
        <v>0.34057776299999998</v>
      </c>
      <c r="G51" s="127">
        <v>8.3762881999999997E-2</v>
      </c>
      <c r="H51" s="127">
        <v>-1.515827E-3</v>
      </c>
      <c r="I51" s="127">
        <v>-1.1910866950000001</v>
      </c>
      <c r="J51" s="127">
        <v>0</v>
      </c>
      <c r="K51" s="127">
        <v>0</v>
      </c>
      <c r="L51" s="127">
        <v>0</v>
      </c>
      <c r="M51" s="127">
        <v>5</v>
      </c>
      <c r="N51" s="127">
        <v>130</v>
      </c>
      <c r="O51" s="83">
        <f t="shared" si="3"/>
        <v>30</v>
      </c>
      <c r="P51" s="16">
        <f t="shared" si="11"/>
        <v>3.7902612693836123E-2</v>
      </c>
      <c r="Q51" s="14"/>
    </row>
    <row r="52" spans="1:17" s="12" customFormat="1" x14ac:dyDescent="0.25">
      <c r="A52" s="11" t="str">
        <f>A51</f>
        <v>Passenger Cars</v>
      </c>
      <c r="B52" s="11" t="str">
        <f t="shared" ref="B52:B53" si="12">B51</f>
        <v>Gasoline &gt;2,0 l</v>
      </c>
      <c r="C52" s="85" t="s">
        <v>128</v>
      </c>
      <c r="D52" s="127">
        <v>999236000000000</v>
      </c>
      <c r="E52" s="127">
        <v>1.88659E+16</v>
      </c>
      <c r="F52" s="127">
        <v>1314310000000000</v>
      </c>
      <c r="G52" s="127">
        <v>289572000000000</v>
      </c>
      <c r="H52" s="127">
        <v>-6338390000000</v>
      </c>
      <c r="I52" s="127">
        <v>-4033330000000000</v>
      </c>
      <c r="J52" s="127">
        <v>0</v>
      </c>
      <c r="K52" s="127">
        <v>0</v>
      </c>
      <c r="L52" s="127">
        <v>0</v>
      </c>
      <c r="M52" s="127">
        <v>5</v>
      </c>
      <c r="N52" s="127">
        <v>130</v>
      </c>
      <c r="O52" s="83">
        <f t="shared" si="3"/>
        <v>30</v>
      </c>
      <c r="P52" s="82">
        <f t="shared" si="11"/>
        <v>4.1845976050895579E-2</v>
      </c>
      <c r="Q52" s="14"/>
    </row>
    <row r="53" spans="1:17" s="12" customFormat="1" x14ac:dyDescent="0.25">
      <c r="A53" s="11" t="str">
        <f>A52</f>
        <v>Passenger Cars</v>
      </c>
      <c r="B53" s="11" t="str">
        <f t="shared" si="12"/>
        <v>Gasoline &gt;2,0 l</v>
      </c>
      <c r="C53" s="85" t="s">
        <v>129</v>
      </c>
      <c r="D53" s="127">
        <v>999236000000000</v>
      </c>
      <c r="E53" s="127">
        <v>1.88659E+16</v>
      </c>
      <c r="F53" s="127">
        <v>1314310000000000</v>
      </c>
      <c r="G53" s="127">
        <v>289572000000000</v>
      </c>
      <c r="H53" s="127">
        <v>-6338390000000</v>
      </c>
      <c r="I53" s="127">
        <v>-4033330000000000</v>
      </c>
      <c r="J53" s="127">
        <v>0</v>
      </c>
      <c r="K53" s="127">
        <v>0</v>
      </c>
      <c r="L53" s="127">
        <v>0</v>
      </c>
      <c r="M53" s="127">
        <v>5</v>
      </c>
      <c r="N53" s="127">
        <v>130</v>
      </c>
      <c r="O53" s="83">
        <f t="shared" si="3"/>
        <v>30</v>
      </c>
      <c r="P53" s="82">
        <f t="shared" si="11"/>
        <v>4.1845976050895579E-2</v>
      </c>
      <c r="Q53" s="14"/>
    </row>
    <row r="54" spans="1:17" s="12" customFormat="1" x14ac:dyDescent="0.25">
      <c r="A54" s="11" t="s">
        <v>32</v>
      </c>
      <c r="B54" s="11" t="s">
        <v>35</v>
      </c>
      <c r="C54" s="19" t="s">
        <v>49</v>
      </c>
      <c r="D54" s="127">
        <v>7.3999999999999996E-5</v>
      </c>
      <c r="E54" s="127">
        <v>1.2999999999999999E-2</v>
      </c>
      <c r="F54" s="127">
        <v>1.484</v>
      </c>
      <c r="G54" s="127">
        <v>0</v>
      </c>
      <c r="H54" s="127">
        <v>0</v>
      </c>
      <c r="I54" s="127">
        <v>0</v>
      </c>
      <c r="J54" s="127">
        <v>0</v>
      </c>
      <c r="K54" s="127">
        <v>0</v>
      </c>
      <c r="L54" s="127">
        <v>0</v>
      </c>
      <c r="M54" s="127">
        <v>10</v>
      </c>
      <c r="N54" s="127">
        <v>130</v>
      </c>
      <c r="O54" s="83">
        <f t="shared" si="3"/>
        <v>30</v>
      </c>
      <c r="P54" s="16">
        <f xml:space="preserve"> (($D54 * $O54 ^ 2) + ($E54 * $O54) + $F54+ ($G54 * LOG($O54)) + ($H54 * EXP($I54 * $O54)) + ($J54 * ($O54 ^ $K54))) * (1 - $L54)</f>
        <v>1.9405999999999999</v>
      </c>
      <c r="Q54" s="14"/>
    </row>
    <row r="55" spans="1:17" s="12" customFormat="1" x14ac:dyDescent="0.25">
      <c r="A55" s="11" t="s">
        <v>32</v>
      </c>
      <c r="B55" s="11" t="s">
        <v>35</v>
      </c>
      <c r="C55" s="20" t="s">
        <v>0</v>
      </c>
      <c r="D55" s="127">
        <v>0.52473884299999995</v>
      </c>
      <c r="E55" s="127">
        <v>0</v>
      </c>
      <c r="F55" s="127">
        <v>-0.01</v>
      </c>
      <c r="G55" s="127">
        <v>0</v>
      </c>
      <c r="H55" s="127">
        <v>9.3599999999999998E-5</v>
      </c>
      <c r="I55" s="127">
        <v>0</v>
      </c>
      <c r="J55" s="127">
        <v>0</v>
      </c>
      <c r="K55" s="127">
        <v>0</v>
      </c>
      <c r="L55" s="127">
        <v>0</v>
      </c>
      <c r="M55" s="127">
        <v>5</v>
      </c>
      <c r="N55" s="127">
        <v>130</v>
      </c>
      <c r="O55" s="83">
        <f t="shared" si="3"/>
        <v>30</v>
      </c>
      <c r="P55" s="16">
        <f t="shared" ref="P55:P62" si="13" xml:space="preserve"> (($D55 + $F55 * $O55 + $H55 * $O55 ^2 + $I55 / $O55 ) / (1 + $E55 * $O55 + $G55 * $O55 ^ 2)) * (1 - $L55)</f>
        <v>0.30897884299999995</v>
      </c>
      <c r="Q55" s="14"/>
    </row>
    <row r="56" spans="1:17" s="12" customFormat="1" x14ac:dyDescent="0.25">
      <c r="A56" s="11" t="s">
        <v>32</v>
      </c>
      <c r="B56" s="11" t="s">
        <v>35</v>
      </c>
      <c r="C56" s="20" t="s">
        <v>1</v>
      </c>
      <c r="D56" s="127">
        <v>0.28355394499999997</v>
      </c>
      <c r="E56" s="127">
        <v>-2.3400000000000001E-2</v>
      </c>
      <c r="F56" s="127">
        <v>-8.6899999999999998E-3</v>
      </c>
      <c r="G56" s="127">
        <v>4.4299999999999998E-4</v>
      </c>
      <c r="H56" s="127">
        <v>1.1400000000000001E-4</v>
      </c>
      <c r="I56" s="127">
        <v>0</v>
      </c>
      <c r="J56" s="127">
        <v>0</v>
      </c>
      <c r="K56" s="127">
        <v>0</v>
      </c>
      <c r="L56" s="127">
        <v>0</v>
      </c>
      <c r="M56" s="127">
        <v>5</v>
      </c>
      <c r="N56" s="127">
        <v>130</v>
      </c>
      <c r="O56" s="83">
        <f t="shared" si="3"/>
        <v>30</v>
      </c>
      <c r="P56" s="16">
        <f t="shared" si="13"/>
        <v>0.18006881728146984</v>
      </c>
      <c r="Q56" s="14"/>
    </row>
    <row r="57" spans="1:17" s="12" customFormat="1" x14ac:dyDescent="0.25">
      <c r="A57" s="11" t="s">
        <v>32</v>
      </c>
      <c r="B57" s="11" t="s">
        <v>35</v>
      </c>
      <c r="C57" s="20" t="s">
        <v>2</v>
      </c>
      <c r="D57" s="127">
        <v>9.2949654000000007E-2</v>
      </c>
      <c r="E57" s="127">
        <v>-1.2200000000000001E-2</v>
      </c>
      <c r="F57" s="127">
        <v>-1.49E-3</v>
      </c>
      <c r="G57" s="127">
        <v>3.9700000000000003E-5</v>
      </c>
      <c r="H57" s="127">
        <v>6.5300000000000002E-6</v>
      </c>
      <c r="I57" s="127">
        <v>0</v>
      </c>
      <c r="J57" s="127">
        <v>0</v>
      </c>
      <c r="K57" s="127">
        <v>0</v>
      </c>
      <c r="L57" s="127">
        <v>0</v>
      </c>
      <c r="M57" s="127">
        <v>5</v>
      </c>
      <c r="N57" s="127">
        <v>130</v>
      </c>
      <c r="O57" s="83">
        <f t="shared" si="3"/>
        <v>30</v>
      </c>
      <c r="P57" s="16">
        <f t="shared" si="13"/>
        <v>8.0818619443656411E-2</v>
      </c>
      <c r="Q57" s="14"/>
    </row>
    <row r="58" spans="1:17" s="12" customFormat="1" x14ac:dyDescent="0.25">
      <c r="A58" s="11" t="s">
        <v>32</v>
      </c>
      <c r="B58" s="11" t="s">
        <v>35</v>
      </c>
      <c r="C58" s="20" t="s">
        <v>3</v>
      </c>
      <c r="D58" s="127">
        <v>0.106315088</v>
      </c>
      <c r="E58" s="127">
        <v>0</v>
      </c>
      <c r="F58" s="127">
        <v>-1.58E-3</v>
      </c>
      <c r="G58" s="127">
        <v>0</v>
      </c>
      <c r="H58" s="127">
        <v>7.0999999999999998E-6</v>
      </c>
      <c r="I58" s="127">
        <v>0</v>
      </c>
      <c r="J58" s="127">
        <v>0</v>
      </c>
      <c r="K58" s="127">
        <v>0</v>
      </c>
      <c r="L58" s="127">
        <v>0</v>
      </c>
      <c r="M58" s="127">
        <v>5</v>
      </c>
      <c r="N58" s="127">
        <v>130</v>
      </c>
      <c r="O58" s="83">
        <f t="shared" si="3"/>
        <v>30</v>
      </c>
      <c r="P58" s="16">
        <f t="shared" si="13"/>
        <v>6.5305088000000011E-2</v>
      </c>
      <c r="Q58" s="14"/>
    </row>
    <row r="59" spans="1:17" s="12" customFormat="1" x14ac:dyDescent="0.25">
      <c r="A59" s="11" t="s">
        <v>32</v>
      </c>
      <c r="B59" s="11" t="s">
        <v>35</v>
      </c>
      <c r="C59" s="20" t="s">
        <v>4</v>
      </c>
      <c r="D59" s="127">
        <v>0.189162424</v>
      </c>
      <c r="E59" s="127">
        <v>1.571506423</v>
      </c>
      <c r="F59" s="127">
        <v>8.1547506000000006E-2</v>
      </c>
      <c r="G59" s="127">
        <v>2.7327758000000001E-2</v>
      </c>
      <c r="H59" s="127">
        <v>-2.4889200000000002E-4</v>
      </c>
      <c r="I59" s="127">
        <v>-0.268467236</v>
      </c>
      <c r="J59" s="127">
        <v>0</v>
      </c>
      <c r="K59" s="127">
        <v>0</v>
      </c>
      <c r="L59" s="127">
        <v>0</v>
      </c>
      <c r="M59" s="127">
        <v>5</v>
      </c>
      <c r="N59" s="127">
        <v>130</v>
      </c>
      <c r="O59" s="83">
        <f t="shared" si="3"/>
        <v>30</v>
      </c>
      <c r="P59" s="16">
        <f t="shared" si="13"/>
        <v>3.3030383825261293E-2</v>
      </c>
      <c r="Q59" s="15"/>
    </row>
    <row r="60" spans="1:17" s="12" customFormat="1" x14ac:dyDescent="0.25">
      <c r="A60" s="11" t="s">
        <v>32</v>
      </c>
      <c r="B60" s="11" t="s">
        <v>35</v>
      </c>
      <c r="C60" s="85" t="s">
        <v>127</v>
      </c>
      <c r="D60" s="127">
        <v>0.47423214400000002</v>
      </c>
      <c r="E60" s="127">
        <v>5.6217464619999999</v>
      </c>
      <c r="F60" s="127">
        <v>0.34057776299999998</v>
      </c>
      <c r="G60" s="127">
        <v>8.3762881999999997E-2</v>
      </c>
      <c r="H60" s="127">
        <v>-1.515827E-3</v>
      </c>
      <c r="I60" s="127">
        <v>-1.1910866950000001</v>
      </c>
      <c r="J60" s="127">
        <v>0</v>
      </c>
      <c r="K60" s="127">
        <v>0</v>
      </c>
      <c r="L60" s="127">
        <v>0</v>
      </c>
      <c r="M60" s="127">
        <v>5</v>
      </c>
      <c r="N60" s="127">
        <v>130</v>
      </c>
      <c r="O60" s="83">
        <f t="shared" si="3"/>
        <v>30</v>
      </c>
      <c r="P60" s="16">
        <f t="shared" si="13"/>
        <v>3.7902612693836123E-2</v>
      </c>
      <c r="Q60" s="15"/>
    </row>
    <row r="61" spans="1:17" x14ac:dyDescent="0.25">
      <c r="A61" s="11" t="str">
        <f>A60</f>
        <v>Passenger Cars</v>
      </c>
      <c r="B61" s="11" t="str">
        <f t="shared" ref="B61:B62" si="14">B60</f>
        <v>Gasoline 1,4 - 2,0 l</v>
      </c>
      <c r="C61" s="85" t="s">
        <v>128</v>
      </c>
      <c r="D61" s="127">
        <v>999236000000000</v>
      </c>
      <c r="E61" s="127">
        <v>1.88659E+16</v>
      </c>
      <c r="F61" s="127">
        <v>1314310000000000</v>
      </c>
      <c r="G61" s="127">
        <v>289572000000000</v>
      </c>
      <c r="H61" s="127">
        <v>-6338390000000</v>
      </c>
      <c r="I61" s="127">
        <v>-4033330000000000</v>
      </c>
      <c r="J61" s="127">
        <v>0</v>
      </c>
      <c r="K61" s="127">
        <v>0</v>
      </c>
      <c r="L61" s="127">
        <v>0</v>
      </c>
      <c r="M61" s="127">
        <v>5</v>
      </c>
      <c r="N61" s="127">
        <v>130</v>
      </c>
      <c r="O61" s="83">
        <f t="shared" si="3"/>
        <v>30</v>
      </c>
      <c r="P61" s="82">
        <f t="shared" si="13"/>
        <v>4.1845976050895579E-2</v>
      </c>
    </row>
    <row r="62" spans="1:17" x14ac:dyDescent="0.25">
      <c r="A62" s="11" t="str">
        <f>A61</f>
        <v>Passenger Cars</v>
      </c>
      <c r="B62" s="11" t="str">
        <f t="shared" si="14"/>
        <v>Gasoline 1,4 - 2,0 l</v>
      </c>
      <c r="C62" s="85" t="s">
        <v>129</v>
      </c>
      <c r="D62" s="127">
        <v>999236000000000</v>
      </c>
      <c r="E62" s="127">
        <v>1.88659E+16</v>
      </c>
      <c r="F62" s="127">
        <v>1314310000000000</v>
      </c>
      <c r="G62" s="127">
        <v>289572000000000</v>
      </c>
      <c r="H62" s="127">
        <v>-6338390000000</v>
      </c>
      <c r="I62" s="127">
        <v>-4033330000000000</v>
      </c>
      <c r="J62" s="127">
        <v>0</v>
      </c>
      <c r="K62" s="127">
        <v>0</v>
      </c>
      <c r="L62" s="127">
        <v>0</v>
      </c>
      <c r="M62" s="127">
        <v>5</v>
      </c>
      <c r="N62" s="127">
        <v>130</v>
      </c>
      <c r="O62" s="83">
        <f t="shared" si="3"/>
        <v>30</v>
      </c>
      <c r="P62" s="82">
        <f t="shared" si="13"/>
        <v>4.1845976050895579E-2</v>
      </c>
    </row>
  </sheetData>
  <mergeCells count="1">
    <mergeCell ref="M1:N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O62"/>
  <sheetViews>
    <sheetView showGridLines="0" zoomScale="60" zoomScaleNormal="60" workbookViewId="0">
      <pane xSplit="3" ySplit="8" topLeftCell="D9" activePane="bottomRight" state="frozen"/>
      <selection activeCell="R1" sqref="R1:T1048576"/>
      <selection pane="topRight" activeCell="R1" sqref="R1:T1048576"/>
      <selection pane="bottomLeft" activeCell="R1" sqref="R1:T1048576"/>
      <selection pane="bottomRight" activeCell="A7" sqref="A7"/>
    </sheetView>
  </sheetViews>
  <sheetFormatPr defaultRowHeight="15" x14ac:dyDescent="0.25"/>
  <cols>
    <col min="1" max="1" width="18.140625" bestFit="1" customWidth="1"/>
    <col min="2" max="2" width="14.85546875" customWidth="1"/>
    <col min="3" max="3" width="12.28515625" customWidth="1"/>
    <col min="4" max="4" width="16.28515625" bestFit="1" customWidth="1"/>
    <col min="5" max="5" width="14.140625" bestFit="1" customWidth="1"/>
    <col min="6" max="6" width="17.85546875" bestFit="1" customWidth="1"/>
    <col min="7" max="7" width="15.7109375" bestFit="1" customWidth="1"/>
    <col min="8" max="8" width="18.5703125" bestFit="1" customWidth="1"/>
    <col min="9" max="9" width="12.85546875" bestFit="1" customWidth="1"/>
    <col min="10" max="10" width="11" customWidth="1"/>
    <col min="11" max="11" width="15" bestFit="1" customWidth="1"/>
    <col min="12" max="12" width="11.7109375" customWidth="1"/>
    <col min="13" max="14" width="14.42578125" customWidth="1"/>
    <col min="15" max="15" width="19.28515625" customWidth="1"/>
    <col min="16" max="16" width="12" customWidth="1"/>
  </cols>
  <sheetData>
    <row r="1" spans="1:223" s="12" customFormat="1" ht="25.5" customHeight="1" x14ac:dyDescent="0.35">
      <c r="A1" s="68" t="s">
        <v>51</v>
      </c>
      <c r="B1" s="69"/>
      <c r="C1" s="69"/>
      <c r="D1" s="70" t="s">
        <v>151</v>
      </c>
      <c r="M1" s="135" t="s">
        <v>52</v>
      </c>
      <c r="N1" s="135"/>
      <c r="Q1" s="13"/>
    </row>
    <row r="2" spans="1:223" s="12" customFormat="1" ht="21" x14ac:dyDescent="0.35">
      <c r="A2" s="5"/>
      <c r="G2" s="86"/>
      <c r="J2" s="1"/>
      <c r="M2" s="135"/>
      <c r="N2" s="135"/>
      <c r="O2" s="71">
        <v>30</v>
      </c>
    </row>
    <row r="3" spans="1:223" s="12" customFormat="1" ht="21" x14ac:dyDescent="0.35">
      <c r="A3" s="5"/>
      <c r="G3" s="86"/>
      <c r="J3" s="1"/>
      <c r="M3" s="135"/>
      <c r="N3" s="135"/>
      <c r="O3" s="26"/>
    </row>
    <row r="4" spans="1:223" s="12" customFormat="1" x14ac:dyDescent="0.25">
      <c r="A4" s="28" t="s">
        <v>59</v>
      </c>
      <c r="J4" s="1"/>
      <c r="M4" s="135"/>
      <c r="N4" s="135"/>
      <c r="O4" s="26"/>
    </row>
    <row r="5" spans="1:223" s="12" customFormat="1" ht="15.75" x14ac:dyDescent="0.25">
      <c r="A5" s="72" t="s">
        <v>126</v>
      </c>
      <c r="J5" s="1"/>
      <c r="M5" s="135"/>
      <c r="N5" s="135"/>
      <c r="O5" s="26"/>
    </row>
    <row r="6" spans="1:223" s="12" customFormat="1" ht="15.75" x14ac:dyDescent="0.25">
      <c r="A6" s="125" t="s">
        <v>166</v>
      </c>
      <c r="J6" s="1"/>
      <c r="M6" s="135"/>
      <c r="N6" s="135"/>
    </row>
    <row r="7" spans="1:223" s="12" customFormat="1" ht="18.600000000000001" x14ac:dyDescent="0.35">
      <c r="A7" s="72"/>
      <c r="J7" s="1"/>
      <c r="M7" s="80"/>
      <c r="N7" s="80"/>
    </row>
    <row r="8" spans="1:223" s="4" customFormat="1" ht="30.95" x14ac:dyDescent="0.35">
      <c r="A8" s="17" t="s">
        <v>46</v>
      </c>
      <c r="B8" s="17" t="s">
        <v>48</v>
      </c>
      <c r="C8" s="17" t="s">
        <v>47</v>
      </c>
      <c r="D8" s="17" t="s">
        <v>37</v>
      </c>
      <c r="E8" s="17" t="s">
        <v>38</v>
      </c>
      <c r="F8" s="17" t="s">
        <v>39</v>
      </c>
      <c r="G8" s="17" t="s">
        <v>40</v>
      </c>
      <c r="H8" s="17" t="s">
        <v>41</v>
      </c>
      <c r="I8" s="17" t="s">
        <v>42</v>
      </c>
      <c r="J8" s="17" t="s">
        <v>43</v>
      </c>
      <c r="K8" s="17" t="s">
        <v>44</v>
      </c>
      <c r="L8" s="17" t="s">
        <v>45</v>
      </c>
      <c r="M8" s="17" t="s">
        <v>61</v>
      </c>
      <c r="N8" s="17" t="s">
        <v>62</v>
      </c>
      <c r="O8" s="17" t="s">
        <v>50</v>
      </c>
      <c r="P8" s="17" t="s">
        <v>60</v>
      </c>
    </row>
    <row r="9" spans="1:223" s="1" customFormat="1" ht="14.45" x14ac:dyDescent="0.35">
      <c r="A9" s="1" t="s">
        <v>53</v>
      </c>
      <c r="B9" s="87" t="s">
        <v>143</v>
      </c>
      <c r="C9" s="19" t="s">
        <v>49</v>
      </c>
      <c r="D9" s="128">
        <v>1.01E-4</v>
      </c>
      <c r="E9" s="128">
        <v>-1.4E-2</v>
      </c>
      <c r="F9" s="128">
        <v>0.91800000000000004</v>
      </c>
      <c r="G9" s="128">
        <v>0</v>
      </c>
      <c r="H9" s="128">
        <v>0</v>
      </c>
      <c r="I9" s="128">
        <v>0</v>
      </c>
      <c r="J9" s="128">
        <v>0</v>
      </c>
      <c r="K9" s="128">
        <v>0</v>
      </c>
      <c r="L9" s="128">
        <v>0</v>
      </c>
      <c r="M9" s="128">
        <v>10</v>
      </c>
      <c r="N9" s="128">
        <v>130</v>
      </c>
      <c r="O9" s="83">
        <f t="shared" ref="O9:O26" si="0">IF($O$2&lt;$M9,$M9,IF($O$2&gt;$N9,$N9,$O$2))</f>
        <v>30</v>
      </c>
      <c r="P9" s="82">
        <f xml:space="preserve"> (($D9 * $O9 ^ 2) + ($E9 * $O9) + $F9+ ($G9 * LOG($O9)) + ($H9 * EXP($I9 * $O9)) + ($J9 * ($O9 ^ $K9))) * (1 - $L9)</f>
        <v>0.58890000000000009</v>
      </c>
      <c r="Q9" s="2"/>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row>
    <row r="10" spans="1:223" s="1" customFormat="1" ht="14.45" x14ac:dyDescent="0.35">
      <c r="A10" s="1" t="s">
        <v>53</v>
      </c>
      <c r="B10" s="87" t="s">
        <v>143</v>
      </c>
      <c r="C10" s="19" t="s">
        <v>0</v>
      </c>
      <c r="D10" s="128">
        <v>3.0956079239999998</v>
      </c>
      <c r="E10" s="128">
        <v>0.14119226900000001</v>
      </c>
      <c r="F10" s="128">
        <v>-6.1799999999999997E-3</v>
      </c>
      <c r="G10" s="128">
        <v>-5.0299999999999997E-4</v>
      </c>
      <c r="H10" s="128">
        <v>4.2200000000000001E-4</v>
      </c>
      <c r="I10" s="128">
        <v>0</v>
      </c>
      <c r="J10" s="128">
        <v>0</v>
      </c>
      <c r="K10" s="128">
        <v>0</v>
      </c>
      <c r="L10" s="128">
        <v>0</v>
      </c>
      <c r="M10" s="128">
        <v>10</v>
      </c>
      <c r="N10" s="128">
        <v>120</v>
      </c>
      <c r="O10" s="83">
        <f t="shared" si="0"/>
        <v>30</v>
      </c>
      <c r="P10" s="82">
        <f t="shared" ref="P10:P13" si="1" xml:space="preserve"> (($D10 + $F10 * $O10 + $H10 * $O10 ^2 + $I10 / $O10 ) / (1 + $E10 * $O10 + $G10 * $O10 ^ 2)) * (1 - $L10)</f>
        <v>0.68784467957613649</v>
      </c>
    </row>
    <row r="11" spans="1:223" s="1" customFormat="1" ht="14.45" x14ac:dyDescent="0.35">
      <c r="A11" s="1" t="s">
        <v>53</v>
      </c>
      <c r="B11" s="87" t="s">
        <v>143</v>
      </c>
      <c r="C11" s="19" t="s">
        <v>1</v>
      </c>
      <c r="D11" s="128">
        <v>2.3980973859999999</v>
      </c>
      <c r="E11" s="128">
        <v>7.6700000000000004E-2</v>
      </c>
      <c r="F11" s="128">
        <v>-1.1599999999999999E-2</v>
      </c>
      <c r="G11" s="128">
        <v>-5.0000000000000001E-4</v>
      </c>
      <c r="H11" s="128">
        <v>1.2E-4</v>
      </c>
      <c r="I11" s="128">
        <v>0</v>
      </c>
      <c r="J11" s="128">
        <v>0</v>
      </c>
      <c r="K11" s="128">
        <v>0</v>
      </c>
      <c r="L11" s="128">
        <v>0</v>
      </c>
      <c r="M11" s="128">
        <v>10</v>
      </c>
      <c r="N11" s="128">
        <v>120</v>
      </c>
      <c r="O11" s="83">
        <f t="shared" si="0"/>
        <v>30</v>
      </c>
      <c r="P11" s="82">
        <f t="shared" si="1"/>
        <v>0.75696155243774121</v>
      </c>
    </row>
    <row r="12" spans="1:223" s="1" customFormat="1" ht="14.45" x14ac:dyDescent="0.35">
      <c r="A12" s="1" t="s">
        <v>53</v>
      </c>
      <c r="B12" s="87" t="s">
        <v>143</v>
      </c>
      <c r="C12" s="19" t="s">
        <v>2</v>
      </c>
      <c r="D12" s="128">
        <v>2.816405992</v>
      </c>
      <c r="E12" s="128">
        <v>0.198187904</v>
      </c>
      <c r="F12" s="128">
        <v>6.6900000000000001E-2</v>
      </c>
      <c r="G12" s="128">
        <v>-1.4300000000000001E-3</v>
      </c>
      <c r="H12" s="128">
        <v>-4.6299999999999998E-4</v>
      </c>
      <c r="I12" s="128">
        <v>0</v>
      </c>
      <c r="J12" s="128">
        <v>0</v>
      </c>
      <c r="K12" s="128">
        <v>0</v>
      </c>
      <c r="L12" s="128">
        <v>0</v>
      </c>
      <c r="M12" s="128">
        <v>10</v>
      </c>
      <c r="N12" s="128">
        <v>120</v>
      </c>
      <c r="O12" s="83">
        <f t="shared" si="0"/>
        <v>30</v>
      </c>
      <c r="P12" s="82">
        <f t="shared" si="1"/>
        <v>0.77875748144811241</v>
      </c>
    </row>
    <row r="13" spans="1:223" s="1" customFormat="1" ht="14.45" x14ac:dyDescent="0.35">
      <c r="A13" s="1" t="s">
        <v>53</v>
      </c>
      <c r="B13" s="87" t="s">
        <v>143</v>
      </c>
      <c r="C13" s="19" t="s">
        <v>3</v>
      </c>
      <c r="D13" s="128">
        <v>1.1080000000000001</v>
      </c>
      <c r="E13" s="128">
        <v>0</v>
      </c>
      <c r="F13" s="128">
        <v>-2.0160000000000001E-2</v>
      </c>
      <c r="G13" s="128">
        <v>0</v>
      </c>
      <c r="H13" s="128">
        <v>1.484E-4</v>
      </c>
      <c r="I13" s="128">
        <v>0</v>
      </c>
      <c r="J13" s="128">
        <v>0</v>
      </c>
      <c r="K13" s="128">
        <v>0</v>
      </c>
      <c r="L13" s="128">
        <v>0</v>
      </c>
      <c r="M13" s="128">
        <v>10</v>
      </c>
      <c r="N13" s="128">
        <v>130</v>
      </c>
      <c r="O13" s="83">
        <f t="shared" si="0"/>
        <v>30</v>
      </c>
      <c r="P13" s="82">
        <f t="shared" si="1"/>
        <v>0.6367600000000001</v>
      </c>
    </row>
    <row r="14" spans="1:223" s="1" customFormat="1" ht="14.45" x14ac:dyDescent="0.35">
      <c r="A14" s="1" t="s">
        <v>53</v>
      </c>
      <c r="B14" s="87" t="s">
        <v>143</v>
      </c>
      <c r="C14" s="19" t="s">
        <v>4</v>
      </c>
      <c r="D14" s="15">
        <v>6.6713599999999998E-5</v>
      </c>
      <c r="E14" s="15">
        <v>-1.1381466999999999E-2</v>
      </c>
      <c r="F14" s="15">
        <v>0.94595172699999996</v>
      </c>
      <c r="G14" s="15">
        <v>1.9236081490000001</v>
      </c>
      <c r="H14" s="15">
        <v>-5.1504600000000002E-5</v>
      </c>
      <c r="I14" s="15">
        <v>4.2642720000000004E-3</v>
      </c>
      <c r="J14" s="15">
        <v>1</v>
      </c>
      <c r="K14" s="15">
        <v>0</v>
      </c>
      <c r="L14" s="15">
        <v>0</v>
      </c>
      <c r="M14" s="15">
        <v>5</v>
      </c>
      <c r="N14" s="15">
        <v>140</v>
      </c>
      <c r="O14" s="83">
        <f t="shared" si="0"/>
        <v>30</v>
      </c>
      <c r="P14" s="82">
        <f>(D14*O14^2+E14*O14+F14+G14/O14)/(H14*O14^2+I14*O14+J14)*(1-L14)</f>
        <v>0.67371276968480931</v>
      </c>
    </row>
    <row r="15" spans="1:223" s="1" customFormat="1" ht="14.45" x14ac:dyDescent="0.35">
      <c r="A15" s="1" t="s">
        <v>53</v>
      </c>
      <c r="B15" s="87" t="s">
        <v>143</v>
      </c>
      <c r="C15" s="85" t="s">
        <v>127</v>
      </c>
      <c r="D15" s="15">
        <v>6.6713599999999998E-5</v>
      </c>
      <c r="E15" s="15">
        <v>-1.1381466999999999E-2</v>
      </c>
      <c r="F15" s="15">
        <v>0.94595172699999996</v>
      </c>
      <c r="G15" s="15">
        <v>1.9236081490000001</v>
      </c>
      <c r="H15" s="15">
        <v>-5.1504600000000002E-5</v>
      </c>
      <c r="I15" s="15">
        <v>4.2642720000000004E-3</v>
      </c>
      <c r="J15" s="15">
        <v>1</v>
      </c>
      <c r="K15" s="15">
        <v>0</v>
      </c>
      <c r="L15" s="15">
        <v>0.17630645021966401</v>
      </c>
      <c r="M15" s="15">
        <v>5</v>
      </c>
      <c r="N15" s="15">
        <v>140</v>
      </c>
      <c r="O15" s="83">
        <f t="shared" si="0"/>
        <v>30</v>
      </c>
      <c r="P15" s="82">
        <f>(D15*O15^2+E15*O15+F15+G15/O15)/(H15*O15^2+I15*O15+J15)*(1-L15)</f>
        <v>0.55493286279402243</v>
      </c>
    </row>
    <row r="16" spans="1:223" s="1" customFormat="1" ht="14.45" x14ac:dyDescent="0.35">
      <c r="A16" s="1" t="s">
        <v>53</v>
      </c>
      <c r="B16" s="87" t="s">
        <v>143</v>
      </c>
      <c r="C16" s="85" t="s">
        <v>128</v>
      </c>
      <c r="D16" s="15">
        <v>6.6713599999999998E-5</v>
      </c>
      <c r="E16" s="15">
        <v>-1.1381466999999999E-2</v>
      </c>
      <c r="F16" s="15">
        <v>0.94595172699999996</v>
      </c>
      <c r="G16" s="15">
        <v>1.9236081490000001</v>
      </c>
      <c r="H16" s="15">
        <v>-5.1504600000000002E-5</v>
      </c>
      <c r="I16" s="15">
        <v>4.2642720000000004E-3</v>
      </c>
      <c r="J16" s="15">
        <v>1</v>
      </c>
      <c r="K16" s="15">
        <v>0</v>
      </c>
      <c r="L16" s="15">
        <v>0.37071083521834097</v>
      </c>
      <c r="M16" s="15">
        <v>5</v>
      </c>
      <c r="N16" s="15">
        <v>140</v>
      </c>
      <c r="O16" s="83">
        <f t="shared" si="0"/>
        <v>30</v>
      </c>
      <c r="P16" s="82">
        <f t="shared" ref="P16:P17" si="2">(D16*O16^2+E16*O16+F16+G16/O16)/(H16*O16^2+I16*O16+J16)*(1-L16)</f>
        <v>0.42396014613769184</v>
      </c>
    </row>
    <row r="17" spans="1:223" s="1" customFormat="1" ht="14.45" x14ac:dyDescent="0.35">
      <c r="A17" s="1" t="s">
        <v>53</v>
      </c>
      <c r="B17" s="87" t="s">
        <v>143</v>
      </c>
      <c r="C17" s="85" t="s">
        <v>129</v>
      </c>
      <c r="D17" s="15">
        <v>6.6713599999999998E-5</v>
      </c>
      <c r="E17" s="15">
        <v>-1.1381466999999999E-2</v>
      </c>
      <c r="F17" s="15">
        <v>0.94595172699999996</v>
      </c>
      <c r="G17" s="15">
        <v>1.9236081490000001</v>
      </c>
      <c r="H17" s="15">
        <v>-5.1504600000000002E-5</v>
      </c>
      <c r="I17" s="15">
        <v>4.2642720000000004E-3</v>
      </c>
      <c r="J17" s="15">
        <v>1</v>
      </c>
      <c r="K17" s="15">
        <v>0</v>
      </c>
      <c r="L17" s="15">
        <v>0.69434526282033804</v>
      </c>
      <c r="M17" s="15">
        <v>5</v>
      </c>
      <c r="N17" s="15">
        <v>140</v>
      </c>
      <c r="O17" s="83">
        <f t="shared" si="0"/>
        <v>30</v>
      </c>
      <c r="P17" s="82">
        <f t="shared" si="2"/>
        <v>0.20592349955259251</v>
      </c>
    </row>
    <row r="18" spans="1:223" s="1" customFormat="1" ht="14.45" x14ac:dyDescent="0.35">
      <c r="A18" s="1" t="s">
        <v>53</v>
      </c>
      <c r="B18" s="87" t="s">
        <v>144</v>
      </c>
      <c r="C18" s="19" t="s">
        <v>49</v>
      </c>
      <c r="D18" s="128">
        <v>8.1599999999999999E-4</v>
      </c>
      <c r="E18" s="128">
        <v>-0.11890000000000001</v>
      </c>
      <c r="F18" s="128">
        <v>5.1234000000000002</v>
      </c>
      <c r="G18" s="128">
        <v>0</v>
      </c>
      <c r="H18" s="128">
        <v>0</v>
      </c>
      <c r="I18" s="128">
        <v>0</v>
      </c>
      <c r="J18" s="128">
        <v>0</v>
      </c>
      <c r="K18" s="128">
        <v>0</v>
      </c>
      <c r="L18" s="128">
        <v>0</v>
      </c>
      <c r="M18" s="128">
        <v>10</v>
      </c>
      <c r="N18" s="128">
        <v>110</v>
      </c>
      <c r="O18" s="83">
        <f t="shared" si="0"/>
        <v>30</v>
      </c>
      <c r="P18" s="82">
        <f xml:space="preserve"> (($D18 * $O18 ^ 2) + ($E18 * $O18) + $F18+ ($G18 * LOG($O18)) + ($H18 * EXP($I18 * $O18)) + ($J18 * ($O18 ^ $K18))) * (1 - $L18)</f>
        <v>2.2907999999999999</v>
      </c>
      <c r="Q18" s="2"/>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row>
    <row r="19" spans="1:223" s="1" customFormat="1" ht="14.45" x14ac:dyDescent="0.35">
      <c r="A19" s="1" t="s">
        <v>53</v>
      </c>
      <c r="B19" s="87" t="s">
        <v>144</v>
      </c>
      <c r="C19" s="19" t="s">
        <v>0</v>
      </c>
      <c r="D19" s="128">
        <v>2.41E-4</v>
      </c>
      <c r="E19" s="128">
        <v>-3.1809999999999998E-2</v>
      </c>
      <c r="F19" s="128">
        <v>2.0247000000000002</v>
      </c>
      <c r="G19" s="128">
        <v>0</v>
      </c>
      <c r="H19" s="128">
        <v>0</v>
      </c>
      <c r="I19" s="128">
        <v>0</v>
      </c>
      <c r="J19" s="128">
        <v>0</v>
      </c>
      <c r="K19" s="128">
        <v>0</v>
      </c>
      <c r="L19" s="128">
        <v>0</v>
      </c>
      <c r="M19" s="128">
        <v>10</v>
      </c>
      <c r="N19" s="128">
        <v>110</v>
      </c>
      <c r="O19" s="83">
        <f t="shared" si="0"/>
        <v>30</v>
      </c>
      <c r="P19" s="82">
        <f xml:space="preserve"> (($D19 * $O19 ^ 2) + ($E19 * $O19) + $F19+ ($G19 * LOG($O19)) + ($H19 * EXP($I19 * $O19)) + ($J19 * ($O19 ^ $K19))) * (1 - $L19)</f>
        <v>1.2873000000000001</v>
      </c>
    </row>
    <row r="20" spans="1:223" s="1" customFormat="1" ht="14.45" x14ac:dyDescent="0.35">
      <c r="A20" s="1" t="s">
        <v>53</v>
      </c>
      <c r="B20" s="87" t="s">
        <v>144</v>
      </c>
      <c r="C20" s="19" t="s">
        <v>1</v>
      </c>
      <c r="D20" s="128">
        <v>2.41E-4</v>
      </c>
      <c r="E20" s="128">
        <v>-3.1809999999999998E-2</v>
      </c>
      <c r="F20" s="128">
        <v>2.0247000000000002</v>
      </c>
      <c r="G20" s="128">
        <v>0</v>
      </c>
      <c r="H20" s="128">
        <v>0</v>
      </c>
      <c r="I20" s="128">
        <v>0</v>
      </c>
      <c r="J20" s="128">
        <v>0</v>
      </c>
      <c r="K20" s="128">
        <v>0</v>
      </c>
      <c r="L20" s="128">
        <v>0</v>
      </c>
      <c r="M20" s="128">
        <v>10</v>
      </c>
      <c r="N20" s="128">
        <v>110</v>
      </c>
      <c r="O20" s="83">
        <f t="shared" si="0"/>
        <v>30</v>
      </c>
      <c r="P20" s="82">
        <f xml:space="preserve"> (($D20 * $O20 ^ 2) + ($E20 * $O20) + $F20+ ($G20 * LOG($O20)) + ($H20 * EXP($I20 * $O20)) + ($J20 * ($O20 ^ $K20))) * (1 - $L20)</f>
        <v>1.2873000000000001</v>
      </c>
    </row>
    <row r="21" spans="1:223" s="1" customFormat="1" ht="14.45" x14ac:dyDescent="0.35">
      <c r="A21" s="1" t="s">
        <v>53</v>
      </c>
      <c r="B21" s="87" t="s">
        <v>144</v>
      </c>
      <c r="C21" s="19" t="s">
        <v>2</v>
      </c>
      <c r="D21" s="128">
        <v>2.41E-4</v>
      </c>
      <c r="E21" s="128">
        <v>-3.1809999999999998E-2</v>
      </c>
      <c r="F21" s="128">
        <v>2.0247000000000002</v>
      </c>
      <c r="G21" s="128">
        <v>0</v>
      </c>
      <c r="H21" s="128">
        <v>0</v>
      </c>
      <c r="I21" s="128">
        <v>0</v>
      </c>
      <c r="J21" s="128">
        <v>0</v>
      </c>
      <c r="K21" s="128">
        <v>0</v>
      </c>
      <c r="L21" s="128">
        <v>0.16</v>
      </c>
      <c r="M21" s="128">
        <v>10</v>
      </c>
      <c r="N21" s="128">
        <v>110</v>
      </c>
      <c r="O21" s="83">
        <f t="shared" si="0"/>
        <v>30</v>
      </c>
      <c r="P21" s="82">
        <f xml:space="preserve"> (($D21 * $O21 ^ 2) + ($E21 * $O21) + $F21+ ($G21 * LOG($O21)) + ($H21 * EXP($I21 * $O21)) + ($J21 * ($O21 ^ $K21))) * (1 - $L21)</f>
        <v>1.081332</v>
      </c>
    </row>
    <row r="22" spans="1:223" s="1" customFormat="1" ht="14.45" x14ac:dyDescent="0.35">
      <c r="A22" s="1" t="s">
        <v>53</v>
      </c>
      <c r="B22" s="87" t="s">
        <v>144</v>
      </c>
      <c r="C22" s="19" t="s">
        <v>3</v>
      </c>
      <c r="D22" s="128">
        <v>2.41E-4</v>
      </c>
      <c r="E22" s="128">
        <v>-3.1809999999999998E-2</v>
      </c>
      <c r="F22" s="128">
        <v>2.0247000000000002</v>
      </c>
      <c r="G22" s="128">
        <v>0</v>
      </c>
      <c r="H22" s="128">
        <v>0</v>
      </c>
      <c r="I22" s="128">
        <v>0</v>
      </c>
      <c r="J22" s="128">
        <v>0</v>
      </c>
      <c r="K22" s="128">
        <v>0</v>
      </c>
      <c r="L22" s="128">
        <v>0.32</v>
      </c>
      <c r="M22" s="128">
        <v>10</v>
      </c>
      <c r="N22" s="128">
        <v>110</v>
      </c>
      <c r="O22" s="83">
        <f t="shared" si="0"/>
        <v>30</v>
      </c>
      <c r="P22" s="82">
        <f xml:space="preserve"> (($D22 * $O22 ^ 2) + ($E22 * $O22) + $F22+ ($G22 * LOG($O22)) + ($H22 * EXP($I22 * $O22)) + ($J22 * ($O22 ^ $K22))) * (1 - $L22)</f>
        <v>0.87536400000000003</v>
      </c>
    </row>
    <row r="23" spans="1:223" s="1" customFormat="1" ht="14.45" x14ac:dyDescent="0.35">
      <c r="A23" s="1" t="s">
        <v>53</v>
      </c>
      <c r="B23" s="87" t="s">
        <v>144</v>
      </c>
      <c r="C23" s="19" t="s">
        <v>4</v>
      </c>
      <c r="D23" s="128">
        <v>1.5388700000000001E-5</v>
      </c>
      <c r="E23" s="128">
        <v>-3.0705311000000001E-3</v>
      </c>
      <c r="F23" s="128">
        <v>0.183141472</v>
      </c>
      <c r="G23" s="128">
        <v>1.2268025198000001</v>
      </c>
      <c r="H23" s="128">
        <v>5.7153800000000002E-5</v>
      </c>
      <c r="I23" s="128">
        <v>-1.4461691400000001E-2</v>
      </c>
      <c r="J23" s="128">
        <v>1</v>
      </c>
      <c r="K23" s="128">
        <v>0</v>
      </c>
      <c r="L23" s="128">
        <v>-4.0678629432032603</v>
      </c>
      <c r="M23" s="128">
        <v>5</v>
      </c>
      <c r="N23" s="128">
        <v>140</v>
      </c>
      <c r="O23" s="83">
        <f t="shared" si="0"/>
        <v>30</v>
      </c>
      <c r="P23" s="82">
        <f>(D23*O23^2+E23*O23+F23+G23/O23)/(H23*O23^2+I23*O23+J23)*(1-L23)</f>
        <v>1.1961641347718535</v>
      </c>
    </row>
    <row r="24" spans="1:223" s="1" customFormat="1" ht="14.45" x14ac:dyDescent="0.35">
      <c r="A24" s="1" t="s">
        <v>53</v>
      </c>
      <c r="B24" s="87" t="s">
        <v>144</v>
      </c>
      <c r="C24" s="85" t="s">
        <v>127</v>
      </c>
      <c r="D24" s="128">
        <v>1.5388700000000001E-5</v>
      </c>
      <c r="E24" s="128">
        <v>-3.0705311000000001E-3</v>
      </c>
      <c r="F24" s="128">
        <v>0.183141472</v>
      </c>
      <c r="G24" s="128">
        <v>1.2268025198000001</v>
      </c>
      <c r="H24" s="128">
        <v>5.7153800000000002E-5</v>
      </c>
      <c r="I24" s="128">
        <v>-1.4461691400000001E-2</v>
      </c>
      <c r="J24" s="128">
        <v>1</v>
      </c>
      <c r="K24" s="128">
        <v>0</v>
      </c>
      <c r="L24" s="128">
        <v>-3.09436964740999</v>
      </c>
      <c r="M24" s="128">
        <v>5</v>
      </c>
      <c r="N24" s="128">
        <v>140</v>
      </c>
      <c r="O24" s="83">
        <f t="shared" si="0"/>
        <v>30</v>
      </c>
      <c r="P24" s="82">
        <f t="shared" ref="P24:P26" si="3">(D24*O24^2+E24*O24+F24+G24/O24)/(H24*O24^2+I24*O24+J24)*(1-L24)</f>
        <v>0.96639119518782945</v>
      </c>
    </row>
    <row r="25" spans="1:223" s="1" customFormat="1" ht="14.45" x14ac:dyDescent="0.35">
      <c r="A25" s="1" t="s">
        <v>53</v>
      </c>
      <c r="B25" s="87" t="s">
        <v>144</v>
      </c>
      <c r="C25" s="85" t="s">
        <v>128</v>
      </c>
      <c r="D25" s="128">
        <v>8.1559999999999995E-6</v>
      </c>
      <c r="E25" s="128">
        <v>-1.6273812000000001E-3</v>
      </c>
      <c r="F25" s="128">
        <v>9.7064976600000005E-2</v>
      </c>
      <c r="G25" s="128">
        <v>0.65020535150000003</v>
      </c>
      <c r="H25" s="128">
        <v>5.7153800000000002E-5</v>
      </c>
      <c r="I25" s="128">
        <v>-1.4461689600000001E-2</v>
      </c>
      <c r="J25" s="128">
        <v>1</v>
      </c>
      <c r="K25" s="128">
        <v>0</v>
      </c>
      <c r="L25" s="128">
        <v>-3.0193730361773699</v>
      </c>
      <c r="M25" s="128">
        <v>5</v>
      </c>
      <c r="N25" s="128">
        <v>140</v>
      </c>
      <c r="O25" s="83">
        <f t="shared" si="0"/>
        <v>30</v>
      </c>
      <c r="P25" s="82">
        <f t="shared" si="3"/>
        <v>0.50280551992144973</v>
      </c>
    </row>
    <row r="26" spans="1:223" s="1" customFormat="1" ht="14.45" x14ac:dyDescent="0.35">
      <c r="A26" s="1" t="s">
        <v>53</v>
      </c>
      <c r="B26" s="87" t="s">
        <v>144</v>
      </c>
      <c r="C26" s="85" t="s">
        <v>129</v>
      </c>
      <c r="D26" s="128">
        <v>8.1559999999999995E-6</v>
      </c>
      <c r="E26" s="128">
        <v>-1.6273812000000001E-3</v>
      </c>
      <c r="F26" s="128">
        <v>9.7064976600000005E-2</v>
      </c>
      <c r="G26" s="128">
        <v>0.65020535150000003</v>
      </c>
      <c r="H26" s="128">
        <v>5.7153800000000002E-5</v>
      </c>
      <c r="I26" s="128">
        <v>-1.4461689600000001E-2</v>
      </c>
      <c r="J26" s="128">
        <v>1</v>
      </c>
      <c r="K26" s="128">
        <v>0</v>
      </c>
      <c r="L26" s="128">
        <v>-1.00968651808869</v>
      </c>
      <c r="M26" s="128">
        <v>5</v>
      </c>
      <c r="N26" s="128">
        <v>140</v>
      </c>
      <c r="O26" s="83">
        <f t="shared" si="0"/>
        <v>30</v>
      </c>
      <c r="P26" s="82">
        <f t="shared" si="3"/>
        <v>0.25140275996072547</v>
      </c>
    </row>
    <row r="27" spans="1:223" s="1" customFormat="1" ht="14.45" x14ac:dyDescent="0.35">
      <c r="A27" s="1" t="s">
        <v>53</v>
      </c>
      <c r="B27" s="87" t="s">
        <v>145</v>
      </c>
      <c r="C27" s="19" t="s">
        <v>49</v>
      </c>
      <c r="D27" s="128">
        <v>8.1599999999999999E-4</v>
      </c>
      <c r="E27" s="128">
        <v>-0.11890000000000001</v>
      </c>
      <c r="F27" s="128">
        <v>5.1234000000000002</v>
      </c>
      <c r="G27" s="128">
        <v>0</v>
      </c>
      <c r="H27" s="128">
        <v>0</v>
      </c>
      <c r="I27" s="128">
        <v>0</v>
      </c>
      <c r="J27" s="128">
        <v>0</v>
      </c>
      <c r="K27" s="128">
        <v>0</v>
      </c>
      <c r="L27" s="128">
        <v>0</v>
      </c>
      <c r="M27" s="128">
        <v>10</v>
      </c>
      <c r="N27" s="128">
        <v>110</v>
      </c>
      <c r="O27" s="18">
        <f>IF($O$2&lt;$M27,$M27,IF($O$2&gt;$N27,$N27,$O$2))</f>
        <v>30</v>
      </c>
      <c r="P27" s="16">
        <f xml:space="preserve"> (($D27 * $O27 ^ 2) + ($E27 * $O27) + $F27+ ($G27 * LOG($O27)) + ($H27 * EXP($I27 * $O27)) + ($J27 * ($O27 ^ $K27))) * (1 - $L27)</f>
        <v>2.2907999999999999</v>
      </c>
      <c r="Q27" s="2"/>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row>
    <row r="28" spans="1:223" s="1" customFormat="1" ht="14.45" x14ac:dyDescent="0.35">
      <c r="A28" s="1" t="s">
        <v>53</v>
      </c>
      <c r="B28" s="87" t="s">
        <v>145</v>
      </c>
      <c r="C28" s="19" t="s">
        <v>0</v>
      </c>
      <c r="D28" s="128">
        <v>2.41E-4</v>
      </c>
      <c r="E28" s="128">
        <v>-3.1809999999999998E-2</v>
      </c>
      <c r="F28" s="128">
        <v>2.0247000000000002</v>
      </c>
      <c r="G28" s="128">
        <v>0</v>
      </c>
      <c r="H28" s="128">
        <v>0</v>
      </c>
      <c r="I28" s="128">
        <v>0</v>
      </c>
      <c r="J28" s="128">
        <v>0</v>
      </c>
      <c r="K28" s="128">
        <v>0</v>
      </c>
      <c r="L28" s="128">
        <v>0</v>
      </c>
      <c r="M28" s="128">
        <v>10</v>
      </c>
      <c r="N28" s="128">
        <v>110</v>
      </c>
      <c r="O28" s="18">
        <f>IF($O$2&lt;$M28,$M28,IF($O$2&gt;$N28,$N28,$O$2))</f>
        <v>30</v>
      </c>
      <c r="P28" s="16">
        <f xml:space="preserve"> (($D28 * $O28 ^ 2) + ($E28 * $O28) + $F28+ ($G28 * LOG($O28)) + ($H28 * EXP($I28 * $O28)) + ($J28 * ($O28 ^ $K28))) * (1 - $L28)</f>
        <v>1.2873000000000001</v>
      </c>
    </row>
    <row r="29" spans="1:223" s="1" customFormat="1" ht="14.45" x14ac:dyDescent="0.35">
      <c r="A29" s="1" t="s">
        <v>53</v>
      </c>
      <c r="B29" s="87" t="s">
        <v>145</v>
      </c>
      <c r="C29" s="19" t="s">
        <v>1</v>
      </c>
      <c r="D29" s="128">
        <v>2.41E-4</v>
      </c>
      <c r="E29" s="128">
        <v>-3.1809999999999998E-2</v>
      </c>
      <c r="F29" s="128">
        <v>2.0247000000000002</v>
      </c>
      <c r="G29" s="128">
        <v>0</v>
      </c>
      <c r="H29" s="128">
        <v>0</v>
      </c>
      <c r="I29" s="128">
        <v>0</v>
      </c>
      <c r="J29" s="128">
        <v>0</v>
      </c>
      <c r="K29" s="128">
        <v>0</v>
      </c>
      <c r="L29" s="128">
        <v>0</v>
      </c>
      <c r="M29" s="128">
        <v>10</v>
      </c>
      <c r="N29" s="128">
        <v>110</v>
      </c>
      <c r="O29" s="18">
        <f>IF($O$2&lt;$M29,$M29,IF($O$2&gt;$N29,$N29,$O$2))</f>
        <v>30</v>
      </c>
      <c r="P29" s="16">
        <f xml:space="preserve"> (($D29 * $O29 ^ 2) + ($E29 * $O29) + $F29+ ($G29 * LOG($O29)) + ($H29 * EXP($I29 * $O29)) + ($J29 * ($O29 ^ $K29))) * (1 - $L29)</f>
        <v>1.2873000000000001</v>
      </c>
    </row>
    <row r="30" spans="1:223" s="1" customFormat="1" ht="14.45" x14ac:dyDescent="0.35">
      <c r="A30" s="1" t="s">
        <v>53</v>
      </c>
      <c r="B30" s="87" t="s">
        <v>145</v>
      </c>
      <c r="C30" s="19" t="s">
        <v>2</v>
      </c>
      <c r="D30" s="128">
        <v>2.41E-4</v>
      </c>
      <c r="E30" s="128">
        <v>-3.1809999999999998E-2</v>
      </c>
      <c r="F30" s="128">
        <v>2.0247000000000002</v>
      </c>
      <c r="G30" s="128">
        <v>0</v>
      </c>
      <c r="H30" s="128">
        <v>0</v>
      </c>
      <c r="I30" s="128">
        <v>0</v>
      </c>
      <c r="J30" s="128">
        <v>0</v>
      </c>
      <c r="K30" s="128">
        <v>0</v>
      </c>
      <c r="L30" s="128">
        <v>0.16</v>
      </c>
      <c r="M30" s="128">
        <v>10</v>
      </c>
      <c r="N30" s="128">
        <v>110</v>
      </c>
      <c r="O30" s="18">
        <f>IF($O$2&lt;$M30,$M30,IF($O$2&gt;$N30,$N30,$O$2))</f>
        <v>30</v>
      </c>
      <c r="P30" s="16">
        <f xml:space="preserve"> (($D30 * $O30 ^ 2) + ($E30 * $O30) + $F30+ ($G30 * LOG($O30)) + ($H30 * EXP($I30 * $O30)) + ($J30 * ($O30 ^ $K30))) * (1 - $L30)</f>
        <v>1.081332</v>
      </c>
    </row>
    <row r="31" spans="1:223" s="1" customFormat="1" ht="14.45" x14ac:dyDescent="0.35">
      <c r="A31" s="1" t="s">
        <v>53</v>
      </c>
      <c r="B31" s="87" t="s">
        <v>145</v>
      </c>
      <c r="C31" s="19" t="s">
        <v>3</v>
      </c>
      <c r="D31" s="128">
        <v>2.41E-4</v>
      </c>
      <c r="E31" s="128">
        <v>-3.1809999999999998E-2</v>
      </c>
      <c r="F31" s="128">
        <v>2.0247000000000002</v>
      </c>
      <c r="G31" s="128">
        <v>0</v>
      </c>
      <c r="H31" s="128">
        <v>0</v>
      </c>
      <c r="I31" s="128">
        <v>0</v>
      </c>
      <c r="J31" s="128">
        <v>0</v>
      </c>
      <c r="K31" s="128">
        <v>0</v>
      </c>
      <c r="L31" s="128">
        <v>0.32</v>
      </c>
      <c r="M31" s="128">
        <v>10</v>
      </c>
      <c r="N31" s="128">
        <v>110</v>
      </c>
      <c r="O31" s="18">
        <f>IF($O$2&lt;$M31,$M31,IF($O$2&gt;$N31,$N31,$O$2))</f>
        <v>30</v>
      </c>
      <c r="P31" s="16">
        <f xml:space="preserve"> (($D31 * $O31 ^ 2) + ($E31 * $O31) + $F31+ ($G31 * LOG($O31)) + ($H31 * EXP($I31 * $O31)) + ($J31 * ($O31 ^ $K31))) * (1 - $L31)</f>
        <v>0.87536400000000003</v>
      </c>
    </row>
    <row r="32" spans="1:223" s="1" customFormat="1" ht="14.45" x14ac:dyDescent="0.35">
      <c r="A32" s="1" t="s">
        <v>53</v>
      </c>
      <c r="B32" s="87" t="s">
        <v>145</v>
      </c>
      <c r="C32" s="19" t="s">
        <v>4</v>
      </c>
      <c r="D32" s="129">
        <v>1.5388700000000001E-5</v>
      </c>
      <c r="E32" s="129">
        <v>-3.0705311000000001E-3</v>
      </c>
      <c r="F32" s="129">
        <v>0.183141472</v>
      </c>
      <c r="G32" s="129">
        <v>1.2268025198000001</v>
      </c>
      <c r="H32" s="129">
        <v>5.7153800000000002E-5</v>
      </c>
      <c r="I32" s="129">
        <v>-1.4461691400000001E-2</v>
      </c>
      <c r="J32" s="129">
        <v>1</v>
      </c>
      <c r="K32" s="129">
        <v>0</v>
      </c>
      <c r="L32" s="129">
        <v>-4.0678629432032603</v>
      </c>
      <c r="M32" s="128">
        <v>5</v>
      </c>
      <c r="N32" s="128">
        <v>140</v>
      </c>
      <c r="O32" s="83">
        <f t="shared" ref="O32:O53" si="4">IF($O$2&lt;$M32,$M32,IF($O$2&gt;$N32,$N32,$O$2))</f>
        <v>30</v>
      </c>
      <c r="P32" s="82">
        <f>(D32*O32^2+E32*O32+F32+G32/O32)/(H32*O32^2+I32*O32+J32)*(1-L32)</f>
        <v>1.1961641347718535</v>
      </c>
    </row>
    <row r="33" spans="1:16" s="1" customFormat="1" ht="14.45" x14ac:dyDescent="0.35">
      <c r="A33" s="1" t="s">
        <v>53</v>
      </c>
      <c r="B33" s="87" t="s">
        <v>145</v>
      </c>
      <c r="C33" s="85" t="s">
        <v>127</v>
      </c>
      <c r="D33" s="129">
        <v>1.5388700000000001E-5</v>
      </c>
      <c r="E33" s="129">
        <v>-3.0705311000000001E-3</v>
      </c>
      <c r="F33" s="129">
        <v>0.183141472</v>
      </c>
      <c r="G33" s="129">
        <v>1.2268025198000001</v>
      </c>
      <c r="H33" s="129">
        <v>5.7153800000000002E-5</v>
      </c>
      <c r="I33" s="129">
        <v>-1.4461691400000001E-2</v>
      </c>
      <c r="J33" s="129">
        <v>1</v>
      </c>
      <c r="K33" s="129">
        <v>0</v>
      </c>
      <c r="L33" s="129">
        <v>-3.09436964740999</v>
      </c>
      <c r="M33" s="128">
        <v>5</v>
      </c>
      <c r="N33" s="128">
        <v>140</v>
      </c>
      <c r="O33" s="83">
        <f t="shared" si="4"/>
        <v>30</v>
      </c>
      <c r="P33" s="82">
        <f t="shared" ref="P33:P35" si="5">(D33*O33^2+E33*O33+F33+G33/O33)/(H33*O33^2+I33*O33+J33)*(1-L33)</f>
        <v>0.96639119518782945</v>
      </c>
    </row>
    <row r="34" spans="1:16" s="1" customFormat="1" ht="14.45" x14ac:dyDescent="0.35">
      <c r="A34" s="1" t="s">
        <v>53</v>
      </c>
      <c r="B34" s="87" t="s">
        <v>145</v>
      </c>
      <c r="C34" s="85" t="s">
        <v>128</v>
      </c>
      <c r="D34" s="129">
        <v>8.1559999999999995E-6</v>
      </c>
      <c r="E34" s="129">
        <v>-1.6273812000000001E-3</v>
      </c>
      <c r="F34" s="129">
        <v>9.7064976600000005E-2</v>
      </c>
      <c r="G34" s="129">
        <v>0.65020535150000003</v>
      </c>
      <c r="H34" s="129">
        <v>5.7153800000000002E-5</v>
      </c>
      <c r="I34" s="129">
        <v>-1.4461689600000001E-2</v>
      </c>
      <c r="J34" s="129">
        <v>1</v>
      </c>
      <c r="K34" s="129">
        <v>0</v>
      </c>
      <c r="L34" s="129">
        <v>-3.0193730361773699</v>
      </c>
      <c r="M34" s="128">
        <v>5</v>
      </c>
      <c r="N34" s="128">
        <v>140</v>
      </c>
      <c r="O34" s="83">
        <f t="shared" si="4"/>
        <v>30</v>
      </c>
      <c r="P34" s="82">
        <f t="shared" si="5"/>
        <v>0.50280551992144973</v>
      </c>
    </row>
    <row r="35" spans="1:16" s="1" customFormat="1" ht="14.45" x14ac:dyDescent="0.35">
      <c r="A35" s="1" t="s">
        <v>53</v>
      </c>
      <c r="B35" s="87" t="s">
        <v>145</v>
      </c>
      <c r="C35" s="85" t="s">
        <v>129</v>
      </c>
      <c r="D35" s="129">
        <v>8.1559999999999995E-6</v>
      </c>
      <c r="E35" s="129">
        <v>-1.6273812000000001E-3</v>
      </c>
      <c r="F35" s="129">
        <v>9.7064976600000005E-2</v>
      </c>
      <c r="G35" s="129">
        <v>0.65020535150000003</v>
      </c>
      <c r="H35" s="129">
        <v>5.7153800000000002E-5</v>
      </c>
      <c r="I35" s="129">
        <v>-1.4461689600000001E-2</v>
      </c>
      <c r="J35" s="129">
        <v>1</v>
      </c>
      <c r="K35" s="129">
        <v>0</v>
      </c>
      <c r="L35" s="129">
        <v>-1.00968651808869</v>
      </c>
      <c r="M35" s="128">
        <v>5</v>
      </c>
      <c r="N35" s="128">
        <v>140</v>
      </c>
      <c r="O35" s="83">
        <f t="shared" si="4"/>
        <v>30</v>
      </c>
      <c r="P35" s="82">
        <f t="shared" si="5"/>
        <v>0.25140275996072547</v>
      </c>
    </row>
    <row r="36" spans="1:16" s="1" customFormat="1" ht="14.45" x14ac:dyDescent="0.35">
      <c r="A36" s="1" t="s">
        <v>53</v>
      </c>
      <c r="B36" s="87" t="s">
        <v>146</v>
      </c>
      <c r="C36" s="19" t="s">
        <v>49</v>
      </c>
      <c r="D36" s="128">
        <v>7.3999999999999996E-5</v>
      </c>
      <c r="E36" s="128">
        <v>1.2999999999999999E-2</v>
      </c>
      <c r="F36" s="128">
        <v>1.484</v>
      </c>
      <c r="G36" s="128">
        <v>0</v>
      </c>
      <c r="H36" s="128">
        <v>0</v>
      </c>
      <c r="I36" s="128">
        <v>0</v>
      </c>
      <c r="J36" s="128">
        <v>0</v>
      </c>
      <c r="K36" s="128">
        <v>0</v>
      </c>
      <c r="L36" s="128">
        <v>0</v>
      </c>
      <c r="M36" s="128">
        <v>10</v>
      </c>
      <c r="N36" s="128">
        <v>130</v>
      </c>
      <c r="O36" s="83">
        <f t="shared" si="4"/>
        <v>30</v>
      </c>
      <c r="P36" s="82">
        <f xml:space="preserve"> (($D36 * $O36 ^ 2) + ($E36 * $O36) + $F36+ ($G36 * LOG($O36)) + ($H36 * EXP($I36 * $O36)) + ($J36 * ($O36 ^ $K36))) * (1 - $L36)</f>
        <v>1.9405999999999999</v>
      </c>
    </row>
    <row r="37" spans="1:16" s="1" customFormat="1" ht="14.45" x14ac:dyDescent="0.35">
      <c r="A37" s="1" t="s">
        <v>53</v>
      </c>
      <c r="B37" s="87" t="s">
        <v>146</v>
      </c>
      <c r="C37" s="19" t="s">
        <v>0</v>
      </c>
      <c r="D37" s="128">
        <v>0.52473884299999995</v>
      </c>
      <c r="E37" s="128">
        <v>0</v>
      </c>
      <c r="F37" s="128">
        <v>-0.01</v>
      </c>
      <c r="G37" s="128">
        <v>0</v>
      </c>
      <c r="H37" s="128">
        <v>9.3599999999999998E-5</v>
      </c>
      <c r="I37" s="128">
        <v>0</v>
      </c>
      <c r="J37" s="128">
        <v>0</v>
      </c>
      <c r="K37" s="128">
        <v>0</v>
      </c>
      <c r="L37" s="128">
        <v>0</v>
      </c>
      <c r="M37" s="128">
        <v>5</v>
      </c>
      <c r="N37" s="128">
        <v>130</v>
      </c>
      <c r="O37" s="83">
        <f t="shared" si="4"/>
        <v>30</v>
      </c>
      <c r="P37" s="82">
        <f t="shared" ref="P37:P40" si="6" xml:space="preserve"> (($D37 + $F37 * $O37 + $H37 * $O37 ^2 + $I37 / $O37 ) / (1 + $E37 * $O37 + $G37 * $O37 ^ 2)) * (1 - $L37)</f>
        <v>0.30897884299999995</v>
      </c>
    </row>
    <row r="38" spans="1:16" s="1" customFormat="1" x14ac:dyDescent="0.25">
      <c r="A38" s="1" t="s">
        <v>53</v>
      </c>
      <c r="B38" s="87" t="s">
        <v>146</v>
      </c>
      <c r="C38" s="19" t="s">
        <v>1</v>
      </c>
      <c r="D38" s="128">
        <v>0.28355394499999997</v>
      </c>
      <c r="E38" s="128">
        <v>-2.3400000000000001E-2</v>
      </c>
      <c r="F38" s="128">
        <v>-8.6899999999999998E-3</v>
      </c>
      <c r="G38" s="128">
        <v>4.4299999999999998E-4</v>
      </c>
      <c r="H38" s="128">
        <v>1.1400000000000001E-4</v>
      </c>
      <c r="I38" s="128">
        <v>0</v>
      </c>
      <c r="J38" s="128">
        <v>0</v>
      </c>
      <c r="K38" s="128">
        <v>0</v>
      </c>
      <c r="L38" s="128">
        <v>0</v>
      </c>
      <c r="M38" s="128">
        <v>5</v>
      </c>
      <c r="N38" s="128">
        <v>130</v>
      </c>
      <c r="O38" s="83">
        <f t="shared" si="4"/>
        <v>30</v>
      </c>
      <c r="P38" s="82">
        <f t="shared" si="6"/>
        <v>0.18006881728146984</v>
      </c>
    </row>
    <row r="39" spans="1:16" s="1" customFormat="1" x14ac:dyDescent="0.25">
      <c r="A39" s="1" t="s">
        <v>53</v>
      </c>
      <c r="B39" s="87" t="s">
        <v>146</v>
      </c>
      <c r="C39" s="19" t="s">
        <v>2</v>
      </c>
      <c r="D39" s="128">
        <v>9.2949654000000007E-2</v>
      </c>
      <c r="E39" s="128">
        <v>-1.2200000000000001E-2</v>
      </c>
      <c r="F39" s="128">
        <v>-1.49E-3</v>
      </c>
      <c r="G39" s="128">
        <v>3.9700000000000003E-5</v>
      </c>
      <c r="H39" s="128">
        <v>6.5300000000000002E-6</v>
      </c>
      <c r="I39" s="128">
        <v>0</v>
      </c>
      <c r="J39" s="128">
        <v>0</v>
      </c>
      <c r="K39" s="128">
        <v>0</v>
      </c>
      <c r="L39" s="128">
        <v>0</v>
      </c>
      <c r="M39" s="128">
        <v>5</v>
      </c>
      <c r="N39" s="128">
        <v>130</v>
      </c>
      <c r="O39" s="83">
        <f t="shared" si="4"/>
        <v>30</v>
      </c>
      <c r="P39" s="82">
        <f t="shared" si="6"/>
        <v>8.0818619443656411E-2</v>
      </c>
    </row>
    <row r="40" spans="1:16" s="1" customFormat="1" x14ac:dyDescent="0.25">
      <c r="A40" s="1" t="s">
        <v>53</v>
      </c>
      <c r="B40" s="87" t="s">
        <v>146</v>
      </c>
      <c r="C40" s="19" t="s">
        <v>3</v>
      </c>
      <c r="D40" s="128">
        <v>0.106315088</v>
      </c>
      <c r="E40" s="128">
        <v>0</v>
      </c>
      <c r="F40" s="128">
        <v>-1.58E-3</v>
      </c>
      <c r="G40" s="128">
        <v>0</v>
      </c>
      <c r="H40" s="128">
        <v>7.0999999999999998E-6</v>
      </c>
      <c r="I40" s="128">
        <v>0</v>
      </c>
      <c r="J40" s="128">
        <v>0</v>
      </c>
      <c r="K40" s="128">
        <v>0</v>
      </c>
      <c r="L40" s="128">
        <v>0</v>
      </c>
      <c r="M40" s="128">
        <v>5</v>
      </c>
      <c r="N40" s="128">
        <v>130</v>
      </c>
      <c r="O40" s="83">
        <f t="shared" si="4"/>
        <v>30</v>
      </c>
      <c r="P40" s="82">
        <f t="shared" si="6"/>
        <v>6.5305088000000011E-2</v>
      </c>
    </row>
    <row r="41" spans="1:16" s="1" customFormat="1" x14ac:dyDescent="0.25">
      <c r="A41" s="1" t="s">
        <v>53</v>
      </c>
      <c r="B41" s="87" t="s">
        <v>146</v>
      </c>
      <c r="C41" s="19" t="s">
        <v>4</v>
      </c>
      <c r="D41" s="128">
        <v>0.189162424</v>
      </c>
      <c r="E41" s="128">
        <v>1.571506423</v>
      </c>
      <c r="F41" s="128">
        <v>8.1547506000000006E-2</v>
      </c>
      <c r="G41" s="128">
        <v>2.7327758000000001E-2</v>
      </c>
      <c r="H41" s="128">
        <v>-2.4889200000000002E-4</v>
      </c>
      <c r="I41" s="128">
        <v>-0.268467236</v>
      </c>
      <c r="J41" s="128">
        <v>0</v>
      </c>
      <c r="K41" s="128">
        <v>0</v>
      </c>
      <c r="L41" s="128">
        <v>0</v>
      </c>
      <c r="M41" s="128">
        <v>5</v>
      </c>
      <c r="N41" s="128">
        <v>130</v>
      </c>
      <c r="O41" s="83">
        <f t="shared" si="4"/>
        <v>30</v>
      </c>
      <c r="P41" s="82">
        <f t="shared" ref="P41:P44" si="7" xml:space="preserve"> (($D41 + $F41 * $O41 + $H41 * $O41 ^2 + $I41 / $O41 ) / (1 + $E41 * $O41 + $G41 * $O41 ^ 2)) * (1 - $L41)</f>
        <v>3.3030383825261293E-2</v>
      </c>
    </row>
    <row r="42" spans="1:16" s="1" customFormat="1" x14ac:dyDescent="0.25">
      <c r="A42" s="1" t="s">
        <v>53</v>
      </c>
      <c r="B42" s="87" t="s">
        <v>146</v>
      </c>
      <c r="C42" s="85" t="s">
        <v>127</v>
      </c>
      <c r="D42" s="128">
        <v>0.47423214400000002</v>
      </c>
      <c r="E42" s="128">
        <v>5.6217464619999999</v>
      </c>
      <c r="F42" s="128">
        <v>0.34057776299999998</v>
      </c>
      <c r="G42" s="128">
        <v>8.3762881999999997E-2</v>
      </c>
      <c r="H42" s="128">
        <v>-1.515827E-3</v>
      </c>
      <c r="I42" s="128">
        <v>-1.1910866950000001</v>
      </c>
      <c r="J42" s="128">
        <v>0</v>
      </c>
      <c r="K42" s="128">
        <v>0</v>
      </c>
      <c r="L42" s="128">
        <v>0</v>
      </c>
      <c r="M42" s="128">
        <v>5</v>
      </c>
      <c r="N42" s="128">
        <v>130</v>
      </c>
      <c r="O42" s="83">
        <f t="shared" si="4"/>
        <v>30</v>
      </c>
      <c r="P42" s="82">
        <f t="shared" si="7"/>
        <v>3.7902612693836123E-2</v>
      </c>
    </row>
    <row r="43" spans="1:16" s="1" customFormat="1" x14ac:dyDescent="0.25">
      <c r="A43" s="1" t="s">
        <v>53</v>
      </c>
      <c r="B43" s="87" t="s">
        <v>146</v>
      </c>
      <c r="C43" s="85" t="s">
        <v>128</v>
      </c>
      <c r="D43" s="128">
        <v>999236000000000</v>
      </c>
      <c r="E43" s="128">
        <v>1.88659E+16</v>
      </c>
      <c r="F43" s="128">
        <v>1314310000000000</v>
      </c>
      <c r="G43" s="128">
        <v>289572000000000</v>
      </c>
      <c r="H43" s="128">
        <v>-6338390000000</v>
      </c>
      <c r="I43" s="128">
        <v>-4033330000000000</v>
      </c>
      <c r="J43" s="128">
        <v>0</v>
      </c>
      <c r="K43" s="128">
        <v>0</v>
      </c>
      <c r="L43" s="128">
        <v>0</v>
      </c>
      <c r="M43" s="128">
        <v>5</v>
      </c>
      <c r="N43" s="128">
        <v>130</v>
      </c>
      <c r="O43" s="83">
        <f t="shared" si="4"/>
        <v>30</v>
      </c>
      <c r="P43" s="82">
        <f t="shared" si="7"/>
        <v>4.1845976050895579E-2</v>
      </c>
    </row>
    <row r="44" spans="1:16" s="1" customFormat="1" x14ac:dyDescent="0.25">
      <c r="A44" s="1" t="s">
        <v>53</v>
      </c>
      <c r="B44" s="87" t="s">
        <v>146</v>
      </c>
      <c r="C44" s="85" t="s">
        <v>129</v>
      </c>
      <c r="D44" s="128">
        <v>999236000000000</v>
      </c>
      <c r="E44" s="128">
        <v>1.88659E+16</v>
      </c>
      <c r="F44" s="128">
        <v>1314310000000000</v>
      </c>
      <c r="G44" s="128">
        <v>289572000000000</v>
      </c>
      <c r="H44" s="128">
        <v>-6338390000000</v>
      </c>
      <c r="I44" s="128">
        <v>-4033330000000000</v>
      </c>
      <c r="J44" s="128">
        <v>0</v>
      </c>
      <c r="K44" s="128">
        <v>0</v>
      </c>
      <c r="L44" s="128">
        <v>0</v>
      </c>
      <c r="M44" s="128">
        <v>5</v>
      </c>
      <c r="N44" s="128">
        <v>130</v>
      </c>
      <c r="O44" s="83">
        <f t="shared" si="4"/>
        <v>30</v>
      </c>
      <c r="P44" s="82">
        <f t="shared" si="7"/>
        <v>4.1845976050895579E-2</v>
      </c>
    </row>
    <row r="45" spans="1:16" s="1" customFormat="1" x14ac:dyDescent="0.25">
      <c r="A45" s="1" t="s">
        <v>53</v>
      </c>
      <c r="B45" s="87" t="s">
        <v>147</v>
      </c>
      <c r="C45" s="19" t="s">
        <v>49</v>
      </c>
      <c r="D45" s="128">
        <v>0</v>
      </c>
      <c r="E45" s="128">
        <v>1.7899999999999999E-2</v>
      </c>
      <c r="F45" s="128">
        <v>1.9547000000000001</v>
      </c>
      <c r="G45" s="128">
        <v>0</v>
      </c>
      <c r="H45" s="128">
        <v>0</v>
      </c>
      <c r="I45" s="128">
        <v>0</v>
      </c>
      <c r="J45" s="128">
        <v>0</v>
      </c>
      <c r="K45" s="128">
        <v>0</v>
      </c>
      <c r="L45" s="128">
        <v>0</v>
      </c>
      <c r="M45" s="128">
        <v>10</v>
      </c>
      <c r="N45" s="128">
        <v>110</v>
      </c>
      <c r="O45" s="83">
        <f t="shared" si="4"/>
        <v>30</v>
      </c>
      <c r="P45" s="82">
        <f xml:space="preserve"> (($D45 * $O45 ^ 2) + ($E45 * $O45) + $F45+ ($G45 * LOG($O45)) + ($H45 * EXP($I45 * $O45)) + ($J45 * ($O45 ^ $K45))) * (1 - $L45)</f>
        <v>2.4916999999999998</v>
      </c>
    </row>
    <row r="46" spans="1:16" s="1" customFormat="1" x14ac:dyDescent="0.25">
      <c r="A46" s="1" t="s">
        <v>53</v>
      </c>
      <c r="B46" s="87" t="s">
        <v>147</v>
      </c>
      <c r="C46" s="19" t="s">
        <v>0</v>
      </c>
      <c r="D46" s="128">
        <v>7.5500000000000006E-5</v>
      </c>
      <c r="E46" s="128">
        <v>-8.9999999999999993E-3</v>
      </c>
      <c r="F46" s="128">
        <v>0.66600000000000004</v>
      </c>
      <c r="G46" s="128">
        <v>0</v>
      </c>
      <c r="H46" s="128">
        <v>0</v>
      </c>
      <c r="I46" s="128">
        <v>0</v>
      </c>
      <c r="J46" s="128">
        <v>0</v>
      </c>
      <c r="K46" s="128">
        <v>0</v>
      </c>
      <c r="L46" s="128">
        <v>0</v>
      </c>
      <c r="M46" s="128">
        <v>10</v>
      </c>
      <c r="N46" s="128">
        <v>120</v>
      </c>
      <c r="O46" s="83">
        <f t="shared" si="4"/>
        <v>30</v>
      </c>
      <c r="P46" s="82">
        <f xml:space="preserve"> (($D46 * $O46 ^ 2) + ($E46 * $O46) + $F46+ ($G46 * LOG($O46)) + ($H46 * EXP($I46 * $O46)) + ($J46 * ($O46 ^ $K46))) * (1 - $L46)</f>
        <v>0.46395000000000008</v>
      </c>
    </row>
    <row r="47" spans="1:16" s="1" customFormat="1" x14ac:dyDescent="0.25">
      <c r="A47" s="1" t="s">
        <v>53</v>
      </c>
      <c r="B47" s="87" t="s">
        <v>147</v>
      </c>
      <c r="C47" s="19" t="s">
        <v>1</v>
      </c>
      <c r="D47" s="128">
        <v>7.5500000000000006E-5</v>
      </c>
      <c r="E47" s="128">
        <v>-8.9999999999999993E-3</v>
      </c>
      <c r="F47" s="128">
        <v>0.66600000000000004</v>
      </c>
      <c r="G47" s="128">
        <v>0</v>
      </c>
      <c r="H47" s="128">
        <v>0</v>
      </c>
      <c r="I47" s="128">
        <v>0</v>
      </c>
      <c r="J47" s="128">
        <v>0</v>
      </c>
      <c r="K47" s="128">
        <v>0</v>
      </c>
      <c r="L47" s="128">
        <v>0.66</v>
      </c>
      <c r="M47" s="128">
        <v>10</v>
      </c>
      <c r="N47" s="128">
        <v>120</v>
      </c>
      <c r="O47" s="83">
        <f t="shared" si="4"/>
        <v>30</v>
      </c>
      <c r="P47" s="82">
        <f xml:space="preserve"> (($D47 * $O47 ^ 2) + ($E47 * $O47) + $F47+ ($G47 * LOG($O47)) + ($H47 * EXP($I47 * $O47)) + ($J47 * ($O47 ^ $K47))) * (1 - $L47)</f>
        <v>0.15774300000000002</v>
      </c>
    </row>
    <row r="48" spans="1:16" s="1" customFormat="1" x14ac:dyDescent="0.25">
      <c r="A48" s="1" t="s">
        <v>53</v>
      </c>
      <c r="B48" s="87" t="s">
        <v>147</v>
      </c>
      <c r="C48" s="19" t="s">
        <v>2</v>
      </c>
      <c r="D48" s="128">
        <v>7.5500000000000006E-5</v>
      </c>
      <c r="E48" s="128">
        <v>-8.9999999999999993E-3</v>
      </c>
      <c r="F48" s="128">
        <v>0.66600000000000004</v>
      </c>
      <c r="G48" s="128">
        <v>0</v>
      </c>
      <c r="H48" s="128">
        <v>0</v>
      </c>
      <c r="I48" s="128">
        <v>0</v>
      </c>
      <c r="J48" s="128">
        <v>0</v>
      </c>
      <c r="K48" s="128">
        <v>0</v>
      </c>
      <c r="L48" s="128">
        <v>0.79</v>
      </c>
      <c r="M48" s="128">
        <v>10</v>
      </c>
      <c r="N48" s="128">
        <v>120</v>
      </c>
      <c r="O48" s="83">
        <f t="shared" si="4"/>
        <v>30</v>
      </c>
      <c r="P48" s="82">
        <f xml:space="preserve"> (($D48 * $O48 ^ 2) + ($E48 * $O48) + $F48+ ($G48 * LOG($O48)) + ($H48 * EXP($I48 * $O48)) + ($J48 * ($O48 ^ $K48))) * (1 - $L48)</f>
        <v>9.7429500000000002E-2</v>
      </c>
    </row>
    <row r="49" spans="1:16" s="1" customFormat="1" x14ac:dyDescent="0.25">
      <c r="A49" s="1" t="s">
        <v>53</v>
      </c>
      <c r="B49" s="87" t="s">
        <v>147</v>
      </c>
      <c r="C49" s="19" t="s">
        <v>3</v>
      </c>
      <c r="D49" s="128">
        <v>7.5500000000000006E-5</v>
      </c>
      <c r="E49" s="128">
        <v>-8.9999999999999993E-3</v>
      </c>
      <c r="F49" s="128">
        <v>0.66600000000000004</v>
      </c>
      <c r="G49" s="128">
        <v>0</v>
      </c>
      <c r="H49" s="128">
        <v>0</v>
      </c>
      <c r="I49" s="128">
        <v>0</v>
      </c>
      <c r="J49" s="128">
        <v>0</v>
      </c>
      <c r="K49" s="128">
        <v>0</v>
      </c>
      <c r="L49" s="128">
        <v>0.9</v>
      </c>
      <c r="M49" s="128">
        <v>10</v>
      </c>
      <c r="N49" s="128">
        <v>120</v>
      </c>
      <c r="O49" s="83">
        <f t="shared" si="4"/>
        <v>30</v>
      </c>
      <c r="P49" s="82">
        <f xml:space="preserve"> (($D49 * $O49 ^ 2) + ($E49 * $O49) + $F49+ ($G49 * LOG($O49)) + ($H49 * EXP($I49 * $O49)) + ($J49 * ($O49 ^ $K49))) * (1 - $L49)</f>
        <v>4.6394999999999999E-2</v>
      </c>
    </row>
    <row r="50" spans="1:16" s="1" customFormat="1" x14ac:dyDescent="0.25">
      <c r="A50" s="1" t="s">
        <v>53</v>
      </c>
      <c r="B50" s="87" t="s">
        <v>147</v>
      </c>
      <c r="C50" s="19" t="s">
        <v>4</v>
      </c>
      <c r="D50" s="128">
        <v>4.5506506100000003E-2</v>
      </c>
      <c r="E50" s="128">
        <v>-1.7250188900000001E-2</v>
      </c>
      <c r="F50" s="128">
        <v>-2.4252905999999999E-3</v>
      </c>
      <c r="G50" s="128">
        <v>-2.421683E-3</v>
      </c>
      <c r="H50" s="128">
        <v>-1.04655E-5</v>
      </c>
      <c r="I50" s="128">
        <v>-1.86900217E-2</v>
      </c>
      <c r="J50" s="128">
        <v>1</v>
      </c>
      <c r="K50" s="128">
        <v>0</v>
      </c>
      <c r="L50" s="128">
        <v>0</v>
      </c>
      <c r="M50" s="128">
        <v>5</v>
      </c>
      <c r="N50" s="128">
        <v>120</v>
      </c>
      <c r="O50" s="83">
        <f t="shared" si="4"/>
        <v>30</v>
      </c>
      <c r="P50" s="82">
        <f>(D50+F50*O50+H50*O50^2+I50/O50)/(1+E50*O50+G50*O50^2)</f>
        <v>2.1976261068252304E-2</v>
      </c>
    </row>
    <row r="51" spans="1:16" s="1" customFormat="1" x14ac:dyDescent="0.25">
      <c r="A51" s="1" t="s">
        <v>53</v>
      </c>
      <c r="B51" s="87" t="s">
        <v>147</v>
      </c>
      <c r="C51" s="85" t="s">
        <v>127</v>
      </c>
      <c r="D51" s="128">
        <v>4.5506506100000003E-2</v>
      </c>
      <c r="E51" s="128">
        <v>-1.7250188900000001E-2</v>
      </c>
      <c r="F51" s="128">
        <v>-2.4252905999999999E-3</v>
      </c>
      <c r="G51" s="128">
        <v>-2.421683E-3</v>
      </c>
      <c r="H51" s="128">
        <v>-1.04655E-5</v>
      </c>
      <c r="I51" s="128">
        <v>-1.86900217E-2</v>
      </c>
      <c r="J51" s="128">
        <v>1</v>
      </c>
      <c r="K51" s="128">
        <v>0</v>
      </c>
      <c r="L51" s="128">
        <v>0</v>
      </c>
      <c r="M51" s="128">
        <v>5</v>
      </c>
      <c r="N51" s="128">
        <v>120</v>
      </c>
      <c r="O51" s="83">
        <f t="shared" si="4"/>
        <v>30</v>
      </c>
      <c r="P51" s="82">
        <f>(D51+F51*O51+H51*O51^2+I51/O51)/(1+E51*O51+G51*O51^2)</f>
        <v>2.1976261068252304E-2</v>
      </c>
    </row>
    <row r="52" spans="1:16" s="1" customFormat="1" x14ac:dyDescent="0.25">
      <c r="A52" s="1" t="s">
        <v>53</v>
      </c>
      <c r="B52" s="87" t="s">
        <v>147</v>
      </c>
      <c r="C52" s="85" t="s">
        <v>128</v>
      </c>
      <c r="D52" s="128">
        <v>4.5506506100000003E-2</v>
      </c>
      <c r="E52" s="128">
        <v>-1.7250188900000001E-2</v>
      </c>
      <c r="F52" s="128">
        <v>-2.4252905999999999E-3</v>
      </c>
      <c r="G52" s="128">
        <v>-2.421683E-3</v>
      </c>
      <c r="H52" s="128">
        <v>-1.04655E-5</v>
      </c>
      <c r="I52" s="128">
        <v>-1.86900217E-2</v>
      </c>
      <c r="J52" s="128">
        <v>1</v>
      </c>
      <c r="K52" s="128">
        <v>0</v>
      </c>
      <c r="L52" s="128">
        <v>0</v>
      </c>
      <c r="M52" s="128">
        <v>5</v>
      </c>
      <c r="N52" s="128">
        <v>120</v>
      </c>
      <c r="O52" s="83">
        <f t="shared" si="4"/>
        <v>30</v>
      </c>
      <c r="P52" s="82">
        <f>(D52+F52*O52+H52*O52^2+I52/O52)/(1+E52*O52+G52*O52^2)</f>
        <v>2.1976261068252304E-2</v>
      </c>
    </row>
    <row r="53" spans="1:16" s="1" customFormat="1" x14ac:dyDescent="0.25">
      <c r="A53" s="1" t="s">
        <v>53</v>
      </c>
      <c r="B53" s="87" t="s">
        <v>147</v>
      </c>
      <c r="C53" s="85" t="s">
        <v>129</v>
      </c>
      <c r="D53" s="128">
        <v>4.5506506100000003E-2</v>
      </c>
      <c r="E53" s="128">
        <v>-1.7250188900000001E-2</v>
      </c>
      <c r="F53" s="128">
        <v>-2.4252905999999999E-3</v>
      </c>
      <c r="G53" s="128">
        <v>-2.421683E-3</v>
      </c>
      <c r="H53" s="128">
        <v>-1.04655E-5</v>
      </c>
      <c r="I53" s="128">
        <v>-1.86900217E-2</v>
      </c>
      <c r="J53" s="128">
        <v>1</v>
      </c>
      <c r="K53" s="128">
        <v>0</v>
      </c>
      <c r="L53" s="128">
        <v>0</v>
      </c>
      <c r="M53" s="128">
        <v>5</v>
      </c>
      <c r="N53" s="128">
        <v>120</v>
      </c>
      <c r="O53" s="83">
        <f t="shared" si="4"/>
        <v>30</v>
      </c>
      <c r="P53" s="82">
        <f>(D53+F53*O53+H53*O53^2+I53/O53)/(1+E53*O53+G53*O53^2)</f>
        <v>2.1976261068252304E-2</v>
      </c>
    </row>
    <row r="54" spans="1:16" s="1" customFormat="1" x14ac:dyDescent="0.25">
      <c r="A54" s="1" t="s">
        <v>53</v>
      </c>
      <c r="B54" s="87" t="s">
        <v>148</v>
      </c>
      <c r="C54" s="19" t="s">
        <v>49</v>
      </c>
      <c r="D54" s="128">
        <v>0</v>
      </c>
      <c r="E54" s="128">
        <v>1.7899999999999999E-2</v>
      </c>
      <c r="F54" s="128">
        <v>1.9547000000000001</v>
      </c>
      <c r="G54" s="128">
        <v>0</v>
      </c>
      <c r="H54" s="128">
        <v>0</v>
      </c>
      <c r="I54" s="128">
        <v>0</v>
      </c>
      <c r="J54" s="128">
        <v>0</v>
      </c>
      <c r="K54" s="128">
        <v>0</v>
      </c>
      <c r="L54" s="128">
        <v>0</v>
      </c>
      <c r="M54" s="128">
        <v>10</v>
      </c>
      <c r="N54" s="128">
        <v>110</v>
      </c>
      <c r="O54" s="83">
        <f t="shared" ref="O54:O62" si="8">IF($O$2&lt;$M54,$M54,IF($O$2&gt;$N54,$N54,$O$2))</f>
        <v>30</v>
      </c>
      <c r="P54" s="82">
        <f xml:space="preserve"> (($D54 * $O54 ^ 2) + ($E54 * $O54) + $F54+ ($G54 * LOG($O54)) + ($H54 * EXP($I54 * $O54)) + ($J54 * ($O54 ^ $K54))) * (1 - $L54)</f>
        <v>2.4916999999999998</v>
      </c>
    </row>
    <row r="55" spans="1:16" s="1" customFormat="1" x14ac:dyDescent="0.25">
      <c r="A55" s="1" t="s">
        <v>53</v>
      </c>
      <c r="B55" s="87" t="s">
        <v>148</v>
      </c>
      <c r="C55" s="19" t="s">
        <v>0</v>
      </c>
      <c r="D55" s="128">
        <v>7.5500000000000006E-5</v>
      </c>
      <c r="E55" s="128">
        <v>-8.9999999999999993E-3</v>
      </c>
      <c r="F55" s="128">
        <v>0.66600000000000004</v>
      </c>
      <c r="G55" s="128">
        <v>0</v>
      </c>
      <c r="H55" s="128">
        <v>0</v>
      </c>
      <c r="I55" s="128">
        <v>0</v>
      </c>
      <c r="J55" s="128">
        <v>0</v>
      </c>
      <c r="K55" s="128">
        <v>0</v>
      </c>
      <c r="L55" s="128">
        <v>0</v>
      </c>
      <c r="M55" s="128">
        <v>10</v>
      </c>
      <c r="N55" s="128">
        <v>120</v>
      </c>
      <c r="O55" s="83">
        <f t="shared" si="8"/>
        <v>30</v>
      </c>
      <c r="P55" s="16">
        <f xml:space="preserve"> (($D55 * $O55 ^ 2) + ($E55 * $O55) + $F55+ ($G55 * LOG($O55)) + ($H55 * EXP($I55 * $O55)) + ($J55 * ($O55 ^ $K55))) * (1 - $L55)</f>
        <v>0.46395000000000008</v>
      </c>
    </row>
    <row r="56" spans="1:16" s="1" customFormat="1" x14ac:dyDescent="0.25">
      <c r="A56" s="1" t="s">
        <v>53</v>
      </c>
      <c r="B56" s="87" t="s">
        <v>148</v>
      </c>
      <c r="C56" s="19" t="s">
        <v>1</v>
      </c>
      <c r="D56" s="128">
        <v>7.5500000000000006E-5</v>
      </c>
      <c r="E56" s="128">
        <v>-8.9999999999999993E-3</v>
      </c>
      <c r="F56" s="128">
        <v>0.66600000000000004</v>
      </c>
      <c r="G56" s="128">
        <v>0</v>
      </c>
      <c r="H56" s="128">
        <v>0</v>
      </c>
      <c r="I56" s="128">
        <v>0</v>
      </c>
      <c r="J56" s="128">
        <v>0</v>
      </c>
      <c r="K56" s="128">
        <v>0</v>
      </c>
      <c r="L56" s="128">
        <v>0.66</v>
      </c>
      <c r="M56" s="128">
        <v>10</v>
      </c>
      <c r="N56" s="128">
        <v>120</v>
      </c>
      <c r="O56" s="83">
        <f t="shared" si="8"/>
        <v>30</v>
      </c>
      <c r="P56" s="16">
        <f xml:space="preserve"> (($D56 * $O56 ^ 2) + ($E56 * $O56) + $F56+ ($G56 * LOG($O56)) + ($H56 * EXP($I56 * $O56)) + ($J56 * ($O56 ^ $K56))) * (1 - $L56)</f>
        <v>0.15774300000000002</v>
      </c>
    </row>
    <row r="57" spans="1:16" s="1" customFormat="1" x14ac:dyDescent="0.25">
      <c r="A57" s="1" t="s">
        <v>53</v>
      </c>
      <c r="B57" s="87" t="s">
        <v>148</v>
      </c>
      <c r="C57" s="19" t="s">
        <v>2</v>
      </c>
      <c r="D57" s="128">
        <v>7.5500000000000006E-5</v>
      </c>
      <c r="E57" s="128">
        <v>-8.9999999999999993E-3</v>
      </c>
      <c r="F57" s="128">
        <v>0.66600000000000004</v>
      </c>
      <c r="G57" s="128">
        <v>0</v>
      </c>
      <c r="H57" s="128">
        <v>0</v>
      </c>
      <c r="I57" s="128">
        <v>0</v>
      </c>
      <c r="J57" s="128">
        <v>0</v>
      </c>
      <c r="K57" s="128">
        <v>0</v>
      </c>
      <c r="L57" s="128">
        <v>0.79</v>
      </c>
      <c r="M57" s="128">
        <v>10</v>
      </c>
      <c r="N57" s="128">
        <v>120</v>
      </c>
      <c r="O57" s="83">
        <f t="shared" si="8"/>
        <v>30</v>
      </c>
      <c r="P57" s="16">
        <f xml:space="preserve"> (($D57 * $O57 ^ 2) + ($E57 * $O57) + $F57+ ($G57 * LOG($O57)) + ($H57 * EXP($I57 * $O57)) + ($J57 * ($O57 ^ $K57))) * (1 - $L57)</f>
        <v>9.7429500000000002E-2</v>
      </c>
    </row>
    <row r="58" spans="1:16" s="1" customFormat="1" x14ac:dyDescent="0.25">
      <c r="A58" s="1" t="s">
        <v>53</v>
      </c>
      <c r="B58" s="87" t="s">
        <v>148</v>
      </c>
      <c r="C58" s="19" t="s">
        <v>3</v>
      </c>
      <c r="D58" s="128">
        <v>7.5500000000000006E-5</v>
      </c>
      <c r="E58" s="128">
        <v>-8.9999999999999993E-3</v>
      </c>
      <c r="F58" s="128">
        <v>0.66600000000000004</v>
      </c>
      <c r="G58" s="128">
        <v>0</v>
      </c>
      <c r="H58" s="128">
        <v>0</v>
      </c>
      <c r="I58" s="128">
        <v>0</v>
      </c>
      <c r="J58" s="128">
        <v>0</v>
      </c>
      <c r="K58" s="128">
        <v>0</v>
      </c>
      <c r="L58" s="128">
        <v>0.9</v>
      </c>
      <c r="M58" s="128">
        <v>10</v>
      </c>
      <c r="N58" s="128">
        <v>120</v>
      </c>
      <c r="O58" s="83">
        <f t="shared" si="8"/>
        <v>30</v>
      </c>
      <c r="P58" s="16">
        <f xml:space="preserve"> (($D58 * $O58 ^ 2) + ($E58 * $O58) + $F58+ ($G58 * LOG($O58)) + ($H58 * EXP($I58 * $O58)) + ($J58 * ($O58 ^ $K58))) * (1 - $L58)</f>
        <v>4.6394999999999999E-2</v>
      </c>
    </row>
    <row r="59" spans="1:16" s="1" customFormat="1" x14ac:dyDescent="0.25">
      <c r="A59" s="1" t="s">
        <v>53</v>
      </c>
      <c r="B59" s="87" t="s">
        <v>148</v>
      </c>
      <c r="C59" s="19" t="s">
        <v>4</v>
      </c>
      <c r="D59" s="128">
        <v>4.5506506100000003E-2</v>
      </c>
      <c r="E59" s="128">
        <v>-1.7250188900000001E-2</v>
      </c>
      <c r="F59" s="128">
        <v>-2.4252905999999999E-3</v>
      </c>
      <c r="G59" s="128">
        <v>-2.421683E-3</v>
      </c>
      <c r="H59" s="128">
        <v>-1.04655E-5</v>
      </c>
      <c r="I59" s="128">
        <v>-1.86900217E-2</v>
      </c>
      <c r="J59" s="128">
        <v>1</v>
      </c>
      <c r="K59" s="128">
        <v>0</v>
      </c>
      <c r="L59" s="128">
        <v>0</v>
      </c>
      <c r="M59" s="128">
        <v>5</v>
      </c>
      <c r="N59" s="128">
        <v>120</v>
      </c>
      <c r="O59" s="83">
        <f t="shared" si="8"/>
        <v>30</v>
      </c>
      <c r="P59" s="82">
        <f>(D59+F59*O59+H59*O59^2+I59/O59)/(1+E59*O59+G59*O59^2)</f>
        <v>2.1976261068252304E-2</v>
      </c>
    </row>
    <row r="60" spans="1:16" s="1" customFormat="1" x14ac:dyDescent="0.25">
      <c r="A60" s="1" t="s">
        <v>53</v>
      </c>
      <c r="B60" s="87" t="s">
        <v>148</v>
      </c>
      <c r="C60" s="85" t="s">
        <v>127</v>
      </c>
      <c r="D60" s="128">
        <v>4.5506506100000003E-2</v>
      </c>
      <c r="E60" s="128">
        <v>-1.7250188900000001E-2</v>
      </c>
      <c r="F60" s="128">
        <v>-2.4252905999999999E-3</v>
      </c>
      <c r="G60" s="128">
        <v>-2.421683E-3</v>
      </c>
      <c r="H60" s="128">
        <v>-1.04655E-5</v>
      </c>
      <c r="I60" s="128">
        <v>-1.86900217E-2</v>
      </c>
      <c r="J60" s="128">
        <v>1</v>
      </c>
      <c r="K60" s="128">
        <v>0</v>
      </c>
      <c r="L60" s="128">
        <v>0</v>
      </c>
      <c r="M60" s="128">
        <v>5</v>
      </c>
      <c r="N60" s="128">
        <v>120</v>
      </c>
      <c r="O60" s="83">
        <f t="shared" si="8"/>
        <v>30</v>
      </c>
      <c r="P60" s="82">
        <f>(D60+F60*O60+H60*O60^2+I60/O60)/(1+E60*O60+G60*O60^2)</f>
        <v>2.1976261068252304E-2</v>
      </c>
    </row>
    <row r="61" spans="1:16" s="1" customFormat="1" x14ac:dyDescent="0.25">
      <c r="A61" s="1" t="s">
        <v>53</v>
      </c>
      <c r="B61" s="87" t="s">
        <v>148</v>
      </c>
      <c r="C61" s="85" t="s">
        <v>128</v>
      </c>
      <c r="D61" s="128">
        <v>4.5506506100000003E-2</v>
      </c>
      <c r="E61" s="128">
        <v>-1.7250188900000001E-2</v>
      </c>
      <c r="F61" s="128">
        <v>-2.4252905999999999E-3</v>
      </c>
      <c r="G61" s="128">
        <v>-2.421683E-3</v>
      </c>
      <c r="H61" s="128">
        <v>-1.04655E-5</v>
      </c>
      <c r="I61" s="128">
        <v>-1.86900217E-2</v>
      </c>
      <c r="J61" s="128">
        <v>1</v>
      </c>
      <c r="K61" s="128">
        <v>0</v>
      </c>
      <c r="L61" s="128">
        <v>0</v>
      </c>
      <c r="M61" s="128">
        <v>5</v>
      </c>
      <c r="N61" s="128">
        <v>120</v>
      </c>
      <c r="O61" s="83">
        <f t="shared" si="8"/>
        <v>30</v>
      </c>
      <c r="P61" s="82">
        <f>(D61+F61*O61+H61*O61^2+I61/O61)/(1+E61*O61+G61*O61^2)</f>
        <v>2.1976261068252304E-2</v>
      </c>
    </row>
    <row r="62" spans="1:16" s="1" customFormat="1" x14ac:dyDescent="0.25">
      <c r="A62" s="1" t="s">
        <v>53</v>
      </c>
      <c r="B62" s="87" t="s">
        <v>148</v>
      </c>
      <c r="C62" s="85" t="s">
        <v>129</v>
      </c>
      <c r="D62" s="128">
        <v>4.5506506100000003E-2</v>
      </c>
      <c r="E62" s="128">
        <v>-1.7250188900000001E-2</v>
      </c>
      <c r="F62" s="128">
        <v>-2.4252905999999999E-3</v>
      </c>
      <c r="G62" s="128">
        <v>-2.421683E-3</v>
      </c>
      <c r="H62" s="128">
        <v>-1.04655E-5</v>
      </c>
      <c r="I62" s="128">
        <v>-1.86900217E-2</v>
      </c>
      <c r="J62" s="128">
        <v>1</v>
      </c>
      <c r="K62" s="128">
        <v>0</v>
      </c>
      <c r="L62" s="128">
        <v>0</v>
      </c>
      <c r="M62" s="128">
        <v>5</v>
      </c>
      <c r="N62" s="128">
        <v>120</v>
      </c>
      <c r="O62" s="83">
        <f t="shared" si="8"/>
        <v>30</v>
      </c>
      <c r="P62" s="82">
        <f>(D62+F62*O62+H62*O62^2+I62/O62)/(1+E62*O62+G62*O62^2)</f>
        <v>2.1976261068252304E-2</v>
      </c>
    </row>
  </sheetData>
  <autoFilter ref="A8:P60"/>
  <mergeCells count="1">
    <mergeCell ref="M1:N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21"/>
  <sheetViews>
    <sheetView showGridLines="0" zoomScale="70" zoomScaleNormal="70" workbookViewId="0">
      <pane xSplit="4" ySplit="8" topLeftCell="E9" activePane="bottomRight" state="frozen"/>
      <selection activeCell="R1" sqref="R1:T1048576"/>
      <selection pane="topRight" activeCell="R1" sqref="R1:T1048576"/>
      <selection pane="bottomLeft" activeCell="R1" sqref="R1:T1048576"/>
      <selection pane="bottomRight" activeCell="C3222" sqref="C3222"/>
    </sheetView>
  </sheetViews>
  <sheetFormatPr defaultColWidth="9.140625" defaultRowHeight="15" x14ac:dyDescent="0.25"/>
  <cols>
    <col min="1" max="1" width="19.7109375" style="6" customWidth="1"/>
    <col min="2" max="2" width="29.28515625" style="6" customWidth="1"/>
    <col min="3" max="3" width="17.5703125" style="6" customWidth="1"/>
    <col min="4" max="4" width="17.85546875" style="6" customWidth="1"/>
    <col min="5" max="5" width="17.85546875" style="81" customWidth="1"/>
    <col min="6" max="6" width="39.140625" style="9" bestFit="1" customWidth="1"/>
    <col min="7" max="13" width="8.42578125" style="6" customWidth="1"/>
    <col min="14" max="15" width="15.7109375" style="7" customWidth="1"/>
    <col min="16" max="16" width="18.7109375" style="7" customWidth="1"/>
    <col min="17" max="17" width="12.140625" style="6" bestFit="1" customWidth="1"/>
    <col min="18" max="16384" width="9.140625" style="6"/>
  </cols>
  <sheetData>
    <row r="1" spans="1:17" s="12" customFormat="1" ht="25.5" customHeight="1" x14ac:dyDescent="0.35">
      <c r="A1" s="68" t="s">
        <v>51</v>
      </c>
      <c r="B1" s="69"/>
      <c r="C1" s="69"/>
      <c r="D1" s="70" t="s">
        <v>151</v>
      </c>
      <c r="E1" s="81"/>
      <c r="F1" s="81"/>
      <c r="N1" s="135" t="s">
        <v>52</v>
      </c>
      <c r="O1" s="135"/>
      <c r="P1" s="73"/>
    </row>
    <row r="2" spans="1:17" ht="18.75" x14ac:dyDescent="0.3">
      <c r="A2" s="5"/>
      <c r="F2" s="6"/>
      <c r="N2" s="135"/>
      <c r="O2" s="135"/>
      <c r="P2" s="71">
        <v>30</v>
      </c>
    </row>
    <row r="3" spans="1:17" ht="18.75" x14ac:dyDescent="0.3">
      <c r="A3" s="5"/>
      <c r="F3" s="6"/>
      <c r="N3" s="135"/>
      <c r="O3" s="135"/>
      <c r="P3" s="74"/>
    </row>
    <row r="4" spans="1:17" ht="18.75" x14ac:dyDescent="0.3">
      <c r="A4" s="27" t="s">
        <v>59</v>
      </c>
      <c r="F4" s="6"/>
      <c r="N4" s="135"/>
      <c r="O4" s="135"/>
      <c r="P4" s="74"/>
    </row>
    <row r="5" spans="1:17" ht="18.600000000000001" x14ac:dyDescent="0.45">
      <c r="A5" s="125" t="s">
        <v>164</v>
      </c>
      <c r="F5" s="6"/>
      <c r="N5" s="84"/>
      <c r="O5" s="84"/>
      <c r="P5" s="74"/>
    </row>
    <row r="6" spans="1:17" s="81" customFormat="1" ht="18.600000000000001" x14ac:dyDescent="0.45">
      <c r="A6" s="72"/>
      <c r="N6" s="84"/>
      <c r="O6" s="84"/>
      <c r="P6" s="74"/>
    </row>
    <row r="7" spans="1:17" x14ac:dyDescent="0.25">
      <c r="F7" s="6"/>
      <c r="P7" s="6"/>
    </row>
    <row r="8" spans="1:17" s="8" customFormat="1" ht="31.5" x14ac:dyDescent="0.25">
      <c r="A8" s="17" t="s">
        <v>46</v>
      </c>
      <c r="B8" s="17" t="s">
        <v>63</v>
      </c>
      <c r="C8" s="17" t="s">
        <v>64</v>
      </c>
      <c r="D8" s="17" t="s">
        <v>47</v>
      </c>
      <c r="E8" s="160" t="s">
        <v>162</v>
      </c>
      <c r="F8" s="160" t="s">
        <v>130</v>
      </c>
      <c r="G8" s="17" t="s">
        <v>31</v>
      </c>
      <c r="H8" s="17" t="s">
        <v>30</v>
      </c>
      <c r="I8" s="17" t="s">
        <v>29</v>
      </c>
      <c r="J8" s="17" t="s">
        <v>28</v>
      </c>
      <c r="K8" s="17" t="s">
        <v>27</v>
      </c>
      <c r="L8" s="17" t="s">
        <v>26</v>
      </c>
      <c r="M8" s="17" t="s">
        <v>25</v>
      </c>
      <c r="N8" s="17" t="s">
        <v>61</v>
      </c>
      <c r="O8" s="17" t="s">
        <v>62</v>
      </c>
      <c r="P8" s="17" t="s">
        <v>54</v>
      </c>
      <c r="Q8" s="17" t="s">
        <v>60</v>
      </c>
    </row>
    <row r="9" spans="1:17" x14ac:dyDescent="0.25">
      <c r="A9" s="88" t="s">
        <v>20</v>
      </c>
      <c r="B9" s="88" t="s">
        <v>23</v>
      </c>
      <c r="C9" s="88" t="s">
        <v>65</v>
      </c>
      <c r="D9" s="88" t="s">
        <v>131</v>
      </c>
      <c r="E9" s="130">
        <v>-0.06</v>
      </c>
      <c r="F9" s="130">
        <v>0</v>
      </c>
      <c r="G9" s="90">
        <v>-45.888636876200003</v>
      </c>
      <c r="H9" s="90">
        <v>0.94817891119999997</v>
      </c>
      <c r="I9" s="90">
        <v>-5.7171390000000004E-3</v>
      </c>
      <c r="J9" s="90">
        <v>139.81849708339999</v>
      </c>
      <c r="K9" s="90">
        <v>1</v>
      </c>
      <c r="L9" s="90">
        <v>-0.30579174279999999</v>
      </c>
      <c r="M9" s="90">
        <v>-1.1138949999999999E-4</v>
      </c>
      <c r="N9" s="89">
        <v>5</v>
      </c>
      <c r="O9" s="89">
        <v>100</v>
      </c>
      <c r="P9" s="89">
        <f t="shared" ref="P9:P72" si="0">IF($P$2&lt;N9,N9,IF($P$2&gt;O9,O9,$P$2))</f>
        <v>30</v>
      </c>
      <c r="Q9" s="91">
        <f t="shared" ref="Q9:Q23" si="1">(alpha_a+beta_b*speed_s+ceta_c*speed_s^2+delta_d/speed_s)/(epsilon_e+feta_f*speed_s+gamma_g*speed_s^2)</f>
        <v>2.1667962206977096</v>
      </c>
    </row>
    <row r="10" spans="1:17" x14ac:dyDescent="0.25">
      <c r="A10" s="88" t="s">
        <v>20</v>
      </c>
      <c r="B10" s="88" t="s">
        <v>23</v>
      </c>
      <c r="C10" s="88" t="s">
        <v>65</v>
      </c>
      <c r="D10" s="88" t="s">
        <v>132</v>
      </c>
      <c r="E10" s="130">
        <v>-0.06</v>
      </c>
      <c r="F10" s="130">
        <v>0</v>
      </c>
      <c r="G10" s="90">
        <v>-27.497111177499999</v>
      </c>
      <c r="H10" s="90">
        <v>1.3181585926999999</v>
      </c>
      <c r="I10" s="90">
        <v>-1.37227509E-2</v>
      </c>
      <c r="J10" s="90">
        <v>180.53679791120001</v>
      </c>
      <c r="K10" s="90">
        <v>1</v>
      </c>
      <c r="L10" s="90">
        <v>-0.14452646020000001</v>
      </c>
      <c r="M10" s="90">
        <v>5.8750499999999997E-3</v>
      </c>
      <c r="N10" s="89">
        <v>5</v>
      </c>
      <c r="O10" s="89">
        <v>70</v>
      </c>
      <c r="P10" s="89">
        <f t="shared" si="0"/>
        <v>30</v>
      </c>
      <c r="Q10" s="91">
        <f t="shared" si="1"/>
        <v>2.9281724406142029</v>
      </c>
    </row>
    <row r="11" spans="1:17" x14ac:dyDescent="0.25">
      <c r="A11" s="88" t="s">
        <v>20</v>
      </c>
      <c r="B11" s="88" t="s">
        <v>23</v>
      </c>
      <c r="C11" s="88" t="s">
        <v>65</v>
      </c>
      <c r="D11" s="88" t="s">
        <v>133</v>
      </c>
      <c r="E11" s="130">
        <v>-0.06</v>
      </c>
      <c r="F11" s="130">
        <v>0</v>
      </c>
      <c r="G11" s="90">
        <v>-33.735368389900003</v>
      </c>
      <c r="H11" s="90">
        <v>4.9028050542999999</v>
      </c>
      <c r="I11" s="90">
        <v>-5.5270289100000002E-2</v>
      </c>
      <c r="J11" s="90">
        <v>101.8286134319</v>
      </c>
      <c r="K11" s="90">
        <v>1</v>
      </c>
      <c r="L11" s="90">
        <v>-0.30397764669999999</v>
      </c>
      <c r="M11" s="90">
        <v>4.7459910299999998E-2</v>
      </c>
      <c r="N11" s="89">
        <v>5</v>
      </c>
      <c r="O11" s="89">
        <v>80</v>
      </c>
      <c r="P11" s="89">
        <f t="shared" si="0"/>
        <v>30</v>
      </c>
      <c r="Q11" s="91">
        <f t="shared" si="1"/>
        <v>1.9367135270921298</v>
      </c>
    </row>
    <row r="12" spans="1:17" x14ac:dyDescent="0.25">
      <c r="A12" s="88" t="s">
        <v>20</v>
      </c>
      <c r="B12" s="88" t="s">
        <v>24</v>
      </c>
      <c r="C12" s="88" t="s">
        <v>65</v>
      </c>
      <c r="D12" s="88" t="s">
        <v>131</v>
      </c>
      <c r="E12" s="130">
        <v>-0.06</v>
      </c>
      <c r="F12" s="130">
        <v>0</v>
      </c>
      <c r="G12" s="90">
        <v>-13.438043779299999</v>
      </c>
      <c r="H12" s="90">
        <v>0.56018100240000002</v>
      </c>
      <c r="I12" s="90">
        <v>-5.1040607000000003E-3</v>
      </c>
      <c r="J12" s="90">
        <v>120.7428143205</v>
      </c>
      <c r="K12" s="90">
        <v>1</v>
      </c>
      <c r="L12" s="90">
        <v>-0.10405959400000001</v>
      </c>
      <c r="M12" s="90">
        <v>3.9416388000000002E-3</v>
      </c>
      <c r="N12" s="89">
        <v>5</v>
      </c>
      <c r="O12" s="89">
        <v>80</v>
      </c>
      <c r="P12" s="89">
        <f t="shared" si="0"/>
        <v>30</v>
      </c>
      <c r="Q12" s="91">
        <f t="shared" si="1"/>
        <v>1.9629076675029191</v>
      </c>
    </row>
    <row r="13" spans="1:17" x14ac:dyDescent="0.25">
      <c r="A13" s="88" t="s">
        <v>20</v>
      </c>
      <c r="B13" s="88" t="s">
        <v>24</v>
      </c>
      <c r="C13" s="88" t="s">
        <v>65</v>
      </c>
      <c r="D13" s="88" t="s">
        <v>132</v>
      </c>
      <c r="E13" s="130">
        <v>-0.06</v>
      </c>
      <c r="F13" s="130">
        <v>0</v>
      </c>
      <c r="G13" s="90">
        <v>-24.0834776234</v>
      </c>
      <c r="H13" s="90">
        <v>1.1257018022</v>
      </c>
      <c r="I13" s="90">
        <v>-1.15609793E-2</v>
      </c>
      <c r="J13" s="90">
        <v>166.39229097379999</v>
      </c>
      <c r="K13" s="90">
        <v>1</v>
      </c>
      <c r="L13" s="90">
        <v>-0.1371091904</v>
      </c>
      <c r="M13" s="90">
        <v>5.4642915000000002E-3</v>
      </c>
      <c r="N13" s="89">
        <v>5</v>
      </c>
      <c r="O13" s="89">
        <v>70</v>
      </c>
      <c r="P13" s="89">
        <f t="shared" si="0"/>
        <v>30</v>
      </c>
      <c r="Q13" s="91">
        <f t="shared" si="1"/>
        <v>2.6760171387940153</v>
      </c>
    </row>
    <row r="14" spans="1:17" x14ac:dyDescent="0.25">
      <c r="A14" s="88" t="s">
        <v>20</v>
      </c>
      <c r="B14" s="88" t="s">
        <v>24</v>
      </c>
      <c r="C14" s="88" t="s">
        <v>65</v>
      </c>
      <c r="D14" s="88" t="s">
        <v>133</v>
      </c>
      <c r="E14" s="130">
        <v>-0.06</v>
      </c>
      <c r="F14" s="130">
        <v>0</v>
      </c>
      <c r="G14" s="90">
        <v>-30.219962106499999</v>
      </c>
      <c r="H14" s="90">
        <v>4.2373168217000003</v>
      </c>
      <c r="I14" s="90">
        <v>-4.7388817899999998E-2</v>
      </c>
      <c r="J14" s="90">
        <v>93.8816269836</v>
      </c>
      <c r="K14" s="90">
        <v>1</v>
      </c>
      <c r="L14" s="90">
        <v>-0.29179675799999999</v>
      </c>
      <c r="M14" s="90">
        <v>4.3452537899999998E-2</v>
      </c>
      <c r="N14" s="89">
        <v>5</v>
      </c>
      <c r="O14" s="89">
        <v>80</v>
      </c>
      <c r="P14" s="89">
        <f t="shared" si="0"/>
        <v>30</v>
      </c>
      <c r="Q14" s="91">
        <f t="shared" si="1"/>
        <v>1.8300735516687279</v>
      </c>
    </row>
    <row r="15" spans="1:17" x14ac:dyDescent="0.25">
      <c r="A15" s="88" t="s">
        <v>20</v>
      </c>
      <c r="B15" s="88" t="s">
        <v>19</v>
      </c>
      <c r="C15" s="88" t="s">
        <v>65</v>
      </c>
      <c r="D15" s="88" t="s">
        <v>131</v>
      </c>
      <c r="E15" s="130">
        <v>-0.06</v>
      </c>
      <c r="F15" s="130">
        <v>0</v>
      </c>
      <c r="G15" s="90">
        <v>-24.273413743700001</v>
      </c>
      <c r="H15" s="90">
        <v>3.9035048141000002</v>
      </c>
      <c r="I15" s="90">
        <v>-3.6805269600000003E-2</v>
      </c>
      <c r="J15" s="90">
        <v>52.3802408261</v>
      </c>
      <c r="K15" s="90">
        <v>1</v>
      </c>
      <c r="L15" s="90">
        <v>-0.41579730729999997</v>
      </c>
      <c r="M15" s="90">
        <v>6.0937881899999997E-2</v>
      </c>
      <c r="N15" s="89">
        <v>5</v>
      </c>
      <c r="O15" s="89">
        <v>85</v>
      </c>
      <c r="P15" s="89">
        <f t="shared" si="0"/>
        <v>30</v>
      </c>
      <c r="Q15" s="91">
        <f t="shared" si="1"/>
        <v>1.4169414070397419</v>
      </c>
    </row>
    <row r="16" spans="1:17" x14ac:dyDescent="0.25">
      <c r="A16" s="88" t="s">
        <v>20</v>
      </c>
      <c r="B16" s="88" t="s">
        <v>19</v>
      </c>
      <c r="C16" s="88" t="s">
        <v>65</v>
      </c>
      <c r="D16" s="88" t="s">
        <v>132</v>
      </c>
      <c r="E16" s="130">
        <v>-0.06</v>
      </c>
      <c r="F16" s="130">
        <v>0</v>
      </c>
      <c r="G16" s="90">
        <v>-27.855252659400001</v>
      </c>
      <c r="H16" s="90">
        <v>4.0535890019999998</v>
      </c>
      <c r="I16" s="90">
        <v>-4.4292224300000002E-2</v>
      </c>
      <c r="J16" s="90">
        <v>79.5185686401</v>
      </c>
      <c r="K16" s="90">
        <v>1</v>
      </c>
      <c r="L16" s="90">
        <v>-0.31135450149999999</v>
      </c>
      <c r="M16" s="90">
        <v>3.98632259E-2</v>
      </c>
      <c r="N16" s="89">
        <v>5</v>
      </c>
      <c r="O16" s="89">
        <v>80</v>
      </c>
      <c r="P16" s="89">
        <f t="shared" si="0"/>
        <v>30</v>
      </c>
      <c r="Q16" s="91">
        <f t="shared" si="1"/>
        <v>2.0532932763854297</v>
      </c>
    </row>
    <row r="17" spans="1:17" x14ac:dyDescent="0.25">
      <c r="A17" s="88" t="s">
        <v>20</v>
      </c>
      <c r="B17" s="88" t="s">
        <v>19</v>
      </c>
      <c r="C17" s="88" t="s">
        <v>65</v>
      </c>
      <c r="D17" s="88" t="s">
        <v>133</v>
      </c>
      <c r="E17" s="130">
        <v>-0.06</v>
      </c>
      <c r="F17" s="130">
        <v>0</v>
      </c>
      <c r="G17" s="90">
        <v>301.22657985680002</v>
      </c>
      <c r="H17" s="90">
        <v>28.909909811999999</v>
      </c>
      <c r="I17" s="90">
        <v>-0.40994710849999999</v>
      </c>
      <c r="J17" s="90">
        <v>106.80640796359999</v>
      </c>
      <c r="K17" s="90">
        <v>0</v>
      </c>
      <c r="L17" s="90">
        <v>13.3283343878</v>
      </c>
      <c r="M17" s="90">
        <v>0.30700779560000002</v>
      </c>
      <c r="N17" s="89">
        <v>5</v>
      </c>
      <c r="O17" s="89">
        <v>75</v>
      </c>
      <c r="P17" s="89">
        <f t="shared" si="0"/>
        <v>30</v>
      </c>
      <c r="Q17" s="91">
        <f t="shared" si="1"/>
        <v>1.1877886844903605</v>
      </c>
    </row>
    <row r="18" spans="1:17" x14ac:dyDescent="0.25">
      <c r="A18" s="88" t="s">
        <v>20</v>
      </c>
      <c r="B18" s="88" t="s">
        <v>22</v>
      </c>
      <c r="C18" s="88" t="s">
        <v>65</v>
      </c>
      <c r="D18" s="88" t="s">
        <v>131</v>
      </c>
      <c r="E18" s="130">
        <v>-0.06</v>
      </c>
      <c r="F18" s="130">
        <v>0</v>
      </c>
      <c r="G18" s="90">
        <v>-8.9670259646999995</v>
      </c>
      <c r="H18" s="90">
        <v>1.0896484527000001</v>
      </c>
      <c r="I18" s="90">
        <v>-8.1618764000000003E-3</v>
      </c>
      <c r="J18" s="90">
        <v>35.561468147200003</v>
      </c>
      <c r="K18" s="90">
        <v>1</v>
      </c>
      <c r="L18" s="90">
        <v>-0.24200235880000001</v>
      </c>
      <c r="M18" s="90">
        <v>2.5553598600000001E-2</v>
      </c>
      <c r="N18" s="89">
        <v>5</v>
      </c>
      <c r="O18" s="89">
        <v>85</v>
      </c>
      <c r="P18" s="89">
        <f t="shared" si="0"/>
        <v>30</v>
      </c>
      <c r="Q18" s="91">
        <f t="shared" si="1"/>
        <v>1.0492260056808345</v>
      </c>
    </row>
    <row r="19" spans="1:17" x14ac:dyDescent="0.25">
      <c r="A19" s="88" t="s">
        <v>20</v>
      </c>
      <c r="B19" s="88" t="s">
        <v>22</v>
      </c>
      <c r="C19" s="88" t="s">
        <v>65</v>
      </c>
      <c r="D19" s="88" t="s">
        <v>132</v>
      </c>
      <c r="E19" s="130">
        <v>-0.06</v>
      </c>
      <c r="F19" s="130">
        <v>0</v>
      </c>
      <c r="G19" s="90">
        <v>-21.321940978699999</v>
      </c>
      <c r="H19" s="90">
        <v>3.1659701010000001</v>
      </c>
      <c r="I19" s="90">
        <v>-3.2923739299999998E-2</v>
      </c>
      <c r="J19" s="90">
        <v>61.859924486799997</v>
      </c>
      <c r="K19" s="90">
        <v>1</v>
      </c>
      <c r="L19" s="90">
        <v>-0.3118167422</v>
      </c>
      <c r="M19" s="90">
        <v>4.2044392200000003E-2</v>
      </c>
      <c r="N19" s="89">
        <v>5</v>
      </c>
      <c r="O19" s="89">
        <v>85</v>
      </c>
      <c r="P19" s="89">
        <f t="shared" si="0"/>
        <v>30</v>
      </c>
      <c r="Q19" s="91">
        <f t="shared" si="1"/>
        <v>1.5630690068546376</v>
      </c>
    </row>
    <row r="20" spans="1:17" x14ac:dyDescent="0.25">
      <c r="A20" s="88" t="s">
        <v>20</v>
      </c>
      <c r="B20" s="88" t="s">
        <v>22</v>
      </c>
      <c r="C20" s="88" t="s">
        <v>65</v>
      </c>
      <c r="D20" s="88" t="s">
        <v>133</v>
      </c>
      <c r="E20" s="130">
        <v>-0.06</v>
      </c>
      <c r="F20" s="130">
        <v>0</v>
      </c>
      <c r="G20" s="90">
        <v>8.6823003809999992</v>
      </c>
      <c r="H20" s="90">
        <v>0.9159835744</v>
      </c>
      <c r="I20" s="90">
        <v>-1.1953946700000001E-2</v>
      </c>
      <c r="J20" s="90">
        <v>25.8998032075</v>
      </c>
      <c r="K20" s="90">
        <v>1</v>
      </c>
      <c r="L20" s="90">
        <v>0.47344652980000002</v>
      </c>
      <c r="M20" s="90">
        <v>1.1616533599999999E-2</v>
      </c>
      <c r="N20" s="89">
        <v>5</v>
      </c>
      <c r="O20" s="89">
        <v>85</v>
      </c>
      <c r="P20" s="89">
        <f t="shared" si="0"/>
        <v>30</v>
      </c>
      <c r="Q20" s="91">
        <f t="shared" si="1"/>
        <v>1.0237079926728696</v>
      </c>
    </row>
    <row r="21" spans="1:17" x14ac:dyDescent="0.25">
      <c r="A21" s="88" t="s">
        <v>20</v>
      </c>
      <c r="B21" s="88" t="s">
        <v>21</v>
      </c>
      <c r="C21" s="88" t="s">
        <v>65</v>
      </c>
      <c r="D21" s="88" t="s">
        <v>131</v>
      </c>
      <c r="E21" s="130">
        <v>-0.06</v>
      </c>
      <c r="F21" s="130">
        <v>0</v>
      </c>
      <c r="G21" s="90">
        <v>-22.368315222700001</v>
      </c>
      <c r="H21" s="90">
        <v>3.4961637987</v>
      </c>
      <c r="I21" s="90">
        <v>-3.2610659299999997E-2</v>
      </c>
      <c r="J21" s="90">
        <v>48.811166667800002</v>
      </c>
      <c r="K21" s="90">
        <v>1</v>
      </c>
      <c r="L21" s="90">
        <v>-0.41572668330000001</v>
      </c>
      <c r="M21" s="90">
        <v>5.9609321299999997E-2</v>
      </c>
      <c r="N21" s="89">
        <v>5</v>
      </c>
      <c r="O21" s="89">
        <v>85</v>
      </c>
      <c r="P21" s="89">
        <f t="shared" si="0"/>
        <v>30</v>
      </c>
      <c r="Q21" s="91">
        <f t="shared" si="1"/>
        <v>1.2991578025584192</v>
      </c>
    </row>
    <row r="22" spans="1:17" x14ac:dyDescent="0.25">
      <c r="A22" s="88" t="s">
        <v>20</v>
      </c>
      <c r="B22" s="88" t="s">
        <v>21</v>
      </c>
      <c r="C22" s="88" t="s">
        <v>65</v>
      </c>
      <c r="D22" s="88" t="s">
        <v>132</v>
      </c>
      <c r="E22" s="130">
        <v>-0.06</v>
      </c>
      <c r="F22" s="130">
        <v>0</v>
      </c>
      <c r="G22" s="90">
        <v>-28.494071655700001</v>
      </c>
      <c r="H22" s="90">
        <v>4.2475016875999998</v>
      </c>
      <c r="I22" s="90">
        <v>-4.6547149699999998E-2</v>
      </c>
      <c r="J22" s="90">
        <v>75.342378890099994</v>
      </c>
      <c r="K22" s="90">
        <v>1</v>
      </c>
      <c r="L22" s="90">
        <v>-0.33915729449999998</v>
      </c>
      <c r="M22" s="90">
        <v>4.5512975300000001E-2</v>
      </c>
      <c r="N22" s="89">
        <v>5</v>
      </c>
      <c r="O22" s="89">
        <v>80</v>
      </c>
      <c r="P22" s="89">
        <f t="shared" si="0"/>
        <v>30</v>
      </c>
      <c r="Q22" s="91">
        <f t="shared" si="1"/>
        <v>1.873408431229346</v>
      </c>
    </row>
    <row r="23" spans="1:17" x14ac:dyDescent="0.25">
      <c r="A23" s="88" t="s">
        <v>20</v>
      </c>
      <c r="B23" s="88" t="s">
        <v>21</v>
      </c>
      <c r="C23" s="88" t="s">
        <v>65</v>
      </c>
      <c r="D23" s="88" t="s">
        <v>133</v>
      </c>
      <c r="E23" s="130">
        <v>-0.06</v>
      </c>
      <c r="F23" s="130">
        <v>0</v>
      </c>
      <c r="G23" s="90">
        <v>50.228346236900002</v>
      </c>
      <c r="H23" s="90">
        <v>13.8291585859</v>
      </c>
      <c r="I23" s="90">
        <v>-0.176964913</v>
      </c>
      <c r="J23" s="90">
        <v>75.113597931300006</v>
      </c>
      <c r="K23" s="90">
        <v>0</v>
      </c>
      <c r="L23" s="90">
        <v>3.5535407277000002</v>
      </c>
      <c r="M23" s="90">
        <v>0.17172870900000001</v>
      </c>
      <c r="N23" s="89">
        <v>5</v>
      </c>
      <c r="O23" s="89">
        <v>80</v>
      </c>
      <c r="P23" s="89">
        <f t="shared" si="0"/>
        <v>30</v>
      </c>
      <c r="Q23" s="91">
        <f t="shared" si="1"/>
        <v>1.1806403609815077</v>
      </c>
    </row>
    <row r="24" spans="1:17" x14ac:dyDescent="0.25">
      <c r="A24" s="88" t="s">
        <v>20</v>
      </c>
      <c r="B24" s="88" t="s">
        <v>23</v>
      </c>
      <c r="C24" s="88" t="s">
        <v>65</v>
      </c>
      <c r="D24" s="88" t="s">
        <v>134</v>
      </c>
      <c r="E24" s="130">
        <v>-0.06</v>
      </c>
      <c r="F24" s="130">
        <v>0</v>
      </c>
      <c r="G24" s="90">
        <v>9.9520179966268714</v>
      </c>
      <c r="H24" s="90">
        <v>-17.043744666978451</v>
      </c>
      <c r="I24" s="90">
        <v>-2.3874703091944194</v>
      </c>
      <c r="J24" s="90">
        <v>0</v>
      </c>
      <c r="K24" s="90">
        <v>0</v>
      </c>
      <c r="L24" s="90">
        <v>0</v>
      </c>
      <c r="M24" s="90">
        <v>0</v>
      </c>
      <c r="N24" s="89">
        <v>12</v>
      </c>
      <c r="O24" s="89">
        <v>105</v>
      </c>
      <c r="P24" s="89">
        <f t="shared" si="0"/>
        <v>30</v>
      </c>
      <c r="Q24" s="91">
        <f>EXP((alpha_a+(beta_b/speed_s))+(ceta_c*LN(speed_s)))</f>
        <v>3.5382611643790196</v>
      </c>
    </row>
    <row r="25" spans="1:17" x14ac:dyDescent="0.25">
      <c r="A25" s="88" t="s">
        <v>20</v>
      </c>
      <c r="B25" s="88" t="s">
        <v>23</v>
      </c>
      <c r="C25" s="88" t="s">
        <v>65</v>
      </c>
      <c r="D25" s="88" t="s">
        <v>135</v>
      </c>
      <c r="E25" s="130">
        <v>-0.06</v>
      </c>
      <c r="F25" s="130">
        <v>0</v>
      </c>
      <c r="G25" s="90">
        <v>148.60187809214537</v>
      </c>
      <c r="H25" s="90">
        <v>0.97198784626087065</v>
      </c>
      <c r="I25" s="90">
        <v>-0.88528798882800053</v>
      </c>
      <c r="J25" s="90">
        <v>0</v>
      </c>
      <c r="K25" s="90">
        <v>0</v>
      </c>
      <c r="L25" s="90">
        <v>0</v>
      </c>
      <c r="M25" s="90">
        <v>0</v>
      </c>
      <c r="N25" s="89">
        <v>12</v>
      </c>
      <c r="O25" s="89">
        <v>105</v>
      </c>
      <c r="P25" s="89">
        <f t="shared" si="0"/>
        <v>30</v>
      </c>
      <c r="Q25" s="91">
        <f>((alpha_a*(beta_b^speed_s))*(speed_s^ceta_c))</f>
        <v>3.1201223873225596</v>
      </c>
    </row>
    <row r="26" spans="1:17" x14ac:dyDescent="0.25">
      <c r="A26" s="88" t="s">
        <v>20</v>
      </c>
      <c r="B26" s="88" t="s">
        <v>23</v>
      </c>
      <c r="C26" s="88" t="s">
        <v>65</v>
      </c>
      <c r="D26" s="88" t="s">
        <v>136</v>
      </c>
      <c r="E26" s="130">
        <v>-0.06</v>
      </c>
      <c r="F26" s="130">
        <v>0</v>
      </c>
      <c r="G26" s="90">
        <v>9.6834569541140514</v>
      </c>
      <c r="H26" s="90">
        <v>-15.989688223860638</v>
      </c>
      <c r="I26" s="90">
        <v>-2.3296829159315333</v>
      </c>
      <c r="J26" s="90">
        <v>0</v>
      </c>
      <c r="K26" s="90">
        <v>0</v>
      </c>
      <c r="L26" s="90">
        <v>0</v>
      </c>
      <c r="M26" s="90">
        <v>0</v>
      </c>
      <c r="N26" s="89">
        <v>12</v>
      </c>
      <c r="O26" s="89">
        <v>105</v>
      </c>
      <c r="P26" s="89">
        <f t="shared" si="0"/>
        <v>30</v>
      </c>
      <c r="Q26" s="91">
        <f>EXP((alpha_a+(beta_b/speed_s))+(ceta_c*LN(speed_s)))</f>
        <v>3.4101487528568093</v>
      </c>
    </row>
    <row r="27" spans="1:17" x14ac:dyDescent="0.25">
      <c r="A27" s="88" t="s">
        <v>20</v>
      </c>
      <c r="B27" s="88" t="s">
        <v>23</v>
      </c>
      <c r="C27" s="88" t="s">
        <v>65</v>
      </c>
      <c r="D27" s="88" t="s">
        <v>137</v>
      </c>
      <c r="E27" s="130">
        <v>-0.06</v>
      </c>
      <c r="F27" s="130">
        <v>0</v>
      </c>
      <c r="G27" s="90">
        <v>10.028686718160992</v>
      </c>
      <c r="H27" s="90">
        <v>-15.609043323279213</v>
      </c>
      <c r="I27" s="90">
        <v>-2.4351020259121601</v>
      </c>
      <c r="J27" s="90">
        <v>0</v>
      </c>
      <c r="K27" s="90">
        <v>0</v>
      </c>
      <c r="L27" s="90">
        <v>0</v>
      </c>
      <c r="M27" s="90">
        <v>0</v>
      </c>
      <c r="N27" s="89">
        <v>12</v>
      </c>
      <c r="O27" s="89">
        <v>105</v>
      </c>
      <c r="P27" s="89">
        <f t="shared" si="0"/>
        <v>30</v>
      </c>
      <c r="Q27" s="91">
        <f>EXP((alpha_a+(beta_b/speed_s))+(ceta_c*LN(speed_s)))</f>
        <v>3.4079898798634858</v>
      </c>
    </row>
    <row r="28" spans="1:17" x14ac:dyDescent="0.25">
      <c r="A28" s="88" t="s">
        <v>20</v>
      </c>
      <c r="B28" s="88" t="s">
        <v>23</v>
      </c>
      <c r="C28" s="88" t="s">
        <v>65</v>
      </c>
      <c r="D28" s="88" t="s">
        <v>138</v>
      </c>
      <c r="E28" s="130">
        <v>-0.06</v>
      </c>
      <c r="F28" s="130">
        <v>0</v>
      </c>
      <c r="G28" s="90">
        <v>-7.0690889473681059E-2</v>
      </c>
      <c r="H28" s="90">
        <v>44.086686801070044</v>
      </c>
      <c r="I28" s="90">
        <v>1.3220721044531656</v>
      </c>
      <c r="J28" s="90">
        <v>1.0329457112691385</v>
      </c>
      <c r="K28" s="90">
        <v>3.4679771210840489E-2</v>
      </c>
      <c r="L28" s="90">
        <v>0</v>
      </c>
      <c r="M28" s="90">
        <v>0</v>
      </c>
      <c r="N28" s="89">
        <v>12</v>
      </c>
      <c r="O28" s="89">
        <v>89</v>
      </c>
      <c r="P28" s="89">
        <f t="shared" si="0"/>
        <v>30</v>
      </c>
      <c r="Q28" s="91">
        <f>(alpha_a+(beta_b/(1+EXP((((-1)*ceta_c)+(delta_d*LN(speed_s)))+(epsilon_e*speed_s)))))</f>
        <v>1.6043695547663406</v>
      </c>
    </row>
    <row r="29" spans="1:17" x14ac:dyDescent="0.25">
      <c r="A29" s="88" t="s">
        <v>20</v>
      </c>
      <c r="B29" s="88" t="s">
        <v>24</v>
      </c>
      <c r="C29" s="88" t="s">
        <v>65</v>
      </c>
      <c r="D29" s="88" t="s">
        <v>134</v>
      </c>
      <c r="E29" s="130">
        <v>-0.06</v>
      </c>
      <c r="F29" s="130">
        <v>0</v>
      </c>
      <c r="G29" s="90">
        <v>10.053382374361069</v>
      </c>
      <c r="H29" s="90">
        <v>-18.588426667306717</v>
      </c>
      <c r="I29" s="90">
        <v>-2.4431262953126263</v>
      </c>
      <c r="J29" s="90">
        <v>0</v>
      </c>
      <c r="K29" s="90">
        <v>0</v>
      </c>
      <c r="L29" s="90">
        <v>0</v>
      </c>
      <c r="M29" s="90">
        <v>0</v>
      </c>
      <c r="N29" s="89">
        <v>12</v>
      </c>
      <c r="O29" s="89">
        <v>105</v>
      </c>
      <c r="P29" s="89">
        <f t="shared" si="0"/>
        <v>30</v>
      </c>
      <c r="Q29" s="91">
        <f>EXP((alpha_a+(beta_b/speed_s))+(ceta_c*LN(speed_s)))</f>
        <v>3.0777948828005175</v>
      </c>
    </row>
    <row r="30" spans="1:17" x14ac:dyDescent="0.25">
      <c r="A30" s="88" t="s">
        <v>20</v>
      </c>
      <c r="B30" s="88" t="s">
        <v>24</v>
      </c>
      <c r="C30" s="88" t="s">
        <v>65</v>
      </c>
      <c r="D30" s="88" t="s">
        <v>135</v>
      </c>
      <c r="E30" s="130">
        <v>-0.06</v>
      </c>
      <c r="F30" s="130">
        <v>0</v>
      </c>
      <c r="G30" s="90">
        <v>9.7279004588171674</v>
      </c>
      <c r="H30" s="90">
        <v>-17.487899641763001</v>
      </c>
      <c r="I30" s="90">
        <v>-2.3971329442966991</v>
      </c>
      <c r="J30" s="90">
        <v>0</v>
      </c>
      <c r="K30" s="90">
        <v>0</v>
      </c>
      <c r="L30" s="90">
        <v>0</v>
      </c>
      <c r="M30" s="90">
        <v>0</v>
      </c>
      <c r="N30" s="89">
        <v>12</v>
      </c>
      <c r="O30" s="89">
        <v>105</v>
      </c>
      <c r="P30" s="89">
        <f t="shared" si="0"/>
        <v>30</v>
      </c>
      <c r="Q30" s="91">
        <f>EXP((alpha_a+(beta_b/speed_s))+(ceta_c*LN(speed_s)))</f>
        <v>2.6962129494632632</v>
      </c>
    </row>
    <row r="31" spans="1:17" x14ac:dyDescent="0.25">
      <c r="A31" s="88" t="s">
        <v>20</v>
      </c>
      <c r="B31" s="88" t="s">
        <v>24</v>
      </c>
      <c r="C31" s="88" t="s">
        <v>65</v>
      </c>
      <c r="D31" s="88" t="s">
        <v>136</v>
      </c>
      <c r="E31" s="130">
        <v>-0.06</v>
      </c>
      <c r="F31" s="130">
        <v>0</v>
      </c>
      <c r="G31" s="90">
        <v>9.9160813482922983</v>
      </c>
      <c r="H31" s="90">
        <v>-17.965946474407502</v>
      </c>
      <c r="I31" s="90">
        <v>-2.4011904544492499</v>
      </c>
      <c r="J31" s="90">
        <v>0</v>
      </c>
      <c r="K31" s="90">
        <v>0</v>
      </c>
      <c r="L31" s="90">
        <v>0</v>
      </c>
      <c r="M31" s="90">
        <v>0</v>
      </c>
      <c r="N31" s="89">
        <v>12</v>
      </c>
      <c r="O31" s="89">
        <v>105</v>
      </c>
      <c r="P31" s="89">
        <f t="shared" si="0"/>
        <v>30</v>
      </c>
      <c r="Q31" s="91">
        <f>EXP((alpha_a+(beta_b/speed_s))+(ceta_c*LN(speed_s)))</f>
        <v>3.1591208575873844</v>
      </c>
    </row>
    <row r="32" spans="1:17" x14ac:dyDescent="0.25">
      <c r="A32" s="88" t="s">
        <v>20</v>
      </c>
      <c r="B32" s="88" t="s">
        <v>24</v>
      </c>
      <c r="C32" s="88" t="s">
        <v>65</v>
      </c>
      <c r="D32" s="88" t="s">
        <v>137</v>
      </c>
      <c r="E32" s="130">
        <v>-0.06</v>
      </c>
      <c r="F32" s="130">
        <v>0</v>
      </c>
      <c r="G32" s="90">
        <v>10.04477529683407</v>
      </c>
      <c r="H32" s="90">
        <v>-15.853640200991332</v>
      </c>
      <c r="I32" s="90">
        <v>-2.4640302311227078</v>
      </c>
      <c r="J32" s="90">
        <v>0</v>
      </c>
      <c r="K32" s="90">
        <v>0</v>
      </c>
      <c r="L32" s="90">
        <v>0</v>
      </c>
      <c r="M32" s="90">
        <v>0</v>
      </c>
      <c r="N32" s="89">
        <v>12</v>
      </c>
      <c r="O32" s="89">
        <v>105</v>
      </c>
      <c r="P32" s="89">
        <f t="shared" si="0"/>
        <v>30</v>
      </c>
      <c r="Q32" s="91">
        <f>EXP((alpha_a+(beta_b/speed_s))+(ceta_c*LN(speed_s)))</f>
        <v>3.1132507982922619</v>
      </c>
    </row>
    <row r="33" spans="1:17" x14ac:dyDescent="0.25">
      <c r="A33" s="88" t="s">
        <v>20</v>
      </c>
      <c r="B33" s="88" t="s">
        <v>24</v>
      </c>
      <c r="C33" s="88" t="s">
        <v>65</v>
      </c>
      <c r="D33" s="88" t="s">
        <v>138</v>
      </c>
      <c r="E33" s="130">
        <v>-0.06</v>
      </c>
      <c r="F33" s="130">
        <v>0</v>
      </c>
      <c r="G33" s="90">
        <v>-0.20369480120390962</v>
      </c>
      <c r="H33" s="90">
        <v>12.01320335962331</v>
      </c>
      <c r="I33" s="90">
        <v>5.5053860787099635</v>
      </c>
      <c r="J33" s="90">
        <v>2.1705645050578428</v>
      </c>
      <c r="K33" s="90">
        <v>-1.7149843395799426E-3</v>
      </c>
      <c r="L33" s="90">
        <v>0</v>
      </c>
      <c r="M33" s="90">
        <v>0</v>
      </c>
      <c r="N33" s="89">
        <v>12</v>
      </c>
      <c r="O33" s="89">
        <v>87</v>
      </c>
      <c r="P33" s="89">
        <f t="shared" si="0"/>
        <v>30</v>
      </c>
      <c r="Q33" s="91">
        <f t="shared" ref="Q33:Q48" si="2">(alpha_a+(beta_b/(1+EXP((((-1)*ceta_c)+(delta_d*LN(speed_s)))+(epsilon_e*speed_s)))))</f>
        <v>1.4631778882476627</v>
      </c>
    </row>
    <row r="34" spans="1:17" x14ac:dyDescent="0.25">
      <c r="A34" s="88" t="s">
        <v>20</v>
      </c>
      <c r="B34" s="88" t="s">
        <v>19</v>
      </c>
      <c r="C34" s="88" t="s">
        <v>65</v>
      </c>
      <c r="D34" s="88" t="s">
        <v>134</v>
      </c>
      <c r="E34" s="130">
        <v>-0.06</v>
      </c>
      <c r="F34" s="130">
        <v>0</v>
      </c>
      <c r="G34" s="90">
        <v>-2.2674571637136949</v>
      </c>
      <c r="H34" s="90">
        <v>127.50129331430999</v>
      </c>
      <c r="I34" s="90">
        <v>-2.130027732423629E-2</v>
      </c>
      <c r="J34" s="90">
        <v>0.83385855532887931</v>
      </c>
      <c r="K34" s="90">
        <v>2.3970886180335201E-3</v>
      </c>
      <c r="L34" s="90">
        <v>0</v>
      </c>
      <c r="M34" s="90">
        <v>0</v>
      </c>
      <c r="N34" s="89">
        <v>11</v>
      </c>
      <c r="O34" s="89">
        <v>86</v>
      </c>
      <c r="P34" s="89">
        <f t="shared" si="0"/>
        <v>30</v>
      </c>
      <c r="Q34" s="91">
        <f t="shared" si="2"/>
        <v>4.1997339325581819</v>
      </c>
    </row>
    <row r="35" spans="1:17" x14ac:dyDescent="0.25">
      <c r="A35" s="88" t="s">
        <v>20</v>
      </c>
      <c r="B35" s="88" t="s">
        <v>19</v>
      </c>
      <c r="C35" s="88" t="s">
        <v>65</v>
      </c>
      <c r="D35" s="88" t="s">
        <v>135</v>
      </c>
      <c r="E35" s="130">
        <v>-0.06</v>
      </c>
      <c r="F35" s="130">
        <v>0</v>
      </c>
      <c r="G35" s="90">
        <v>-1.4028331949801027</v>
      </c>
      <c r="H35" s="90">
        <v>148.9627740723173</v>
      </c>
      <c r="I35" s="90">
        <v>-0.45473371971291138</v>
      </c>
      <c r="J35" s="90">
        <v>0.89988115543337921</v>
      </c>
      <c r="K35" s="90">
        <v>7.6438076450207834E-4</v>
      </c>
      <c r="L35" s="90">
        <v>0</v>
      </c>
      <c r="M35" s="90">
        <v>0</v>
      </c>
      <c r="N35" s="89">
        <v>11</v>
      </c>
      <c r="O35" s="89">
        <v>86</v>
      </c>
      <c r="P35" s="89">
        <f t="shared" si="0"/>
        <v>30</v>
      </c>
      <c r="Q35" s="91">
        <f t="shared" si="2"/>
        <v>2.8040017627687455</v>
      </c>
    </row>
    <row r="36" spans="1:17" x14ac:dyDescent="0.25">
      <c r="A36" s="88" t="s">
        <v>20</v>
      </c>
      <c r="B36" s="88" t="s">
        <v>19</v>
      </c>
      <c r="C36" s="88" t="s">
        <v>65</v>
      </c>
      <c r="D36" s="88" t="s">
        <v>136</v>
      </c>
      <c r="E36" s="130">
        <v>-0.06</v>
      </c>
      <c r="F36" s="130">
        <v>0</v>
      </c>
      <c r="G36" s="90">
        <v>-0.80496948758431064</v>
      </c>
      <c r="H36" s="90">
        <v>100.61157569316818</v>
      </c>
      <c r="I36" s="90">
        <v>0.11129657948633437</v>
      </c>
      <c r="J36" s="90">
        <v>0.91556457494408072</v>
      </c>
      <c r="K36" s="90">
        <v>6.6043557121055023E-3</v>
      </c>
      <c r="L36" s="90">
        <v>0</v>
      </c>
      <c r="M36" s="90">
        <v>0</v>
      </c>
      <c r="N36" s="89">
        <v>11</v>
      </c>
      <c r="O36" s="89">
        <v>86</v>
      </c>
      <c r="P36" s="89">
        <f t="shared" si="0"/>
        <v>30</v>
      </c>
      <c r="Q36" s="91">
        <f t="shared" si="2"/>
        <v>3.1323388701288972</v>
      </c>
    </row>
    <row r="37" spans="1:17" x14ac:dyDescent="0.25">
      <c r="A37" s="88" t="s">
        <v>20</v>
      </c>
      <c r="B37" s="88" t="s">
        <v>19</v>
      </c>
      <c r="C37" s="88" t="s">
        <v>65</v>
      </c>
      <c r="D37" s="88" t="s">
        <v>137</v>
      </c>
      <c r="E37" s="130">
        <v>-0.06</v>
      </c>
      <c r="F37" s="130">
        <v>0</v>
      </c>
      <c r="G37" s="90">
        <v>-0.9595992812047035</v>
      </c>
      <c r="H37" s="90">
        <v>88.161052765113325</v>
      </c>
      <c r="I37" s="90">
        <v>0.72860099156585134</v>
      </c>
      <c r="J37" s="90">
        <v>1.0790122021079334</v>
      </c>
      <c r="K37" s="90">
        <v>3.4549511999335189E-3</v>
      </c>
      <c r="L37" s="90">
        <v>0</v>
      </c>
      <c r="M37" s="90">
        <v>0</v>
      </c>
      <c r="N37" s="89">
        <v>11</v>
      </c>
      <c r="O37" s="89">
        <v>86</v>
      </c>
      <c r="P37" s="89">
        <f t="shared" si="0"/>
        <v>30</v>
      </c>
      <c r="Q37" s="91">
        <f t="shared" si="2"/>
        <v>3.0459675057135267</v>
      </c>
    </row>
    <row r="38" spans="1:17" x14ac:dyDescent="0.25">
      <c r="A38" s="88" t="s">
        <v>20</v>
      </c>
      <c r="B38" s="88" t="s">
        <v>19</v>
      </c>
      <c r="C38" s="88" t="s">
        <v>65</v>
      </c>
      <c r="D38" s="88" t="s">
        <v>138</v>
      </c>
      <c r="E38" s="130">
        <v>-0.06</v>
      </c>
      <c r="F38" s="130">
        <v>0</v>
      </c>
      <c r="G38" s="90">
        <v>-0.62688941538798648</v>
      </c>
      <c r="H38" s="90">
        <v>18.042824298832407</v>
      </c>
      <c r="I38" s="90">
        <v>0.96926047421697437</v>
      </c>
      <c r="J38" s="90">
        <v>0.84547030097138132</v>
      </c>
      <c r="K38" s="90">
        <v>6.7269388074895388E-3</v>
      </c>
      <c r="L38" s="90">
        <v>0</v>
      </c>
      <c r="M38" s="90">
        <v>0</v>
      </c>
      <c r="N38" s="89">
        <v>11</v>
      </c>
      <c r="O38" s="89">
        <v>82</v>
      </c>
      <c r="P38" s="89">
        <f t="shared" si="0"/>
        <v>30</v>
      </c>
      <c r="Q38" s="91">
        <f t="shared" si="2"/>
        <v>1.3272626486409089</v>
      </c>
    </row>
    <row r="39" spans="1:17" x14ac:dyDescent="0.25">
      <c r="A39" s="88" t="s">
        <v>20</v>
      </c>
      <c r="B39" s="88" t="s">
        <v>22</v>
      </c>
      <c r="C39" s="88" t="s">
        <v>65</v>
      </c>
      <c r="D39" s="88" t="s">
        <v>134</v>
      </c>
      <c r="E39" s="130">
        <v>-0.06</v>
      </c>
      <c r="F39" s="130">
        <v>0</v>
      </c>
      <c r="G39" s="90">
        <v>-1.2371334664630749</v>
      </c>
      <c r="H39" s="90">
        <v>62.719693483997617</v>
      </c>
      <c r="I39" s="90">
        <v>0.5874531282009966</v>
      </c>
      <c r="J39" s="90">
        <v>0.96701585736750495</v>
      </c>
      <c r="K39" s="90">
        <v>8.7509329718093721E-5</v>
      </c>
      <c r="L39" s="90">
        <v>0</v>
      </c>
      <c r="M39" s="90">
        <v>0</v>
      </c>
      <c r="N39" s="89">
        <v>11</v>
      </c>
      <c r="O39" s="89">
        <v>86</v>
      </c>
      <c r="P39" s="89">
        <f t="shared" si="0"/>
        <v>30</v>
      </c>
      <c r="Q39" s="91">
        <f t="shared" si="2"/>
        <v>2.6970798219183334</v>
      </c>
    </row>
    <row r="40" spans="1:17" x14ac:dyDescent="0.25">
      <c r="A40" s="88" t="s">
        <v>20</v>
      </c>
      <c r="B40" s="88" t="s">
        <v>22</v>
      </c>
      <c r="C40" s="88" t="s">
        <v>65</v>
      </c>
      <c r="D40" s="88" t="s">
        <v>135</v>
      </c>
      <c r="E40" s="130">
        <v>-0.06</v>
      </c>
      <c r="F40" s="130">
        <v>0</v>
      </c>
      <c r="G40" s="90">
        <v>-0.64140935152850287</v>
      </c>
      <c r="H40" s="90">
        <v>39.420307358914975</v>
      </c>
      <c r="I40" s="90">
        <v>1.2308475280650635</v>
      </c>
      <c r="J40" s="90">
        <v>1.131787194632188</v>
      </c>
      <c r="K40" s="90">
        <v>-4.957245590869071E-4</v>
      </c>
      <c r="L40" s="90">
        <v>0</v>
      </c>
      <c r="M40" s="90">
        <v>0</v>
      </c>
      <c r="N40" s="89">
        <v>11</v>
      </c>
      <c r="O40" s="89">
        <v>86</v>
      </c>
      <c r="P40" s="89">
        <f t="shared" si="0"/>
        <v>30</v>
      </c>
      <c r="Q40" s="91">
        <f t="shared" si="2"/>
        <v>2.0746450881515317</v>
      </c>
    </row>
    <row r="41" spans="1:17" x14ac:dyDescent="0.25">
      <c r="A41" s="88" t="s">
        <v>20</v>
      </c>
      <c r="B41" s="88" t="s">
        <v>22</v>
      </c>
      <c r="C41" s="88" t="s">
        <v>65</v>
      </c>
      <c r="D41" s="88" t="s">
        <v>136</v>
      </c>
      <c r="E41" s="130">
        <v>-0.06</v>
      </c>
      <c r="F41" s="130">
        <v>0</v>
      </c>
      <c r="G41" s="90">
        <v>-0.67507875743412327</v>
      </c>
      <c r="H41" s="90">
        <v>38.948496782980286</v>
      </c>
      <c r="I41" s="90">
        <v>1.4374234005342901</v>
      </c>
      <c r="J41" s="90">
        <v>1.1581534128714082</v>
      </c>
      <c r="K41" s="90">
        <v>-6.4936894583130531E-4</v>
      </c>
      <c r="L41" s="90">
        <v>0</v>
      </c>
      <c r="M41" s="90">
        <v>0</v>
      </c>
      <c r="N41" s="89">
        <v>11</v>
      </c>
      <c r="O41" s="89">
        <v>86</v>
      </c>
      <c r="P41" s="89">
        <f t="shared" si="0"/>
        <v>30</v>
      </c>
      <c r="Q41" s="91">
        <f t="shared" si="2"/>
        <v>2.3284427001316654</v>
      </c>
    </row>
    <row r="42" spans="1:17" x14ac:dyDescent="0.25">
      <c r="A42" s="88" t="s">
        <v>20</v>
      </c>
      <c r="B42" s="88" t="s">
        <v>22</v>
      </c>
      <c r="C42" s="88" t="s">
        <v>65</v>
      </c>
      <c r="D42" s="88" t="s">
        <v>137</v>
      </c>
      <c r="E42" s="130">
        <v>-0.06</v>
      </c>
      <c r="F42" s="130">
        <v>0</v>
      </c>
      <c r="G42" s="90">
        <v>-0.8444369815195879</v>
      </c>
      <c r="H42" s="90">
        <v>64.849437180993078</v>
      </c>
      <c r="I42" s="90">
        <v>0.99007215300142426</v>
      </c>
      <c r="J42" s="90">
        <v>1.1703969016766702</v>
      </c>
      <c r="K42" s="90">
        <v>-7.6712271428410329E-4</v>
      </c>
      <c r="L42" s="90">
        <v>0</v>
      </c>
      <c r="M42" s="90">
        <v>0</v>
      </c>
      <c r="N42" s="89">
        <v>11</v>
      </c>
      <c r="O42" s="89">
        <v>86</v>
      </c>
      <c r="P42" s="89">
        <f t="shared" si="0"/>
        <v>30</v>
      </c>
      <c r="Q42" s="91">
        <f t="shared" si="2"/>
        <v>2.3272336894854551</v>
      </c>
    </row>
    <row r="43" spans="1:17" x14ac:dyDescent="0.25">
      <c r="A43" s="88" t="s">
        <v>20</v>
      </c>
      <c r="B43" s="88" t="s">
        <v>22</v>
      </c>
      <c r="C43" s="88" t="s">
        <v>65</v>
      </c>
      <c r="D43" s="88" t="s">
        <v>138</v>
      </c>
      <c r="E43" s="130">
        <v>-0.06</v>
      </c>
      <c r="F43" s="130">
        <v>0</v>
      </c>
      <c r="G43" s="90">
        <v>-0.55653993113431277</v>
      </c>
      <c r="H43" s="90">
        <v>24.702958591441757</v>
      </c>
      <c r="I43" s="90">
        <v>0.4551958113451044</v>
      </c>
      <c r="J43" s="90">
        <v>0.9264298713470962</v>
      </c>
      <c r="K43" s="90">
        <v>4.8908717923887464E-4</v>
      </c>
      <c r="L43" s="90">
        <v>0</v>
      </c>
      <c r="M43" s="90">
        <v>0</v>
      </c>
      <c r="N43" s="89">
        <v>11</v>
      </c>
      <c r="O43" s="89">
        <v>86</v>
      </c>
      <c r="P43" s="89">
        <f t="shared" si="0"/>
        <v>30</v>
      </c>
      <c r="Q43" s="91">
        <f t="shared" si="2"/>
        <v>0.98392844773277666</v>
      </c>
    </row>
    <row r="44" spans="1:17" x14ac:dyDescent="0.25">
      <c r="A44" s="88" t="s">
        <v>20</v>
      </c>
      <c r="B44" s="88" t="s">
        <v>21</v>
      </c>
      <c r="C44" s="88" t="s">
        <v>65</v>
      </c>
      <c r="D44" s="88" t="s">
        <v>134</v>
      </c>
      <c r="E44" s="130">
        <v>-0.06</v>
      </c>
      <c r="F44" s="130">
        <v>0</v>
      </c>
      <c r="G44" s="90">
        <v>-2.226185431222921</v>
      </c>
      <c r="H44" s="90">
        <v>92.355341835516995</v>
      </c>
      <c r="I44" s="90">
        <v>0.50673479431860879</v>
      </c>
      <c r="J44" s="90">
        <v>0.93591425111461357</v>
      </c>
      <c r="K44" s="90">
        <v>-4.4972158250213251E-4</v>
      </c>
      <c r="L44" s="90">
        <v>0</v>
      </c>
      <c r="M44" s="90">
        <v>0</v>
      </c>
      <c r="N44" s="89">
        <v>11</v>
      </c>
      <c r="O44" s="89">
        <v>86</v>
      </c>
      <c r="P44" s="89">
        <f t="shared" si="0"/>
        <v>30</v>
      </c>
      <c r="Q44" s="91">
        <f t="shared" si="2"/>
        <v>3.7946538071862954</v>
      </c>
    </row>
    <row r="45" spans="1:17" x14ac:dyDescent="0.25">
      <c r="A45" s="88" t="s">
        <v>20</v>
      </c>
      <c r="B45" s="88" t="s">
        <v>21</v>
      </c>
      <c r="C45" s="88" t="s">
        <v>65</v>
      </c>
      <c r="D45" s="88" t="s">
        <v>135</v>
      </c>
      <c r="E45" s="130">
        <v>-0.06</v>
      </c>
      <c r="F45" s="130">
        <v>0</v>
      </c>
      <c r="G45" s="90">
        <v>-1.1325199943279265</v>
      </c>
      <c r="H45" s="90">
        <v>99.507710949798337</v>
      </c>
      <c r="I45" s="90">
        <v>9.7543331066510863E-2</v>
      </c>
      <c r="J45" s="90">
        <v>0.9865763604691119</v>
      </c>
      <c r="K45" s="90">
        <v>8.3673686331679854E-5</v>
      </c>
      <c r="L45" s="90">
        <v>0</v>
      </c>
      <c r="M45" s="90">
        <v>0</v>
      </c>
      <c r="N45" s="89">
        <v>11</v>
      </c>
      <c r="O45" s="89">
        <v>86</v>
      </c>
      <c r="P45" s="89">
        <f t="shared" si="0"/>
        <v>30</v>
      </c>
      <c r="Q45" s="91">
        <f t="shared" si="2"/>
        <v>2.5444027791031822</v>
      </c>
    </row>
    <row r="46" spans="1:17" x14ac:dyDescent="0.25">
      <c r="A46" s="88" t="s">
        <v>20</v>
      </c>
      <c r="B46" s="88" t="s">
        <v>21</v>
      </c>
      <c r="C46" s="88" t="s">
        <v>65</v>
      </c>
      <c r="D46" s="88" t="s">
        <v>136</v>
      </c>
      <c r="E46" s="130">
        <v>-0.06</v>
      </c>
      <c r="F46" s="130">
        <v>0</v>
      </c>
      <c r="G46" s="90">
        <v>-0.93985343389686216</v>
      </c>
      <c r="H46" s="90">
        <v>60.745385936542661</v>
      </c>
      <c r="I46" s="90">
        <v>0.93313687454489103</v>
      </c>
      <c r="J46" s="90">
        <v>1.0581268194232933</v>
      </c>
      <c r="K46" s="90">
        <v>1.4274334724471154E-3</v>
      </c>
      <c r="L46" s="90">
        <v>0</v>
      </c>
      <c r="M46" s="90">
        <v>0</v>
      </c>
      <c r="N46" s="89">
        <v>11</v>
      </c>
      <c r="O46" s="89">
        <v>86</v>
      </c>
      <c r="P46" s="89">
        <f t="shared" si="0"/>
        <v>30</v>
      </c>
      <c r="Q46" s="91">
        <f t="shared" si="2"/>
        <v>2.8548326226452696</v>
      </c>
    </row>
    <row r="47" spans="1:17" x14ac:dyDescent="0.25">
      <c r="A47" s="88" t="s">
        <v>20</v>
      </c>
      <c r="B47" s="88" t="s">
        <v>21</v>
      </c>
      <c r="C47" s="88" t="s">
        <v>65</v>
      </c>
      <c r="D47" s="88" t="s">
        <v>137</v>
      </c>
      <c r="E47" s="130">
        <v>-0.06</v>
      </c>
      <c r="F47" s="130">
        <v>0</v>
      </c>
      <c r="G47" s="90">
        <v>-1.0685628755015746</v>
      </c>
      <c r="H47" s="90">
        <v>96.45544443376609</v>
      </c>
      <c r="I47" s="90">
        <v>0.68391058907142888</v>
      </c>
      <c r="J47" s="90">
        <v>1.1388586785486352</v>
      </c>
      <c r="K47" s="90">
        <v>-3.7260999231033089E-4</v>
      </c>
      <c r="L47" s="90">
        <v>0</v>
      </c>
      <c r="M47" s="90">
        <v>0</v>
      </c>
      <c r="N47" s="89">
        <v>11</v>
      </c>
      <c r="O47" s="89">
        <v>86</v>
      </c>
      <c r="P47" s="89">
        <f t="shared" si="0"/>
        <v>30</v>
      </c>
      <c r="Q47" s="91">
        <f t="shared" si="2"/>
        <v>2.7883941607302347</v>
      </c>
    </row>
    <row r="48" spans="1:17" x14ac:dyDescent="0.25">
      <c r="A48" s="88" t="s">
        <v>20</v>
      </c>
      <c r="B48" s="88" t="s">
        <v>21</v>
      </c>
      <c r="C48" s="88" t="s">
        <v>65</v>
      </c>
      <c r="D48" s="88" t="s">
        <v>138</v>
      </c>
      <c r="E48" s="130">
        <v>-0.06</v>
      </c>
      <c r="F48" s="130">
        <v>0</v>
      </c>
      <c r="G48" s="90">
        <v>-0.83777238888790928</v>
      </c>
      <c r="H48" s="90">
        <v>20.549323539112972</v>
      </c>
      <c r="I48" s="90">
        <v>0.91767474527326787</v>
      </c>
      <c r="J48" s="90">
        <v>0.92327706818373123</v>
      </c>
      <c r="K48" s="90">
        <v>-1.3390670448132656E-4</v>
      </c>
      <c r="L48" s="90">
        <v>0</v>
      </c>
      <c r="M48" s="90">
        <v>0</v>
      </c>
      <c r="N48" s="89">
        <v>11</v>
      </c>
      <c r="O48" s="89">
        <v>83</v>
      </c>
      <c r="P48" s="89">
        <f t="shared" si="0"/>
        <v>30</v>
      </c>
      <c r="Q48" s="91">
        <f t="shared" si="2"/>
        <v>1.1780447664726204</v>
      </c>
    </row>
    <row r="49" spans="1:17" x14ac:dyDescent="0.25">
      <c r="A49" s="88" t="s">
        <v>6</v>
      </c>
      <c r="B49" s="88" t="s">
        <v>5</v>
      </c>
      <c r="C49" s="88" t="s">
        <v>65</v>
      </c>
      <c r="D49" s="88" t="s">
        <v>134</v>
      </c>
      <c r="E49" s="130">
        <v>-0.06</v>
      </c>
      <c r="F49" s="130">
        <v>0</v>
      </c>
      <c r="G49" s="90">
        <v>70.11878802681926</v>
      </c>
      <c r="H49" s="90">
        <v>0.96996675286174472</v>
      </c>
      <c r="I49" s="90">
        <v>-0.72373765391854106</v>
      </c>
      <c r="J49" s="90">
        <v>0</v>
      </c>
      <c r="K49" s="90">
        <v>0</v>
      </c>
      <c r="L49" s="90">
        <v>0</v>
      </c>
      <c r="M49" s="90">
        <v>0</v>
      </c>
      <c r="N49" s="89">
        <v>12</v>
      </c>
      <c r="O49" s="89">
        <v>86</v>
      </c>
      <c r="P49" s="89">
        <f t="shared" si="0"/>
        <v>30</v>
      </c>
      <c r="Q49" s="91">
        <f>((alpha_a*(beta_b^speed_s))*(speed_s^ceta_c))</f>
        <v>2.3960263026857804</v>
      </c>
    </row>
    <row r="50" spans="1:17" x14ac:dyDescent="0.25">
      <c r="A50" s="88" t="s">
        <v>6</v>
      </c>
      <c r="B50" s="88" t="s">
        <v>5</v>
      </c>
      <c r="C50" s="88" t="s">
        <v>65</v>
      </c>
      <c r="D50" s="88" t="s">
        <v>135</v>
      </c>
      <c r="E50" s="130">
        <v>-0.06</v>
      </c>
      <c r="F50" s="130">
        <v>0</v>
      </c>
      <c r="G50" s="90">
        <v>-4.4611605667441032E-2</v>
      </c>
      <c r="H50" s="90">
        <v>43.343933292023046</v>
      </c>
      <c r="I50" s="90">
        <v>0.95749593485355744</v>
      </c>
      <c r="J50" s="90">
        <v>1.0858125314089355</v>
      </c>
      <c r="K50" s="90">
        <v>1.598774399973163E-2</v>
      </c>
      <c r="L50" s="90">
        <v>0</v>
      </c>
      <c r="M50" s="90">
        <v>0</v>
      </c>
      <c r="N50" s="89">
        <v>12</v>
      </c>
      <c r="O50" s="89">
        <v>86</v>
      </c>
      <c r="P50" s="89">
        <f t="shared" si="0"/>
        <v>30</v>
      </c>
      <c r="Q50" s="91">
        <f>(alpha_a+(beta_b/(1+EXP((((-1)*ceta_c)+(delta_d*LN(speed_s)))+(epsilon_e*speed_s)))))</f>
        <v>1.62836635334295</v>
      </c>
    </row>
    <row r="51" spans="1:17" x14ac:dyDescent="0.25">
      <c r="A51" s="88" t="s">
        <v>6</v>
      </c>
      <c r="B51" s="88" t="s">
        <v>5</v>
      </c>
      <c r="C51" s="88" t="s">
        <v>65</v>
      </c>
      <c r="D51" s="88" t="s">
        <v>136</v>
      </c>
      <c r="E51" s="130">
        <v>-0.06</v>
      </c>
      <c r="F51" s="130">
        <v>0</v>
      </c>
      <c r="G51" s="90">
        <v>-2.1025286482105523E-2</v>
      </c>
      <c r="H51" s="90">
        <v>55.695137614071122</v>
      </c>
      <c r="I51" s="90">
        <v>0.66540756005750834</v>
      </c>
      <c r="J51" s="90">
        <v>1.0324460731974456</v>
      </c>
      <c r="K51" s="90">
        <v>1.7520610112511339E-2</v>
      </c>
      <c r="L51" s="90">
        <v>0</v>
      </c>
      <c r="M51" s="90">
        <v>0</v>
      </c>
      <c r="N51" s="89">
        <v>12</v>
      </c>
      <c r="O51" s="89">
        <v>86</v>
      </c>
      <c r="P51" s="89">
        <f t="shared" si="0"/>
        <v>30</v>
      </c>
      <c r="Q51" s="91">
        <f>(alpha_a+(beta_b/(1+EXP((((-1)*ceta_c)+(delta_d*LN(speed_s)))+(epsilon_e*speed_s)))))</f>
        <v>1.8274779987007637</v>
      </c>
    </row>
    <row r="52" spans="1:17" x14ac:dyDescent="0.25">
      <c r="A52" s="88" t="s">
        <v>6</v>
      </c>
      <c r="B52" s="88" t="s">
        <v>5</v>
      </c>
      <c r="C52" s="88" t="s">
        <v>65</v>
      </c>
      <c r="D52" s="88" t="s">
        <v>137</v>
      </c>
      <c r="E52" s="130">
        <v>-0.06</v>
      </c>
      <c r="F52" s="130">
        <v>0</v>
      </c>
      <c r="G52" s="90">
        <v>0.15931797727784813</v>
      </c>
      <c r="H52" s="90">
        <v>78.388740766825904</v>
      </c>
      <c r="I52" s="90">
        <v>0.24606416125085531</v>
      </c>
      <c r="J52" s="90">
        <v>0.98928075000962146</v>
      </c>
      <c r="K52" s="90">
        <v>2.6797246872898962E-2</v>
      </c>
      <c r="L52" s="90">
        <v>0</v>
      </c>
      <c r="M52" s="90">
        <v>0</v>
      </c>
      <c r="N52" s="89">
        <v>12</v>
      </c>
      <c r="O52" s="89">
        <v>86</v>
      </c>
      <c r="P52" s="89">
        <f t="shared" si="0"/>
        <v>30</v>
      </c>
      <c r="Q52" s="91">
        <f>(alpha_a+(beta_b/(1+EXP((((-1)*ceta_c)+(delta_d*LN(speed_s)))+(epsilon_e*speed_s)))))</f>
        <v>1.6805058232284531</v>
      </c>
    </row>
    <row r="53" spans="1:17" x14ac:dyDescent="0.25">
      <c r="A53" s="88" t="s">
        <v>6</v>
      </c>
      <c r="B53" s="88" t="s">
        <v>5</v>
      </c>
      <c r="C53" s="88" t="s">
        <v>65</v>
      </c>
      <c r="D53" s="88" t="s">
        <v>138</v>
      </c>
      <c r="E53" s="130">
        <v>-0.06</v>
      </c>
      <c r="F53" s="130">
        <v>0</v>
      </c>
      <c r="G53" s="90">
        <v>-7.9947160623650204E-2</v>
      </c>
      <c r="H53" s="90">
        <v>17.699825840342818</v>
      </c>
      <c r="I53" s="90">
        <v>1.228668738676149</v>
      </c>
      <c r="J53" s="90">
        <v>1.0466613613365374</v>
      </c>
      <c r="K53" s="90">
        <v>2.326599515790833E-2</v>
      </c>
      <c r="L53" s="90">
        <v>0</v>
      </c>
      <c r="M53" s="90">
        <v>0</v>
      </c>
      <c r="N53" s="89">
        <v>12</v>
      </c>
      <c r="O53" s="89">
        <v>84</v>
      </c>
      <c r="P53" s="89">
        <f t="shared" si="0"/>
        <v>30</v>
      </c>
      <c r="Q53" s="91">
        <f>(alpha_a+(beta_b/(1+EXP((((-1)*ceta_c)+(delta_d*LN(speed_s)))+(epsilon_e*speed_s)))))</f>
        <v>0.7364296888230577</v>
      </c>
    </row>
    <row r="54" spans="1:17" x14ac:dyDescent="0.25">
      <c r="A54" s="88" t="s">
        <v>6</v>
      </c>
      <c r="B54" s="88" t="s">
        <v>5</v>
      </c>
      <c r="C54" s="88" t="s">
        <v>65</v>
      </c>
      <c r="D54" s="88" t="s">
        <v>131</v>
      </c>
      <c r="E54" s="130">
        <v>-0.06</v>
      </c>
      <c r="F54" s="130">
        <v>0</v>
      </c>
      <c r="G54" s="90">
        <v>-5.5647440056999997</v>
      </c>
      <c r="H54" s="90">
        <v>0.71932676110000004</v>
      </c>
      <c r="I54" s="90">
        <v>-7.1019506999999999E-3</v>
      </c>
      <c r="J54" s="90">
        <v>37.472331993700003</v>
      </c>
      <c r="K54" s="90">
        <v>1</v>
      </c>
      <c r="L54" s="90">
        <v>-0.17833215829999999</v>
      </c>
      <c r="M54" s="90">
        <v>1.7062735700000001E-2</v>
      </c>
      <c r="N54" s="89">
        <v>5</v>
      </c>
      <c r="O54" s="89">
        <v>85</v>
      </c>
      <c r="P54" s="89">
        <f t="shared" si="0"/>
        <v>30</v>
      </c>
      <c r="Q54" s="91">
        <f>(alpha_a+beta_b*speed_s+ceta_c*speed_s^2+delta_d/speed_s)/(epsilon_e+feta_f*speed_s+gamma_g*speed_s^2)</f>
        <v>0.98781479285061358</v>
      </c>
    </row>
    <row r="55" spans="1:17" x14ac:dyDescent="0.25">
      <c r="A55" s="88" t="s">
        <v>6</v>
      </c>
      <c r="B55" s="88" t="s">
        <v>5</v>
      </c>
      <c r="C55" s="88" t="s">
        <v>65</v>
      </c>
      <c r="D55" s="88" t="s">
        <v>132</v>
      </c>
      <c r="E55" s="130">
        <v>-0.06</v>
      </c>
      <c r="F55" s="130">
        <v>0</v>
      </c>
      <c r="G55" s="90">
        <v>-9.9278671417000002</v>
      </c>
      <c r="H55" s="90">
        <v>0.90974137820000001</v>
      </c>
      <c r="I55" s="90">
        <v>-1.01045891E-2</v>
      </c>
      <c r="J55" s="90">
        <v>56.715257286700002</v>
      </c>
      <c r="K55" s="90">
        <v>1</v>
      </c>
      <c r="L55" s="90">
        <v>-0.1884579093</v>
      </c>
      <c r="M55" s="90">
        <v>1.4074903099999999E-2</v>
      </c>
      <c r="N55" s="89">
        <v>5</v>
      </c>
      <c r="O55" s="89">
        <v>75</v>
      </c>
      <c r="P55" s="89">
        <f t="shared" si="0"/>
        <v>30</v>
      </c>
      <c r="Q55" s="91">
        <f>(alpha_a+beta_b*speed_s+ceta_c*speed_s^2+delta_d/speed_s)/(epsilon_e+feta_f*speed_s+gamma_g*speed_s^2)</f>
        <v>1.2679266307421782</v>
      </c>
    </row>
    <row r="56" spans="1:17" x14ac:dyDescent="0.25">
      <c r="A56" s="88" t="s">
        <v>6</v>
      </c>
      <c r="B56" s="88" t="s">
        <v>5</v>
      </c>
      <c r="C56" s="88" t="s">
        <v>65</v>
      </c>
      <c r="D56" s="88" t="s">
        <v>133</v>
      </c>
      <c r="E56" s="130">
        <v>-0.06</v>
      </c>
      <c r="F56" s="130">
        <v>0</v>
      </c>
      <c r="G56" s="90">
        <v>4.3129672238000003</v>
      </c>
      <c r="H56" s="90">
        <v>-8.9411682500000006E-2</v>
      </c>
      <c r="I56" s="90">
        <v>4.1202460000000003E-4</v>
      </c>
      <c r="J56" s="90">
        <v>21.907436162700002</v>
      </c>
      <c r="K56" s="90">
        <v>1</v>
      </c>
      <c r="L56" s="90">
        <v>5.0999185500000002E-2</v>
      </c>
      <c r="M56" s="90">
        <v>-5.8162699999999998E-5</v>
      </c>
      <c r="N56" s="89">
        <v>5</v>
      </c>
      <c r="O56" s="89">
        <v>80</v>
      </c>
      <c r="P56" s="89">
        <f t="shared" si="0"/>
        <v>30</v>
      </c>
      <c r="Q56" s="91">
        <f>(alpha_a+beta_b*speed_s+ceta_c*speed_s^2+delta_d/speed_s)/(epsilon_e+feta_f*speed_s+gamma_g*speed_s^2)</f>
        <v>1.1025406192965197</v>
      </c>
    </row>
    <row r="57" spans="1:17" x14ac:dyDescent="0.25">
      <c r="A57" s="88" t="s">
        <v>6</v>
      </c>
      <c r="B57" s="88" t="s">
        <v>10</v>
      </c>
      <c r="C57" s="88" t="s">
        <v>65</v>
      </c>
      <c r="D57" s="88" t="s">
        <v>134</v>
      </c>
      <c r="E57" s="130">
        <v>-0.06</v>
      </c>
      <c r="F57" s="130">
        <v>0</v>
      </c>
      <c r="G57" s="90">
        <v>74.707788346077834</v>
      </c>
      <c r="H57" s="90">
        <v>0.97401141604242658</v>
      </c>
      <c r="I57" s="90">
        <v>-0.77072103309462525</v>
      </c>
      <c r="J57" s="90">
        <v>0</v>
      </c>
      <c r="K57" s="90">
        <v>0</v>
      </c>
      <c r="L57" s="90">
        <v>0</v>
      </c>
      <c r="M57" s="90">
        <v>0</v>
      </c>
      <c r="N57" s="89">
        <v>12</v>
      </c>
      <c r="O57" s="89">
        <v>86</v>
      </c>
      <c r="P57" s="89">
        <f t="shared" si="0"/>
        <v>30</v>
      </c>
      <c r="Q57" s="91">
        <f>((alpha_a*(beta_b^speed_s))*(speed_s^ceta_c))</f>
        <v>2.4651245900450673</v>
      </c>
    </row>
    <row r="58" spans="1:17" x14ac:dyDescent="0.25">
      <c r="A58" s="88" t="s">
        <v>6</v>
      </c>
      <c r="B58" s="88" t="s">
        <v>10</v>
      </c>
      <c r="C58" s="88" t="s">
        <v>65</v>
      </c>
      <c r="D58" s="88" t="s">
        <v>135</v>
      </c>
      <c r="E58" s="130">
        <v>-0.06</v>
      </c>
      <c r="F58" s="130">
        <v>0</v>
      </c>
      <c r="G58" s="90">
        <v>71.848939993584565</v>
      </c>
      <c r="H58" s="90">
        <v>0.97755002645261069</v>
      </c>
      <c r="I58" s="90">
        <v>-0.85732535276749933</v>
      </c>
      <c r="J58" s="90">
        <v>0</v>
      </c>
      <c r="K58" s="90">
        <v>0</v>
      </c>
      <c r="L58" s="90">
        <v>0</v>
      </c>
      <c r="M58" s="90">
        <v>0</v>
      </c>
      <c r="N58" s="89">
        <v>12</v>
      </c>
      <c r="O58" s="89">
        <v>86</v>
      </c>
      <c r="P58" s="89">
        <f t="shared" si="0"/>
        <v>30</v>
      </c>
      <c r="Q58" s="91">
        <f>((alpha_a*(beta_b^speed_s))*(speed_s^ceta_c))</f>
        <v>1.9688680821697178</v>
      </c>
    </row>
    <row r="59" spans="1:17" x14ac:dyDescent="0.25">
      <c r="A59" s="88" t="s">
        <v>6</v>
      </c>
      <c r="B59" s="88" t="s">
        <v>10</v>
      </c>
      <c r="C59" s="88" t="s">
        <v>65</v>
      </c>
      <c r="D59" s="88" t="s">
        <v>136</v>
      </c>
      <c r="E59" s="130">
        <v>-0.06</v>
      </c>
      <c r="F59" s="130">
        <v>0</v>
      </c>
      <c r="G59" s="90">
        <v>77.559165476202793</v>
      </c>
      <c r="H59" s="90">
        <v>0.97906310870889324</v>
      </c>
      <c r="I59" s="90">
        <v>-0.86848233061891078</v>
      </c>
      <c r="J59" s="90">
        <v>0</v>
      </c>
      <c r="K59" s="90">
        <v>0</v>
      </c>
      <c r="L59" s="90">
        <v>0</v>
      </c>
      <c r="M59" s="90">
        <v>0</v>
      </c>
      <c r="N59" s="89">
        <v>12</v>
      </c>
      <c r="O59" s="89">
        <v>86</v>
      </c>
      <c r="P59" s="89">
        <f t="shared" si="0"/>
        <v>30</v>
      </c>
      <c r="Q59" s="91">
        <f>((alpha_a*(beta_b^speed_s))*(speed_s^ceta_c))</f>
        <v>2.1433841498172272</v>
      </c>
    </row>
    <row r="60" spans="1:17" x14ac:dyDescent="0.25">
      <c r="A60" s="88" t="s">
        <v>6</v>
      </c>
      <c r="B60" s="88" t="s">
        <v>10</v>
      </c>
      <c r="C60" s="88" t="s">
        <v>65</v>
      </c>
      <c r="D60" s="88" t="s">
        <v>137</v>
      </c>
      <c r="E60" s="130">
        <v>-0.06</v>
      </c>
      <c r="F60" s="130">
        <v>0</v>
      </c>
      <c r="G60" s="90">
        <v>0.20064875208056218</v>
      </c>
      <c r="H60" s="90">
        <v>105.01503765994249</v>
      </c>
      <c r="I60" s="90">
        <v>-2.8776045720960694E-2</v>
      </c>
      <c r="J60" s="90">
        <v>0.95143886064855776</v>
      </c>
      <c r="K60" s="90">
        <v>2.76518918536157E-2</v>
      </c>
      <c r="L60" s="90">
        <v>0</v>
      </c>
      <c r="M60" s="90">
        <v>0</v>
      </c>
      <c r="N60" s="89">
        <v>12</v>
      </c>
      <c r="O60" s="89">
        <v>86</v>
      </c>
      <c r="P60" s="89">
        <f t="shared" si="0"/>
        <v>30</v>
      </c>
      <c r="Q60" s="91">
        <f>(alpha_a+(beta_b/(1+EXP((((-1)*ceta_c)+(delta_d*LN(speed_s)))+(epsilon_e*speed_s)))))</f>
        <v>1.9221735561585449</v>
      </c>
    </row>
    <row r="61" spans="1:17" x14ac:dyDescent="0.25">
      <c r="A61" s="88" t="s">
        <v>6</v>
      </c>
      <c r="B61" s="88" t="s">
        <v>10</v>
      </c>
      <c r="C61" s="88" t="s">
        <v>65</v>
      </c>
      <c r="D61" s="88" t="s">
        <v>138</v>
      </c>
      <c r="E61" s="130">
        <v>-0.06</v>
      </c>
      <c r="F61" s="130">
        <v>0</v>
      </c>
      <c r="G61" s="90">
        <v>16.446457032071482</v>
      </c>
      <c r="H61" s="90">
        <v>0.95018847887095514</v>
      </c>
      <c r="I61" s="90">
        <v>-0.42283262227439228</v>
      </c>
      <c r="J61" s="90">
        <v>0</v>
      </c>
      <c r="K61" s="90">
        <v>0</v>
      </c>
      <c r="L61" s="90">
        <v>0</v>
      </c>
      <c r="M61" s="90">
        <v>0</v>
      </c>
      <c r="N61" s="89">
        <v>12</v>
      </c>
      <c r="O61" s="89">
        <v>86</v>
      </c>
      <c r="P61" s="89">
        <f t="shared" si="0"/>
        <v>30</v>
      </c>
      <c r="Q61" s="91">
        <f>((alpha_a*(beta_b^speed_s))*(speed_s^ceta_c))</f>
        <v>0.84292727888412877</v>
      </c>
    </row>
    <row r="62" spans="1:17" x14ac:dyDescent="0.25">
      <c r="A62" s="88" t="s">
        <v>6</v>
      </c>
      <c r="B62" s="88" t="s">
        <v>10</v>
      </c>
      <c r="C62" s="88" t="s">
        <v>65</v>
      </c>
      <c r="D62" s="88" t="s">
        <v>131</v>
      </c>
      <c r="E62" s="130">
        <v>-0.06</v>
      </c>
      <c r="F62" s="130">
        <v>0</v>
      </c>
      <c r="G62" s="90">
        <v>-6.9966720846000001</v>
      </c>
      <c r="H62" s="90">
        <v>0.90550923419999996</v>
      </c>
      <c r="I62" s="90">
        <v>-8.9121501000000002E-3</v>
      </c>
      <c r="J62" s="90">
        <v>43.810029097099999</v>
      </c>
      <c r="K62" s="90">
        <v>1</v>
      </c>
      <c r="L62" s="90">
        <v>-0.18781751350000001</v>
      </c>
      <c r="M62" s="90">
        <v>1.8106804600000002E-2</v>
      </c>
      <c r="N62" s="89">
        <v>5</v>
      </c>
      <c r="O62" s="89">
        <v>85</v>
      </c>
      <c r="P62" s="89">
        <f t="shared" si="0"/>
        <v>30</v>
      </c>
      <c r="Q62" s="91">
        <f>(alpha_a+beta_b*speed_s+ceta_c*speed_s^2+delta_d/speed_s)/(epsilon_e+feta_f*speed_s+gamma_g*speed_s^2)</f>
        <v>1.1669072537880172</v>
      </c>
    </row>
    <row r="63" spans="1:17" x14ac:dyDescent="0.25">
      <c r="A63" s="88" t="s">
        <v>6</v>
      </c>
      <c r="B63" s="88" t="s">
        <v>10</v>
      </c>
      <c r="C63" s="88" t="s">
        <v>65</v>
      </c>
      <c r="D63" s="88" t="s">
        <v>132</v>
      </c>
      <c r="E63" s="130">
        <v>-0.06</v>
      </c>
      <c r="F63" s="130">
        <v>0</v>
      </c>
      <c r="G63" s="90">
        <v>-12.047480069300001</v>
      </c>
      <c r="H63" s="90">
        <v>0.99511785159999999</v>
      </c>
      <c r="I63" s="90">
        <v>-1.0822699200000001E-2</v>
      </c>
      <c r="J63" s="90">
        <v>67.498838857300001</v>
      </c>
      <c r="K63" s="90">
        <v>1</v>
      </c>
      <c r="L63" s="90">
        <v>-0.1903305696</v>
      </c>
      <c r="M63" s="90">
        <v>1.3177990400000001E-2</v>
      </c>
      <c r="N63" s="89">
        <v>5</v>
      </c>
      <c r="O63" s="89">
        <v>75</v>
      </c>
      <c r="P63" s="89">
        <f t="shared" si="0"/>
        <v>30</v>
      </c>
      <c r="Q63" s="91">
        <f>(alpha_a+beta_b*speed_s+ceta_c*speed_s^2+delta_d/speed_s)/(epsilon_e+feta_f*speed_s+gamma_g*speed_s^2)</f>
        <v>1.4426841686812615</v>
      </c>
    </row>
    <row r="64" spans="1:17" x14ac:dyDescent="0.25">
      <c r="A64" s="88" t="s">
        <v>6</v>
      </c>
      <c r="B64" s="88" t="s">
        <v>10</v>
      </c>
      <c r="C64" s="88" t="s">
        <v>65</v>
      </c>
      <c r="D64" s="88" t="s">
        <v>133</v>
      </c>
      <c r="E64" s="130">
        <v>-0.06</v>
      </c>
      <c r="F64" s="130">
        <v>0</v>
      </c>
      <c r="G64" s="90">
        <v>5.3367138644000001</v>
      </c>
      <c r="H64" s="90">
        <v>-8.1757232900000004E-2</v>
      </c>
      <c r="I64" s="90">
        <v>1.603175E-4</v>
      </c>
      <c r="J64" s="90">
        <v>24.1319843942</v>
      </c>
      <c r="K64" s="90">
        <v>1</v>
      </c>
      <c r="L64" s="90">
        <v>5.1967072000000003E-2</v>
      </c>
      <c r="M64" s="90">
        <v>5.3243370000000004E-4</v>
      </c>
      <c r="N64" s="89">
        <v>5</v>
      </c>
      <c r="O64" s="89">
        <v>80</v>
      </c>
      <c r="P64" s="89">
        <f t="shared" si="0"/>
        <v>30</v>
      </c>
      <c r="Q64" s="91">
        <f>(alpha_a+beta_b*speed_s+ceta_c*speed_s^2+delta_d/speed_s)/(epsilon_e+feta_f*speed_s+gamma_g*speed_s^2)</f>
        <v>1.2614965986703099</v>
      </c>
    </row>
    <row r="65" spans="1:17" x14ac:dyDescent="0.25">
      <c r="A65" s="88" t="s">
        <v>6</v>
      </c>
      <c r="B65" s="88" t="s">
        <v>9</v>
      </c>
      <c r="C65" s="88" t="s">
        <v>65</v>
      </c>
      <c r="D65" s="88" t="s">
        <v>134</v>
      </c>
      <c r="E65" s="130">
        <v>-0.06</v>
      </c>
      <c r="F65" s="130">
        <v>0</v>
      </c>
      <c r="G65" s="90">
        <v>71.975792632774912</v>
      </c>
      <c r="H65" s="90">
        <v>0.97362101147191871</v>
      </c>
      <c r="I65" s="90">
        <v>-0.75749739631584234</v>
      </c>
      <c r="J65" s="90">
        <v>0</v>
      </c>
      <c r="K65" s="90">
        <v>0</v>
      </c>
      <c r="L65" s="90">
        <v>0</v>
      </c>
      <c r="M65" s="90">
        <v>0</v>
      </c>
      <c r="N65" s="89">
        <v>12</v>
      </c>
      <c r="O65" s="89">
        <v>86</v>
      </c>
      <c r="P65" s="89">
        <f t="shared" si="0"/>
        <v>30</v>
      </c>
      <c r="Q65" s="91">
        <f>((alpha_a*(beta_b^speed_s))*(speed_s^ceta_c))</f>
        <v>2.4545341762015456</v>
      </c>
    </row>
    <row r="66" spans="1:17" x14ac:dyDescent="0.25">
      <c r="A66" s="88" t="s">
        <v>6</v>
      </c>
      <c r="B66" s="88" t="s">
        <v>9</v>
      </c>
      <c r="C66" s="88" t="s">
        <v>65</v>
      </c>
      <c r="D66" s="88" t="s">
        <v>135</v>
      </c>
      <c r="E66" s="130">
        <v>-0.06</v>
      </c>
      <c r="F66" s="130">
        <v>0</v>
      </c>
      <c r="G66" s="90">
        <v>69.488596291028827</v>
      </c>
      <c r="H66" s="90">
        <v>0.97725354878642245</v>
      </c>
      <c r="I66" s="90">
        <v>-0.84642069738719072</v>
      </c>
      <c r="J66" s="90">
        <v>0</v>
      </c>
      <c r="K66" s="90">
        <v>0</v>
      </c>
      <c r="L66" s="90">
        <v>0</v>
      </c>
      <c r="M66" s="90">
        <v>0</v>
      </c>
      <c r="N66" s="89">
        <v>12</v>
      </c>
      <c r="O66" s="89">
        <v>86</v>
      </c>
      <c r="P66" s="89">
        <f t="shared" si="0"/>
        <v>30</v>
      </c>
      <c r="Q66" s="91">
        <f>((alpha_a*(beta_b^speed_s))*(speed_s^ceta_c))</f>
        <v>1.9582368651112947</v>
      </c>
    </row>
    <row r="67" spans="1:17" x14ac:dyDescent="0.25">
      <c r="A67" s="88" t="s">
        <v>6</v>
      </c>
      <c r="B67" s="88" t="s">
        <v>9</v>
      </c>
      <c r="C67" s="88" t="s">
        <v>65</v>
      </c>
      <c r="D67" s="88" t="s">
        <v>136</v>
      </c>
      <c r="E67" s="130">
        <v>-0.06</v>
      </c>
      <c r="F67" s="130">
        <v>0</v>
      </c>
      <c r="G67" s="90">
        <v>76.140392482629537</v>
      </c>
      <c r="H67" s="90">
        <v>0.97894806123123446</v>
      </c>
      <c r="I67" s="90">
        <v>-0.86371110418353148</v>
      </c>
      <c r="J67" s="90">
        <v>0</v>
      </c>
      <c r="K67" s="90">
        <v>0</v>
      </c>
      <c r="L67" s="90">
        <v>0</v>
      </c>
      <c r="M67" s="90">
        <v>0</v>
      </c>
      <c r="N67" s="89">
        <v>12</v>
      </c>
      <c r="O67" s="89">
        <v>86</v>
      </c>
      <c r="P67" s="89">
        <f t="shared" si="0"/>
        <v>30</v>
      </c>
      <c r="Q67" s="91">
        <f>((alpha_a*(beta_b^speed_s))*(speed_s^ceta_c))</f>
        <v>2.1310743398811618</v>
      </c>
    </row>
    <row r="68" spans="1:17" x14ac:dyDescent="0.25">
      <c r="A68" s="88" t="s">
        <v>6</v>
      </c>
      <c r="B68" s="88" t="s">
        <v>9</v>
      </c>
      <c r="C68" s="88" t="s">
        <v>65</v>
      </c>
      <c r="D68" s="88" t="s">
        <v>137</v>
      </c>
      <c r="E68" s="130">
        <v>-0.06</v>
      </c>
      <c r="F68" s="130">
        <v>0</v>
      </c>
      <c r="G68" s="90">
        <v>0.20331705308903342</v>
      </c>
      <c r="H68" s="90">
        <v>69.391997735229566</v>
      </c>
      <c r="I68" s="90">
        <v>0.51092024304305128</v>
      </c>
      <c r="J68" s="90">
        <v>0.9946723404308323</v>
      </c>
      <c r="K68" s="90">
        <v>2.7040264223225616E-2</v>
      </c>
      <c r="L68" s="90">
        <v>0</v>
      </c>
      <c r="M68" s="90">
        <v>0</v>
      </c>
      <c r="N68" s="89">
        <v>12</v>
      </c>
      <c r="O68" s="89">
        <v>86</v>
      </c>
      <c r="P68" s="89">
        <f t="shared" si="0"/>
        <v>30</v>
      </c>
      <c r="Q68" s="91">
        <f>(alpha_a+(beta_b/(1+EXP((((-1)*ceta_c)+(delta_d*LN(speed_s)))+(epsilon_e*speed_s)))))</f>
        <v>1.9049348236173365</v>
      </c>
    </row>
    <row r="69" spans="1:17" x14ac:dyDescent="0.25">
      <c r="A69" s="88" t="s">
        <v>6</v>
      </c>
      <c r="B69" s="88" t="s">
        <v>9</v>
      </c>
      <c r="C69" s="88" t="s">
        <v>65</v>
      </c>
      <c r="D69" s="88" t="s">
        <v>138</v>
      </c>
      <c r="E69" s="130">
        <v>-0.06</v>
      </c>
      <c r="F69" s="130">
        <v>0</v>
      </c>
      <c r="G69" s="90">
        <v>-0.22863194336529899</v>
      </c>
      <c r="H69" s="90">
        <v>5.7555795235216198</v>
      </c>
      <c r="I69" s="90">
        <v>5.5226459937767132</v>
      </c>
      <c r="J69" s="90">
        <v>2.154063935169312</v>
      </c>
      <c r="K69" s="90">
        <v>-1.0249406378239906E-2</v>
      </c>
      <c r="L69" s="90">
        <v>0</v>
      </c>
      <c r="M69" s="90">
        <v>0</v>
      </c>
      <c r="N69" s="89">
        <v>12</v>
      </c>
      <c r="O69" s="89">
        <v>85</v>
      </c>
      <c r="P69" s="89">
        <f t="shared" si="0"/>
        <v>30</v>
      </c>
      <c r="Q69" s="91">
        <f>(alpha_a+(beta_b/(1+EXP((((-1)*ceta_c)+(delta_d*LN(speed_s)))+(epsilon_e*speed_s)))))</f>
        <v>0.82453973212428955</v>
      </c>
    </row>
    <row r="70" spans="1:17" x14ac:dyDescent="0.25">
      <c r="A70" s="88" t="s">
        <v>6</v>
      </c>
      <c r="B70" s="88" t="s">
        <v>9</v>
      </c>
      <c r="C70" s="88" t="s">
        <v>65</v>
      </c>
      <c r="D70" s="88" t="s">
        <v>131</v>
      </c>
      <c r="E70" s="130">
        <v>-0.06</v>
      </c>
      <c r="F70" s="130">
        <v>0</v>
      </c>
      <c r="G70" s="90">
        <v>-6.7684342639999997</v>
      </c>
      <c r="H70" s="90">
        <v>0.86782274420000005</v>
      </c>
      <c r="I70" s="90">
        <v>-8.4702674999999998E-3</v>
      </c>
      <c r="J70" s="90">
        <v>43.462417007699997</v>
      </c>
      <c r="K70" s="90">
        <v>1</v>
      </c>
      <c r="L70" s="90">
        <v>-0.18571164979999999</v>
      </c>
      <c r="M70" s="90">
        <v>1.7670856700000001E-2</v>
      </c>
      <c r="N70" s="89">
        <v>5</v>
      </c>
      <c r="O70" s="89">
        <v>85</v>
      </c>
      <c r="P70" s="89">
        <f t="shared" si="0"/>
        <v>30</v>
      </c>
      <c r="Q70" s="91">
        <f>(alpha_a+beta_b*speed_s+ceta_c*speed_s^2+delta_d/speed_s)/(epsilon_e+feta_f*speed_s+gamma_g*speed_s^2)</f>
        <v>1.1552477556540832</v>
      </c>
    </row>
    <row r="71" spans="1:17" x14ac:dyDescent="0.25">
      <c r="A71" s="88" t="s">
        <v>6</v>
      </c>
      <c r="B71" s="88" t="s">
        <v>9</v>
      </c>
      <c r="C71" s="88" t="s">
        <v>65</v>
      </c>
      <c r="D71" s="88" t="s">
        <v>132</v>
      </c>
      <c r="E71" s="130">
        <v>-0.06</v>
      </c>
      <c r="F71" s="130">
        <v>0</v>
      </c>
      <c r="G71" s="90">
        <v>-11.9741784066</v>
      </c>
      <c r="H71" s="90">
        <v>0.97900907000000004</v>
      </c>
      <c r="I71" s="90">
        <v>-1.05922725E-2</v>
      </c>
      <c r="J71" s="90">
        <v>67.034209268300003</v>
      </c>
      <c r="K71" s="90">
        <v>1</v>
      </c>
      <c r="L71" s="90">
        <v>-0.1909382885</v>
      </c>
      <c r="M71" s="90">
        <v>1.31036152E-2</v>
      </c>
      <c r="N71" s="89">
        <v>5</v>
      </c>
      <c r="O71" s="89">
        <v>75</v>
      </c>
      <c r="P71" s="89">
        <f t="shared" si="0"/>
        <v>30</v>
      </c>
      <c r="Q71" s="91">
        <f>(alpha_a+beta_b*speed_s+ceta_c*speed_s^2+delta_d/speed_s)/(epsilon_e+feta_f*speed_s+gamma_g*speed_s^2)</f>
        <v>1.4292104717405343</v>
      </c>
    </row>
    <row r="72" spans="1:17" x14ac:dyDescent="0.25">
      <c r="A72" s="88" t="s">
        <v>6</v>
      </c>
      <c r="B72" s="88" t="s">
        <v>9</v>
      </c>
      <c r="C72" s="88" t="s">
        <v>65</v>
      </c>
      <c r="D72" s="88" t="s">
        <v>133</v>
      </c>
      <c r="E72" s="130">
        <v>-0.06</v>
      </c>
      <c r="F72" s="130">
        <v>0</v>
      </c>
      <c r="G72" s="90">
        <v>6.1384102831999998</v>
      </c>
      <c r="H72" s="90">
        <v>-0.67180510240000002</v>
      </c>
      <c r="I72" s="90">
        <v>7.6728847999999999E-3</v>
      </c>
      <c r="J72" s="90">
        <v>22.730592705199999</v>
      </c>
      <c r="K72" s="90">
        <v>1</v>
      </c>
      <c r="L72" s="90">
        <v>3.81846531E-2</v>
      </c>
      <c r="M72" s="90">
        <v>-8.0933645999999998E-3</v>
      </c>
      <c r="N72" s="89">
        <v>5</v>
      </c>
      <c r="O72" s="89">
        <v>75</v>
      </c>
      <c r="P72" s="89">
        <f t="shared" si="0"/>
        <v>30</v>
      </c>
      <c r="Q72" s="91">
        <f>(alpha_a+beta_b*speed_s+ceta_c*speed_s^2+delta_d/speed_s)/(epsilon_e+feta_f*speed_s+gamma_g*speed_s^2)</f>
        <v>1.2362506965208839</v>
      </c>
    </row>
    <row r="73" spans="1:17" x14ac:dyDescent="0.25">
      <c r="A73" s="88" t="s">
        <v>6</v>
      </c>
      <c r="B73" s="88" t="s">
        <v>8</v>
      </c>
      <c r="C73" s="88" t="s">
        <v>65</v>
      </c>
      <c r="D73" s="88" t="s">
        <v>134</v>
      </c>
      <c r="E73" s="130">
        <v>-0.06</v>
      </c>
      <c r="F73" s="130">
        <v>0</v>
      </c>
      <c r="G73" s="90">
        <v>84.407936171418584</v>
      </c>
      <c r="H73" s="90">
        <v>0.97269482918270245</v>
      </c>
      <c r="I73" s="90">
        <v>-0.75231078858962219</v>
      </c>
      <c r="J73" s="90">
        <v>0</v>
      </c>
      <c r="K73" s="90">
        <v>0</v>
      </c>
      <c r="L73" s="90">
        <v>0</v>
      </c>
      <c r="M73" s="90">
        <v>0</v>
      </c>
      <c r="N73" s="89">
        <v>12</v>
      </c>
      <c r="O73" s="89">
        <v>86</v>
      </c>
      <c r="P73" s="89">
        <f t="shared" ref="P73:P136" si="3">IF($P$2&lt;N73,N73,IF($P$2&gt;O73,O73,$P$2))</f>
        <v>30</v>
      </c>
      <c r="Q73" s="91">
        <f>((alpha_a*(beta_b^speed_s))*(speed_s^ceta_c))</f>
        <v>2.8472607490348296</v>
      </c>
    </row>
    <row r="74" spans="1:17" x14ac:dyDescent="0.25">
      <c r="A74" s="88" t="s">
        <v>6</v>
      </c>
      <c r="B74" s="88" t="s">
        <v>8</v>
      </c>
      <c r="C74" s="88" t="s">
        <v>65</v>
      </c>
      <c r="D74" s="88" t="s">
        <v>135</v>
      </c>
      <c r="E74" s="130">
        <v>-0.06</v>
      </c>
      <c r="F74" s="130">
        <v>0</v>
      </c>
      <c r="G74" s="90">
        <v>77.719041523183904</v>
      </c>
      <c r="H74" s="90">
        <v>0.97599768411987198</v>
      </c>
      <c r="I74" s="90">
        <v>-0.8250415052576473</v>
      </c>
      <c r="J74" s="90">
        <v>0</v>
      </c>
      <c r="K74" s="90">
        <v>0</v>
      </c>
      <c r="L74" s="90">
        <v>0</v>
      </c>
      <c r="M74" s="90">
        <v>0</v>
      </c>
      <c r="N74" s="89">
        <v>12</v>
      </c>
      <c r="O74" s="89">
        <v>86</v>
      </c>
      <c r="P74" s="89">
        <f t="shared" si="3"/>
        <v>30</v>
      </c>
      <c r="Q74" s="91">
        <f>((alpha_a*(beta_b^speed_s))*(speed_s^ceta_c))</f>
        <v>2.2662337725092034</v>
      </c>
    </row>
    <row r="75" spans="1:17" x14ac:dyDescent="0.25">
      <c r="A75" s="88" t="s">
        <v>6</v>
      </c>
      <c r="B75" s="88" t="s">
        <v>8</v>
      </c>
      <c r="C75" s="88" t="s">
        <v>65</v>
      </c>
      <c r="D75" s="88" t="s">
        <v>136</v>
      </c>
      <c r="E75" s="130">
        <v>-0.06</v>
      </c>
      <c r="F75" s="130">
        <v>0</v>
      </c>
      <c r="G75" s="90">
        <v>85.783700706738486</v>
      </c>
      <c r="H75" s="90">
        <v>0.97700815473249358</v>
      </c>
      <c r="I75" s="90">
        <v>-0.82964944490899895</v>
      </c>
      <c r="J75" s="90">
        <v>0</v>
      </c>
      <c r="K75" s="90">
        <v>0</v>
      </c>
      <c r="L75" s="90">
        <v>0</v>
      </c>
      <c r="M75" s="90">
        <v>0</v>
      </c>
      <c r="N75" s="89">
        <v>12</v>
      </c>
      <c r="O75" s="89">
        <v>86</v>
      </c>
      <c r="P75" s="89">
        <f t="shared" si="3"/>
        <v>30</v>
      </c>
      <c r="Q75" s="91">
        <f>((alpha_a*(beta_b^speed_s))*(speed_s^ceta_c))</f>
        <v>2.5401397323399753</v>
      </c>
    </row>
    <row r="76" spans="1:17" x14ac:dyDescent="0.25">
      <c r="A76" s="88" t="s">
        <v>6</v>
      </c>
      <c r="B76" s="88" t="s">
        <v>8</v>
      </c>
      <c r="C76" s="88" t="s">
        <v>65</v>
      </c>
      <c r="D76" s="88" t="s">
        <v>137</v>
      </c>
      <c r="E76" s="130">
        <v>-0.06</v>
      </c>
      <c r="F76" s="130">
        <v>0</v>
      </c>
      <c r="G76" s="90">
        <v>7.6375091134473774</v>
      </c>
      <c r="H76" s="90">
        <v>-10.059211230699779</v>
      </c>
      <c r="I76" s="90">
        <v>-1.9136932454218516</v>
      </c>
      <c r="J76" s="90">
        <v>0</v>
      </c>
      <c r="K76" s="90">
        <v>0</v>
      </c>
      <c r="L76" s="90">
        <v>0</v>
      </c>
      <c r="M76" s="90">
        <v>0</v>
      </c>
      <c r="N76" s="89">
        <v>12</v>
      </c>
      <c r="O76" s="89">
        <v>86</v>
      </c>
      <c r="P76" s="89">
        <f t="shared" si="3"/>
        <v>30</v>
      </c>
      <c r="Q76" s="91">
        <f>EXP((alpha_a+(beta_b/speed_s))+(ceta_c*LN(speed_s)))</f>
        <v>2.2107981778897354</v>
      </c>
    </row>
    <row r="77" spans="1:17" x14ac:dyDescent="0.25">
      <c r="A77" s="88" t="s">
        <v>6</v>
      </c>
      <c r="B77" s="88" t="s">
        <v>8</v>
      </c>
      <c r="C77" s="88" t="s">
        <v>65</v>
      </c>
      <c r="D77" s="88" t="s">
        <v>138</v>
      </c>
      <c r="E77" s="130">
        <v>-0.06</v>
      </c>
      <c r="F77" s="130">
        <v>0</v>
      </c>
      <c r="G77" s="90">
        <v>24.398637394930212</v>
      </c>
      <c r="H77" s="90">
        <v>0.95353329343022331</v>
      </c>
      <c r="I77" s="90">
        <v>-0.53361819627634932</v>
      </c>
      <c r="J77" s="90">
        <v>0</v>
      </c>
      <c r="K77" s="90">
        <v>0</v>
      </c>
      <c r="L77" s="90">
        <v>0</v>
      </c>
      <c r="M77" s="90">
        <v>0</v>
      </c>
      <c r="N77" s="89">
        <v>12</v>
      </c>
      <c r="O77" s="89">
        <v>86</v>
      </c>
      <c r="P77" s="89">
        <f t="shared" si="3"/>
        <v>30</v>
      </c>
      <c r="Q77" s="91">
        <f>((alpha_a*(beta_b^speed_s))*(speed_s^ceta_c))</f>
        <v>0.95328472773925643</v>
      </c>
    </row>
    <row r="78" spans="1:17" x14ac:dyDescent="0.25">
      <c r="A78" s="88" t="s">
        <v>6</v>
      </c>
      <c r="B78" s="88" t="s">
        <v>8</v>
      </c>
      <c r="C78" s="88" t="s">
        <v>65</v>
      </c>
      <c r="D78" s="88" t="s">
        <v>131</v>
      </c>
      <c r="E78" s="130">
        <v>-0.06</v>
      </c>
      <c r="F78" s="130">
        <v>0</v>
      </c>
      <c r="G78" s="90">
        <v>43.859011558200002</v>
      </c>
      <c r="H78" s="90">
        <v>-10.933696793199999</v>
      </c>
      <c r="I78" s="90">
        <v>0.14372899619999999</v>
      </c>
      <c r="J78" s="90">
        <v>-23.374462380000001</v>
      </c>
      <c r="K78" s="90">
        <v>0</v>
      </c>
      <c r="L78" s="90">
        <v>0.42235010979999998</v>
      </c>
      <c r="M78" s="90">
        <v>-0.11537756239999999</v>
      </c>
      <c r="N78" s="89">
        <v>5</v>
      </c>
      <c r="O78" s="89">
        <v>70</v>
      </c>
      <c r="P78" s="89">
        <f t="shared" si="3"/>
        <v>30</v>
      </c>
      <c r="Q78" s="91">
        <f>(alpha_a+beta_b*speed_s+ceta_c*speed_s^2+delta_d/speed_s)/(epsilon_e+feta_f*speed_s+gamma_g*speed_s^2)</f>
        <v>1.7064399914570254</v>
      </c>
    </row>
    <row r="79" spans="1:17" x14ac:dyDescent="0.25">
      <c r="A79" s="88" t="s">
        <v>6</v>
      </c>
      <c r="B79" s="88" t="s">
        <v>8</v>
      </c>
      <c r="C79" s="88" t="s">
        <v>65</v>
      </c>
      <c r="D79" s="88" t="s">
        <v>132</v>
      </c>
      <c r="E79" s="130">
        <v>-0.06</v>
      </c>
      <c r="F79" s="130">
        <v>0</v>
      </c>
      <c r="G79" s="90">
        <v>-12.2029805368</v>
      </c>
      <c r="H79" s="90">
        <v>1.1589817033000001</v>
      </c>
      <c r="I79" s="90">
        <v>-1.2874402199999999E-2</v>
      </c>
      <c r="J79" s="90">
        <v>75.782159617399998</v>
      </c>
      <c r="K79" s="90">
        <v>1</v>
      </c>
      <c r="L79" s="90">
        <v>-0.18511920409999999</v>
      </c>
      <c r="M79" s="90">
        <v>1.40344392E-2</v>
      </c>
      <c r="N79" s="89">
        <v>5</v>
      </c>
      <c r="O79" s="89">
        <v>75</v>
      </c>
      <c r="P79" s="89">
        <f t="shared" si="3"/>
        <v>30</v>
      </c>
      <c r="Q79" s="91">
        <f>(alpha_a+beta_b*speed_s+ceta_c*speed_s^2+delta_d/speed_s)/(epsilon_e+feta_f*speed_s+gamma_g*speed_s^2)</f>
        <v>1.6720168047417163</v>
      </c>
    </row>
    <row r="80" spans="1:17" x14ac:dyDescent="0.25">
      <c r="A80" s="88" t="s">
        <v>6</v>
      </c>
      <c r="B80" s="88" t="s">
        <v>8</v>
      </c>
      <c r="C80" s="88" t="s">
        <v>65</v>
      </c>
      <c r="D80" s="88" t="s">
        <v>133</v>
      </c>
      <c r="E80" s="130">
        <v>-0.06</v>
      </c>
      <c r="F80" s="130">
        <v>0</v>
      </c>
      <c r="G80" s="90">
        <v>210.9883117597</v>
      </c>
      <c r="H80" s="90">
        <v>18.1472996141</v>
      </c>
      <c r="I80" s="90">
        <v>-0.27641889390000002</v>
      </c>
      <c r="J80" s="90">
        <v>-97.607734789800006</v>
      </c>
      <c r="K80" s="90">
        <v>0</v>
      </c>
      <c r="L80" s="90">
        <v>4.8275654352000004</v>
      </c>
      <c r="M80" s="90">
        <v>0.20339291970000001</v>
      </c>
      <c r="N80" s="89">
        <v>5</v>
      </c>
      <c r="O80" s="89">
        <v>75</v>
      </c>
      <c r="P80" s="89">
        <f t="shared" si="3"/>
        <v>30</v>
      </c>
      <c r="Q80" s="91">
        <f>(alpha_a+beta_b*speed_s+ceta_c*speed_s^2+delta_d/speed_s)/(epsilon_e+feta_f*speed_s+gamma_g*speed_s^2)</f>
        <v>1.535243984117322</v>
      </c>
    </row>
    <row r="81" spans="1:17" x14ac:dyDescent="0.25">
      <c r="A81" s="88" t="s">
        <v>6</v>
      </c>
      <c r="B81" s="88" t="s">
        <v>7</v>
      </c>
      <c r="C81" s="88" t="s">
        <v>65</v>
      </c>
      <c r="D81" s="88" t="s">
        <v>134</v>
      </c>
      <c r="E81" s="130">
        <v>-0.06</v>
      </c>
      <c r="F81" s="130">
        <v>0</v>
      </c>
      <c r="G81" s="90">
        <v>9.106442418395936</v>
      </c>
      <c r="H81" s="90">
        <v>-16.432174144582557</v>
      </c>
      <c r="I81" s="90">
        <v>-2.2114100331499906</v>
      </c>
      <c r="J81" s="90">
        <v>0</v>
      </c>
      <c r="K81" s="90">
        <v>0</v>
      </c>
      <c r="L81" s="90">
        <v>0</v>
      </c>
      <c r="M81" s="90">
        <v>0</v>
      </c>
      <c r="N81" s="89">
        <v>12</v>
      </c>
      <c r="O81" s="89">
        <v>86</v>
      </c>
      <c r="P81" s="89">
        <f t="shared" si="3"/>
        <v>30</v>
      </c>
      <c r="Q81" s="91">
        <f>EXP((alpha_a+(beta_b/speed_s))+(ceta_c*LN(speed_s)))</f>
        <v>2.8214791415316101</v>
      </c>
    </row>
    <row r="82" spans="1:17" x14ac:dyDescent="0.25">
      <c r="A82" s="88" t="s">
        <v>6</v>
      </c>
      <c r="B82" s="88" t="s">
        <v>7</v>
      </c>
      <c r="C82" s="88" t="s">
        <v>65</v>
      </c>
      <c r="D82" s="88" t="s">
        <v>135</v>
      </c>
      <c r="E82" s="130">
        <v>-0.06</v>
      </c>
      <c r="F82" s="130">
        <v>0</v>
      </c>
      <c r="G82" s="90">
        <v>8.4198965233811904</v>
      </c>
      <c r="H82" s="90">
        <v>-14.151769782641406</v>
      </c>
      <c r="I82" s="90">
        <v>-2.0980523615826399</v>
      </c>
      <c r="J82" s="90">
        <v>0</v>
      </c>
      <c r="K82" s="90">
        <v>0</v>
      </c>
      <c r="L82" s="90">
        <v>0</v>
      </c>
      <c r="M82" s="90">
        <v>0</v>
      </c>
      <c r="N82" s="89">
        <v>12</v>
      </c>
      <c r="O82" s="89">
        <v>86</v>
      </c>
      <c r="P82" s="89">
        <f t="shared" si="3"/>
        <v>30</v>
      </c>
      <c r="Q82" s="91">
        <f>EXP((alpha_a+(beta_b/speed_s))+(ceta_c*LN(speed_s)))</f>
        <v>2.2530405627118868</v>
      </c>
    </row>
    <row r="83" spans="1:17" x14ac:dyDescent="0.25">
      <c r="A83" s="88" t="s">
        <v>6</v>
      </c>
      <c r="B83" s="88" t="s">
        <v>7</v>
      </c>
      <c r="C83" s="88" t="s">
        <v>65</v>
      </c>
      <c r="D83" s="88" t="s">
        <v>136</v>
      </c>
      <c r="E83" s="130">
        <v>-0.06</v>
      </c>
      <c r="F83" s="130">
        <v>0</v>
      </c>
      <c r="G83" s="90">
        <v>87.708101605152223</v>
      </c>
      <c r="H83" s="90">
        <v>0.97694025590368616</v>
      </c>
      <c r="I83" s="90">
        <v>-0.82328475971842641</v>
      </c>
      <c r="J83" s="90">
        <v>0</v>
      </c>
      <c r="K83" s="90">
        <v>0</v>
      </c>
      <c r="L83" s="90">
        <v>0</v>
      </c>
      <c r="M83" s="90">
        <v>0</v>
      </c>
      <c r="N83" s="89">
        <v>12</v>
      </c>
      <c r="O83" s="89">
        <v>86</v>
      </c>
      <c r="P83" s="89">
        <f t="shared" si="3"/>
        <v>30</v>
      </c>
      <c r="Q83" s="91">
        <f>((alpha_a*(beta_b^speed_s))*(speed_s^ceta_c))</f>
        <v>2.6484297668571766</v>
      </c>
    </row>
    <row r="84" spans="1:17" x14ac:dyDescent="0.25">
      <c r="A84" s="88" t="s">
        <v>6</v>
      </c>
      <c r="B84" s="88" t="s">
        <v>7</v>
      </c>
      <c r="C84" s="88" t="s">
        <v>65</v>
      </c>
      <c r="D84" s="88" t="s">
        <v>137</v>
      </c>
      <c r="E84" s="130">
        <v>-0.06</v>
      </c>
      <c r="F84" s="130">
        <v>0</v>
      </c>
      <c r="G84" s="90">
        <v>7.7428099099532144</v>
      </c>
      <c r="H84" s="90">
        <v>-10.429997424639806</v>
      </c>
      <c r="I84" s="90">
        <v>-1.9276078065195286</v>
      </c>
      <c r="J84" s="90">
        <v>0</v>
      </c>
      <c r="K84" s="90">
        <v>0</v>
      </c>
      <c r="L84" s="90">
        <v>0</v>
      </c>
      <c r="M84" s="90">
        <v>0</v>
      </c>
      <c r="N84" s="89">
        <v>12</v>
      </c>
      <c r="O84" s="89">
        <v>86</v>
      </c>
      <c r="P84" s="89">
        <f t="shared" si="3"/>
        <v>30</v>
      </c>
      <c r="Q84" s="91">
        <f>EXP((alpha_a+(beta_b/speed_s))+(ceta_c*LN(speed_s)))</f>
        <v>2.3139793498512033</v>
      </c>
    </row>
    <row r="85" spans="1:17" x14ac:dyDescent="0.25">
      <c r="A85" s="88" t="s">
        <v>6</v>
      </c>
      <c r="B85" s="88" t="s">
        <v>7</v>
      </c>
      <c r="C85" s="88" t="s">
        <v>65</v>
      </c>
      <c r="D85" s="88" t="s">
        <v>138</v>
      </c>
      <c r="E85" s="130">
        <v>-0.06</v>
      </c>
      <c r="F85" s="130">
        <v>0</v>
      </c>
      <c r="G85" s="90">
        <v>24.570239703737659</v>
      </c>
      <c r="H85" s="90">
        <v>0.95326839340734837</v>
      </c>
      <c r="I85" s="90">
        <v>-0.51580101053429128</v>
      </c>
      <c r="J85" s="90">
        <v>0</v>
      </c>
      <c r="K85" s="90">
        <v>0</v>
      </c>
      <c r="L85" s="90">
        <v>0</v>
      </c>
      <c r="M85" s="90">
        <v>0</v>
      </c>
      <c r="N85" s="89">
        <v>12</v>
      </c>
      <c r="O85" s="89">
        <v>86</v>
      </c>
      <c r="P85" s="89">
        <f t="shared" si="3"/>
        <v>30</v>
      </c>
      <c r="Q85" s="91">
        <f>((alpha_a*(beta_b^speed_s))*(speed_s^ceta_c))</f>
        <v>1.0114969346773428</v>
      </c>
    </row>
    <row r="86" spans="1:17" x14ac:dyDescent="0.25">
      <c r="A86" s="88" t="s">
        <v>6</v>
      </c>
      <c r="B86" s="88" t="s">
        <v>7</v>
      </c>
      <c r="C86" s="88" t="s">
        <v>65</v>
      </c>
      <c r="D86" s="88" t="s">
        <v>131</v>
      </c>
      <c r="E86" s="130">
        <v>-0.06</v>
      </c>
      <c r="F86" s="130">
        <v>0</v>
      </c>
      <c r="G86" s="90">
        <v>-3.784821773</v>
      </c>
      <c r="H86" s="90">
        <v>1.1405742876</v>
      </c>
      <c r="I86" s="90">
        <v>-1.1960524300000001E-2</v>
      </c>
      <c r="J86" s="90">
        <v>47.740361310099999</v>
      </c>
      <c r="K86" s="90">
        <v>1</v>
      </c>
      <c r="L86" s="90">
        <v>-0.15407803179999999</v>
      </c>
      <c r="M86" s="90">
        <v>1.9050293100000001E-2</v>
      </c>
      <c r="N86" s="89">
        <v>5</v>
      </c>
      <c r="O86" s="89">
        <v>85</v>
      </c>
      <c r="P86" s="89">
        <f t="shared" si="3"/>
        <v>30</v>
      </c>
      <c r="Q86" s="91">
        <f>(alpha_a+beta_b*speed_s+ceta_c*speed_s^2+delta_d/speed_s)/(epsilon_e+feta_f*speed_s+gamma_g*speed_s^2)</f>
        <v>1.5720921149833089</v>
      </c>
    </row>
    <row r="87" spans="1:17" x14ac:dyDescent="0.25">
      <c r="A87" s="88" t="s">
        <v>6</v>
      </c>
      <c r="B87" s="88" t="s">
        <v>7</v>
      </c>
      <c r="C87" s="88" t="s">
        <v>65</v>
      </c>
      <c r="D87" s="88" t="s">
        <v>132</v>
      </c>
      <c r="E87" s="130">
        <v>-0.06</v>
      </c>
      <c r="F87" s="130">
        <v>0</v>
      </c>
      <c r="G87" s="90">
        <v>-12.5692206651</v>
      </c>
      <c r="H87" s="90">
        <v>1.2727237225000001</v>
      </c>
      <c r="I87" s="90">
        <v>-1.4227258600000001E-2</v>
      </c>
      <c r="J87" s="90">
        <v>78.085995669400006</v>
      </c>
      <c r="K87" s="90">
        <v>1</v>
      </c>
      <c r="L87" s="90">
        <v>-0.1867844273</v>
      </c>
      <c r="M87" s="90">
        <v>1.47108675E-2</v>
      </c>
      <c r="N87" s="89">
        <v>5</v>
      </c>
      <c r="O87" s="89">
        <v>75</v>
      </c>
      <c r="P87" s="89">
        <f t="shared" si="3"/>
        <v>30</v>
      </c>
      <c r="Q87" s="91">
        <f>(alpha_a+beta_b*speed_s+ceta_c*speed_s^2+delta_d/speed_s)/(epsilon_e+feta_f*speed_s+gamma_g*speed_s^2)</f>
        <v>1.7844351986347966</v>
      </c>
    </row>
    <row r="88" spans="1:17" x14ac:dyDescent="0.25">
      <c r="A88" s="88" t="s">
        <v>6</v>
      </c>
      <c r="B88" s="88" t="s">
        <v>7</v>
      </c>
      <c r="C88" s="88" t="s">
        <v>65</v>
      </c>
      <c r="D88" s="88" t="s">
        <v>133</v>
      </c>
      <c r="E88" s="130">
        <v>-0.06</v>
      </c>
      <c r="F88" s="130">
        <v>0</v>
      </c>
      <c r="G88" s="90">
        <v>626.81907630470005</v>
      </c>
      <c r="H88" s="90">
        <v>47.525691376600001</v>
      </c>
      <c r="I88" s="90">
        <v>-0.73696560389999999</v>
      </c>
      <c r="J88" s="90">
        <v>-254.426168053</v>
      </c>
      <c r="K88" s="90">
        <v>0</v>
      </c>
      <c r="L88" s="90">
        <v>14.004201056099999</v>
      </c>
      <c r="M88" s="90">
        <v>0.49316005419999998</v>
      </c>
      <c r="N88" s="89">
        <v>5</v>
      </c>
      <c r="O88" s="89">
        <v>75</v>
      </c>
      <c r="P88" s="89">
        <f t="shared" si="3"/>
        <v>30</v>
      </c>
      <c r="Q88" s="91">
        <f>(alpha_a+beta_b*speed_s+ceta_c*speed_s^2+delta_d/speed_s)/(epsilon_e+feta_f*speed_s+gamma_g*speed_s^2)</f>
        <v>1.5982496767530163</v>
      </c>
    </row>
    <row r="89" spans="1:17" x14ac:dyDescent="0.25">
      <c r="A89" s="88" t="s">
        <v>6</v>
      </c>
      <c r="B89" s="88" t="s">
        <v>139</v>
      </c>
      <c r="C89" s="88" t="s">
        <v>65</v>
      </c>
      <c r="D89" s="88" t="s">
        <v>134</v>
      </c>
      <c r="E89" s="130">
        <v>-0.06</v>
      </c>
      <c r="F89" s="130">
        <v>0</v>
      </c>
      <c r="G89" s="90">
        <v>9.2655843207984852</v>
      </c>
      <c r="H89" s="90">
        <v>-16.756579102875847</v>
      </c>
      <c r="I89" s="90">
        <v>-2.2197328915080914</v>
      </c>
      <c r="J89" s="90">
        <v>0</v>
      </c>
      <c r="K89" s="90">
        <v>0</v>
      </c>
      <c r="L89" s="90">
        <v>0</v>
      </c>
      <c r="M89" s="90">
        <v>0</v>
      </c>
      <c r="N89" s="89">
        <v>12</v>
      </c>
      <c r="O89" s="89">
        <v>86</v>
      </c>
      <c r="P89" s="89">
        <f t="shared" si="3"/>
        <v>30</v>
      </c>
      <c r="Q89" s="91">
        <f>EXP((alpha_a+(beta_b/speed_s))+(ceta_c*LN(speed_s)))</f>
        <v>3.1812747633681377</v>
      </c>
    </row>
    <row r="90" spans="1:17" x14ac:dyDescent="0.25">
      <c r="A90" s="88" t="s">
        <v>6</v>
      </c>
      <c r="B90" s="88" t="s">
        <v>139</v>
      </c>
      <c r="C90" s="88" t="s">
        <v>65</v>
      </c>
      <c r="D90" s="88" t="s">
        <v>135</v>
      </c>
      <c r="E90" s="130">
        <v>-0.06</v>
      </c>
      <c r="F90" s="130">
        <v>0</v>
      </c>
      <c r="G90" s="90">
        <v>8.5595281811487673</v>
      </c>
      <c r="H90" s="90">
        <v>-14.381352094160292</v>
      </c>
      <c r="I90" s="90">
        <v>-2.1025458387581377</v>
      </c>
      <c r="J90" s="90">
        <v>0</v>
      </c>
      <c r="K90" s="90">
        <v>0</v>
      </c>
      <c r="L90" s="90">
        <v>0</v>
      </c>
      <c r="M90" s="90">
        <v>0</v>
      </c>
      <c r="N90" s="89">
        <v>12</v>
      </c>
      <c r="O90" s="89">
        <v>86</v>
      </c>
      <c r="P90" s="89">
        <f t="shared" si="3"/>
        <v>30</v>
      </c>
      <c r="Q90" s="91">
        <f>EXP((alpha_a+(beta_b/speed_s))+(ceta_c*LN(speed_s)))</f>
        <v>2.5319161215954886</v>
      </c>
    </row>
    <row r="91" spans="1:17" x14ac:dyDescent="0.25">
      <c r="A91" s="88" t="s">
        <v>6</v>
      </c>
      <c r="B91" s="88" t="s">
        <v>139</v>
      </c>
      <c r="C91" s="88" t="s">
        <v>65</v>
      </c>
      <c r="D91" s="88" t="s">
        <v>136</v>
      </c>
      <c r="E91" s="130">
        <v>-0.06</v>
      </c>
      <c r="F91" s="130">
        <v>0</v>
      </c>
      <c r="G91" s="90">
        <v>94.564798072590378</v>
      </c>
      <c r="H91" s="90">
        <v>0.97655648607361978</v>
      </c>
      <c r="I91" s="90">
        <v>-0.80756830147391545</v>
      </c>
      <c r="J91" s="90">
        <v>0</v>
      </c>
      <c r="K91" s="90">
        <v>0</v>
      </c>
      <c r="L91" s="90">
        <v>0</v>
      </c>
      <c r="M91" s="90">
        <v>0</v>
      </c>
      <c r="N91" s="89">
        <v>12</v>
      </c>
      <c r="O91" s="89">
        <v>86</v>
      </c>
      <c r="P91" s="89">
        <f t="shared" si="3"/>
        <v>30</v>
      </c>
      <c r="Q91" s="91">
        <f>((alpha_a*(beta_b^speed_s))*(speed_s^ceta_c))</f>
        <v>2.976968658255625</v>
      </c>
    </row>
    <row r="92" spans="1:17" x14ac:dyDescent="0.25">
      <c r="A92" s="88" t="s">
        <v>6</v>
      </c>
      <c r="B92" s="88" t="s">
        <v>139</v>
      </c>
      <c r="C92" s="88" t="s">
        <v>65</v>
      </c>
      <c r="D92" s="88" t="s">
        <v>137</v>
      </c>
      <c r="E92" s="130">
        <v>-0.06</v>
      </c>
      <c r="F92" s="130">
        <v>0</v>
      </c>
      <c r="G92" s="90">
        <v>7.9499138258184479</v>
      </c>
      <c r="H92" s="90">
        <v>-10.995352869717234</v>
      </c>
      <c r="I92" s="90">
        <v>-1.948731891970326</v>
      </c>
      <c r="J92" s="90">
        <v>0</v>
      </c>
      <c r="K92" s="90">
        <v>0</v>
      </c>
      <c r="L92" s="90">
        <v>0</v>
      </c>
      <c r="M92" s="90">
        <v>0</v>
      </c>
      <c r="N92" s="89">
        <v>12</v>
      </c>
      <c r="O92" s="89">
        <v>86</v>
      </c>
      <c r="P92" s="89">
        <f t="shared" si="3"/>
        <v>30</v>
      </c>
      <c r="Q92" s="91">
        <f>EXP((alpha_a+(beta_b/speed_s))+(ceta_c*LN(speed_s)))</f>
        <v>2.5996589282069436</v>
      </c>
    </row>
    <row r="93" spans="1:17" x14ac:dyDescent="0.25">
      <c r="A93" s="88" t="s">
        <v>6</v>
      </c>
      <c r="B93" s="88" t="s">
        <v>139</v>
      </c>
      <c r="C93" s="88" t="s">
        <v>65</v>
      </c>
      <c r="D93" s="88" t="s">
        <v>138</v>
      </c>
      <c r="E93" s="130">
        <v>-0.06</v>
      </c>
      <c r="F93" s="130">
        <v>0</v>
      </c>
      <c r="G93" s="90">
        <v>0.67037104562153094</v>
      </c>
      <c r="H93" s="90">
        <v>1.0368060758359115E-2</v>
      </c>
      <c r="I93" s="90">
        <v>0.15748127841939036</v>
      </c>
      <c r="J93" s="90">
        <v>0</v>
      </c>
      <c r="K93" s="90">
        <v>0</v>
      </c>
      <c r="L93" s="90">
        <v>0</v>
      </c>
      <c r="M93" s="90">
        <v>0</v>
      </c>
      <c r="N93" s="89">
        <v>12</v>
      </c>
      <c r="O93" s="89">
        <v>86</v>
      </c>
      <c r="P93" s="89">
        <f t="shared" si="3"/>
        <v>30</v>
      </c>
      <c r="Q93" s="91">
        <f>((alpha_a+(beta_b*speed_s))^((-1)/ceta_c))</f>
        <v>1.1265256442097566</v>
      </c>
    </row>
    <row r="94" spans="1:17" x14ac:dyDescent="0.25">
      <c r="A94" s="88" t="s">
        <v>6</v>
      </c>
      <c r="B94" s="88" t="s">
        <v>139</v>
      </c>
      <c r="C94" s="88" t="s">
        <v>65</v>
      </c>
      <c r="D94" s="88" t="s">
        <v>131</v>
      </c>
      <c r="E94" s="130">
        <v>-0.06</v>
      </c>
      <c r="F94" s="130">
        <v>0</v>
      </c>
      <c r="G94" s="90">
        <v>-4.8908082941000002</v>
      </c>
      <c r="H94" s="90">
        <v>1.3227172135</v>
      </c>
      <c r="I94" s="90">
        <v>-1.38574826E-2</v>
      </c>
      <c r="J94" s="90">
        <v>53.871437241499997</v>
      </c>
      <c r="K94" s="90">
        <v>1</v>
      </c>
      <c r="L94" s="90">
        <v>-0.1600615302</v>
      </c>
      <c r="M94" s="90">
        <v>1.9437838799999999E-2</v>
      </c>
      <c r="N94" s="89">
        <v>5</v>
      </c>
      <c r="O94" s="89">
        <v>85</v>
      </c>
      <c r="P94" s="89">
        <f t="shared" si="3"/>
        <v>30</v>
      </c>
      <c r="Q94" s="91">
        <f>(alpha_a+beta_b*speed_s+ceta_c*speed_s^2+delta_d/speed_s)/(epsilon_e+feta_f*speed_s+gamma_g*speed_s^2)</f>
        <v>1.7611977965688301</v>
      </c>
    </row>
    <row r="95" spans="1:17" x14ac:dyDescent="0.25">
      <c r="A95" s="88" t="s">
        <v>6</v>
      </c>
      <c r="B95" s="88" t="s">
        <v>139</v>
      </c>
      <c r="C95" s="88" t="s">
        <v>65</v>
      </c>
      <c r="D95" s="88" t="s">
        <v>132</v>
      </c>
      <c r="E95" s="130">
        <v>-0.06</v>
      </c>
      <c r="F95" s="130">
        <v>0</v>
      </c>
      <c r="G95" s="90">
        <v>-14.327160102000001</v>
      </c>
      <c r="H95" s="90">
        <v>1.4481675194000001</v>
      </c>
      <c r="I95" s="90">
        <v>-1.61365576E-2</v>
      </c>
      <c r="J95" s="90">
        <v>87.037976966000002</v>
      </c>
      <c r="K95" s="90">
        <v>1</v>
      </c>
      <c r="L95" s="90">
        <v>-0.1898536784</v>
      </c>
      <c r="M95" s="90">
        <v>1.49009257E-2</v>
      </c>
      <c r="N95" s="89">
        <v>5</v>
      </c>
      <c r="O95" s="89">
        <v>75</v>
      </c>
      <c r="P95" s="89">
        <f t="shared" si="3"/>
        <v>30</v>
      </c>
      <c r="Q95" s="91">
        <f>(alpha_a+beta_b*speed_s+ceta_c*speed_s^2+delta_d/speed_s)/(epsilon_e+feta_f*speed_s+gamma_g*speed_s^2)</f>
        <v>2.0075481699713658</v>
      </c>
    </row>
    <row r="96" spans="1:17" x14ac:dyDescent="0.25">
      <c r="A96" s="88" t="s">
        <v>6</v>
      </c>
      <c r="B96" s="88" t="s">
        <v>139</v>
      </c>
      <c r="C96" s="88" t="s">
        <v>65</v>
      </c>
      <c r="D96" s="88" t="s">
        <v>133</v>
      </c>
      <c r="E96" s="130">
        <v>-0.06</v>
      </c>
      <c r="F96" s="130">
        <v>0</v>
      </c>
      <c r="G96" s="90">
        <v>167.0250294574</v>
      </c>
      <c r="H96" s="90">
        <v>11.1736298346</v>
      </c>
      <c r="I96" s="90">
        <v>-0.17676115680000001</v>
      </c>
      <c r="J96" s="90">
        <v>-62.105491211199997</v>
      </c>
      <c r="K96" s="90">
        <v>0</v>
      </c>
      <c r="L96" s="90">
        <v>3.3782285920000001</v>
      </c>
      <c r="M96" s="90">
        <v>0.1036340434</v>
      </c>
      <c r="N96" s="89">
        <v>5</v>
      </c>
      <c r="O96" s="89">
        <v>75</v>
      </c>
      <c r="P96" s="89">
        <f t="shared" si="3"/>
        <v>30</v>
      </c>
      <c r="Q96" s="91">
        <f>(alpha_a+beta_b*speed_s+ceta_c*speed_s^2+delta_d/speed_s)/(epsilon_e+feta_f*speed_s+gamma_g*speed_s^2)</f>
        <v>1.7525592811960136</v>
      </c>
    </row>
    <row r="97" spans="1:17" x14ac:dyDescent="0.25">
      <c r="A97" s="88" t="s">
        <v>6</v>
      </c>
      <c r="B97" s="88" t="s">
        <v>140</v>
      </c>
      <c r="C97" s="88" t="s">
        <v>168</v>
      </c>
      <c r="D97" s="88" t="s">
        <v>134</v>
      </c>
      <c r="E97" s="130">
        <v>-0.06</v>
      </c>
      <c r="F97" s="130">
        <v>0</v>
      </c>
      <c r="G97" s="90">
        <v>6.8609725175367577</v>
      </c>
      <c r="H97" s="90">
        <v>-13.501027001698544</v>
      </c>
      <c r="I97" s="90">
        <v>-1.8694915331852673</v>
      </c>
      <c r="J97" s="90">
        <v>0</v>
      </c>
      <c r="K97" s="90">
        <v>0</v>
      </c>
      <c r="L97" s="90">
        <v>0</v>
      </c>
      <c r="M97" s="90">
        <v>0</v>
      </c>
      <c r="N97" s="89">
        <v>12</v>
      </c>
      <c r="O97" s="89">
        <v>86</v>
      </c>
      <c r="P97" s="89">
        <f t="shared" si="3"/>
        <v>30</v>
      </c>
      <c r="Q97" s="91">
        <f>EXP((alpha_a+(beta_b/speed_s))+(ceta_c*LN(speed_s)))</f>
        <v>1.0538272912911186</v>
      </c>
    </row>
    <row r="98" spans="1:17" x14ac:dyDescent="0.25">
      <c r="A98" s="88" t="s">
        <v>6</v>
      </c>
      <c r="B98" s="88" t="s">
        <v>18</v>
      </c>
      <c r="C98" s="88" t="s">
        <v>65</v>
      </c>
      <c r="D98" s="88" t="s">
        <v>134</v>
      </c>
      <c r="E98" s="130">
        <v>-0.06</v>
      </c>
      <c r="F98" s="130">
        <v>0</v>
      </c>
      <c r="G98" s="90">
        <v>6.8211458945469383</v>
      </c>
      <c r="H98" s="90">
        <v>-13.501014945460138</v>
      </c>
      <c r="I98" s="90">
        <v>-1.8694907654322208</v>
      </c>
      <c r="J98" s="90">
        <v>0</v>
      </c>
      <c r="K98" s="90">
        <v>0</v>
      </c>
      <c r="L98" s="90">
        <v>0</v>
      </c>
      <c r="M98" s="90">
        <v>0</v>
      </c>
      <c r="N98" s="89">
        <v>12</v>
      </c>
      <c r="O98" s="89">
        <v>86</v>
      </c>
      <c r="P98" s="89">
        <f t="shared" si="3"/>
        <v>30</v>
      </c>
      <c r="Q98" s="91">
        <f>EXP((alpha_a+(beta_b/speed_s))+(ceta_c*LN(speed_s)))</f>
        <v>1.0126847440383859</v>
      </c>
    </row>
    <row r="99" spans="1:17" x14ac:dyDescent="0.25">
      <c r="A99" s="88" t="s">
        <v>6</v>
      </c>
      <c r="B99" s="88" t="s">
        <v>18</v>
      </c>
      <c r="C99" s="88" t="s">
        <v>65</v>
      </c>
      <c r="D99" s="88" t="s">
        <v>135</v>
      </c>
      <c r="E99" s="130">
        <v>-0.06</v>
      </c>
      <c r="F99" s="130">
        <v>0</v>
      </c>
      <c r="G99" s="90">
        <v>6.6206107298822872</v>
      </c>
      <c r="H99" s="90">
        <v>-13.029188064141396</v>
      </c>
      <c r="I99" s="90">
        <v>-1.8952710929329595</v>
      </c>
      <c r="J99" s="90">
        <v>0</v>
      </c>
      <c r="K99" s="90">
        <v>0</v>
      </c>
      <c r="L99" s="90">
        <v>0</v>
      </c>
      <c r="M99" s="90">
        <v>0</v>
      </c>
      <c r="N99" s="89">
        <v>12</v>
      </c>
      <c r="O99" s="89">
        <v>86</v>
      </c>
      <c r="P99" s="89">
        <f t="shared" si="3"/>
        <v>30</v>
      </c>
      <c r="Q99" s="91">
        <f>EXP((alpha_a+(beta_b/speed_s))+(ceta_c*LN(speed_s)))</f>
        <v>0.77113901432665855</v>
      </c>
    </row>
    <row r="100" spans="1:17" x14ac:dyDescent="0.25">
      <c r="A100" s="88" t="s">
        <v>6</v>
      </c>
      <c r="B100" s="88" t="s">
        <v>18</v>
      </c>
      <c r="C100" s="88" t="s">
        <v>65</v>
      </c>
      <c r="D100" s="88" t="s">
        <v>136</v>
      </c>
      <c r="E100" s="130">
        <v>-0.06</v>
      </c>
      <c r="F100" s="130">
        <v>0</v>
      </c>
      <c r="G100" s="90">
        <v>6.547322284217632</v>
      </c>
      <c r="H100" s="90">
        <v>-12.270471459070476</v>
      </c>
      <c r="I100" s="90">
        <v>-1.8480845695814836</v>
      </c>
      <c r="J100" s="90">
        <v>0</v>
      </c>
      <c r="K100" s="90">
        <v>0</v>
      </c>
      <c r="L100" s="90">
        <v>0</v>
      </c>
      <c r="M100" s="90">
        <v>0</v>
      </c>
      <c r="N100" s="89">
        <v>12</v>
      </c>
      <c r="O100" s="89">
        <v>86</v>
      </c>
      <c r="P100" s="89">
        <f t="shared" si="3"/>
        <v>30</v>
      </c>
      <c r="Q100" s="91">
        <f>EXP((alpha_a+(beta_b/speed_s))+(ceta_c*LN(speed_s)))</f>
        <v>0.86295405308652928</v>
      </c>
    </row>
    <row r="101" spans="1:17" x14ac:dyDescent="0.25">
      <c r="A101" s="88" t="s">
        <v>6</v>
      </c>
      <c r="B101" s="88" t="s">
        <v>18</v>
      </c>
      <c r="C101" s="88" t="s">
        <v>65</v>
      </c>
      <c r="D101" s="88" t="s">
        <v>137</v>
      </c>
      <c r="E101" s="130">
        <v>-0.06</v>
      </c>
      <c r="F101" s="130">
        <v>0</v>
      </c>
      <c r="G101" s="90">
        <v>3.7701490469058123E-2</v>
      </c>
      <c r="H101" s="90">
        <v>4.6039143015036474</v>
      </c>
      <c r="I101" s="90">
        <v>5.6587633484195949</v>
      </c>
      <c r="J101" s="90">
        <v>2.2609569378521659</v>
      </c>
      <c r="K101" s="90">
        <v>-1.0039295412475897E-2</v>
      </c>
      <c r="L101" s="90">
        <v>0</v>
      </c>
      <c r="M101" s="90">
        <v>0</v>
      </c>
      <c r="N101" s="89">
        <v>12</v>
      </c>
      <c r="O101" s="89">
        <v>86</v>
      </c>
      <c r="P101" s="89">
        <f t="shared" si="3"/>
        <v>30</v>
      </c>
      <c r="Q101" s="91">
        <f>(alpha_a+(beta_b/(1+EXP((((-1)*ceta_c)+(delta_d*LN(speed_s)))+(epsilon_e*speed_s)))))</f>
        <v>0.73098284548841397</v>
      </c>
    </row>
    <row r="102" spans="1:17" x14ac:dyDescent="0.25">
      <c r="A102" s="88" t="s">
        <v>6</v>
      </c>
      <c r="B102" s="88" t="s">
        <v>18</v>
      </c>
      <c r="C102" s="88" t="s">
        <v>65</v>
      </c>
      <c r="D102" s="88" t="s">
        <v>138</v>
      </c>
      <c r="E102" s="130">
        <v>-0.06</v>
      </c>
      <c r="F102" s="130">
        <v>0</v>
      </c>
      <c r="G102" s="90">
        <v>-4.7397677876071409E-2</v>
      </c>
      <c r="H102" s="90">
        <v>1.9474023245281786</v>
      </c>
      <c r="I102" s="90">
        <v>5.6336824177429534</v>
      </c>
      <c r="J102" s="90">
        <v>2.125082440160365</v>
      </c>
      <c r="K102" s="90">
        <v>-8.8457521944868105E-3</v>
      </c>
      <c r="L102" s="90">
        <v>0</v>
      </c>
      <c r="M102" s="90">
        <v>0</v>
      </c>
      <c r="N102" s="89">
        <v>12</v>
      </c>
      <c r="O102" s="89">
        <v>86</v>
      </c>
      <c r="P102" s="89">
        <f t="shared" si="3"/>
        <v>30</v>
      </c>
      <c r="Q102" s="91">
        <f>(alpha_a+(beta_b/(1+EXP((((-1)*ceta_c)+(delta_d*LN(speed_s)))+(epsilon_e*speed_s)))))</f>
        <v>0.36031615847533527</v>
      </c>
    </row>
    <row r="103" spans="1:17" x14ac:dyDescent="0.25">
      <c r="A103" s="88" t="s">
        <v>6</v>
      </c>
      <c r="B103" s="88" t="s">
        <v>18</v>
      </c>
      <c r="C103" s="88" t="s">
        <v>65</v>
      </c>
      <c r="D103" s="88" t="s">
        <v>131</v>
      </c>
      <c r="E103" s="130">
        <v>-0.06</v>
      </c>
      <c r="F103" s="130">
        <v>0</v>
      </c>
      <c r="G103" s="90">
        <v>-10.1318934297</v>
      </c>
      <c r="H103" s="90">
        <v>1.5713582966999999</v>
      </c>
      <c r="I103" s="90">
        <v>-1.38588242E-2</v>
      </c>
      <c r="J103" s="90">
        <v>19.546707634800001</v>
      </c>
      <c r="K103" s="90">
        <v>1</v>
      </c>
      <c r="L103" s="90">
        <v>-0.48797854610000002</v>
      </c>
      <c r="M103" s="90">
        <v>7.0975197099999998E-2</v>
      </c>
      <c r="N103" s="89">
        <v>5</v>
      </c>
      <c r="O103" s="89">
        <v>85</v>
      </c>
      <c r="P103" s="89">
        <f t="shared" si="3"/>
        <v>30</v>
      </c>
      <c r="Q103" s="91">
        <f>(alpha_a+beta_b*speed_s+ceta_c*speed_s^2+delta_d/speed_s)/(epsilon_e+feta_f*speed_s+gamma_g*speed_s^2)</f>
        <v>0.50135972117679806</v>
      </c>
    </row>
    <row r="104" spans="1:17" x14ac:dyDescent="0.25">
      <c r="A104" s="88" t="s">
        <v>6</v>
      </c>
      <c r="B104" s="88" t="s">
        <v>18</v>
      </c>
      <c r="C104" s="88" t="s">
        <v>65</v>
      </c>
      <c r="D104" s="88" t="s">
        <v>132</v>
      </c>
      <c r="E104" s="130">
        <v>-0.06</v>
      </c>
      <c r="F104" s="130">
        <v>0</v>
      </c>
      <c r="G104" s="90">
        <v>-15.218833566800001</v>
      </c>
      <c r="H104" s="90">
        <v>2.2105267735999998</v>
      </c>
      <c r="I104" s="90">
        <v>-2.46373103E-2</v>
      </c>
      <c r="J104" s="90">
        <v>29.305084383299999</v>
      </c>
      <c r="K104" s="90">
        <v>1</v>
      </c>
      <c r="L104" s="90">
        <v>-0.49166611960000001</v>
      </c>
      <c r="M104" s="90">
        <v>6.5975784199999998E-2</v>
      </c>
      <c r="N104" s="89">
        <v>5</v>
      </c>
      <c r="O104" s="89">
        <v>80</v>
      </c>
      <c r="P104" s="89">
        <f t="shared" si="3"/>
        <v>30</v>
      </c>
      <c r="Q104" s="91">
        <f>(alpha_a+beta_b*speed_s+ceta_c*speed_s^2+delta_d/speed_s)/(epsilon_e+feta_f*speed_s+gamma_g*speed_s^2)</f>
        <v>0.65530115093005736</v>
      </c>
    </row>
    <row r="105" spans="1:17" x14ac:dyDescent="0.25">
      <c r="A105" s="88" t="s">
        <v>6</v>
      </c>
      <c r="B105" s="88" t="s">
        <v>18</v>
      </c>
      <c r="C105" s="88" t="s">
        <v>65</v>
      </c>
      <c r="D105" s="88" t="s">
        <v>133</v>
      </c>
      <c r="E105" s="130">
        <v>-0.06</v>
      </c>
      <c r="F105" s="130">
        <v>0</v>
      </c>
      <c r="G105" s="90">
        <v>15.210892795399999</v>
      </c>
      <c r="H105" s="90">
        <v>136.7810641037</v>
      </c>
      <c r="I105" s="90">
        <v>-1.3689577261000001</v>
      </c>
      <c r="J105" s="90">
        <v>9.9999999999999995E-7</v>
      </c>
      <c r="K105" s="90">
        <v>0</v>
      </c>
      <c r="L105" s="90">
        <v>34.464600790600002</v>
      </c>
      <c r="M105" s="90">
        <v>4.7894480096000001</v>
      </c>
      <c r="N105" s="89">
        <v>5</v>
      </c>
      <c r="O105" s="89">
        <v>85</v>
      </c>
      <c r="P105" s="89">
        <f t="shared" si="3"/>
        <v>30</v>
      </c>
      <c r="Q105" s="91">
        <f>(alpha_a+beta_b*speed_s+ceta_c*speed_s^2+delta_d/speed_s)/(epsilon_e+feta_f*speed_s+gamma_g*speed_s^2)</f>
        <v>0.54010900989478294</v>
      </c>
    </row>
    <row r="106" spans="1:17" x14ac:dyDescent="0.25">
      <c r="A106" s="88" t="s">
        <v>6</v>
      </c>
      <c r="B106" s="88" t="s">
        <v>11</v>
      </c>
      <c r="C106" s="88" t="s">
        <v>65</v>
      </c>
      <c r="D106" s="88" t="s">
        <v>134</v>
      </c>
      <c r="E106" s="130">
        <v>-0.06</v>
      </c>
      <c r="F106" s="130">
        <v>0</v>
      </c>
      <c r="G106" s="90">
        <v>91.548496962058238</v>
      </c>
      <c r="H106" s="90">
        <v>0.97374635854052893</v>
      </c>
      <c r="I106" s="90">
        <v>-0.78006663615527982</v>
      </c>
      <c r="J106" s="90">
        <v>0</v>
      </c>
      <c r="K106" s="90">
        <v>0</v>
      </c>
      <c r="L106" s="90">
        <v>0</v>
      </c>
      <c r="M106" s="90">
        <v>0</v>
      </c>
      <c r="N106" s="89">
        <v>12</v>
      </c>
      <c r="O106" s="89">
        <v>86</v>
      </c>
      <c r="P106" s="89">
        <f t="shared" si="3"/>
        <v>30</v>
      </c>
      <c r="Q106" s="91">
        <f>((alpha_a*(beta_b^speed_s))*(speed_s^ceta_c))</f>
        <v>2.902509216746846</v>
      </c>
    </row>
    <row r="107" spans="1:17" x14ac:dyDescent="0.25">
      <c r="A107" s="88" t="s">
        <v>6</v>
      </c>
      <c r="B107" s="88" t="s">
        <v>11</v>
      </c>
      <c r="C107" s="88" t="s">
        <v>65</v>
      </c>
      <c r="D107" s="88" t="s">
        <v>135</v>
      </c>
      <c r="E107" s="130">
        <v>-0.06</v>
      </c>
      <c r="F107" s="130">
        <v>0</v>
      </c>
      <c r="G107" s="90">
        <v>87.376433065369312</v>
      </c>
      <c r="H107" s="90">
        <v>0.97756230630937258</v>
      </c>
      <c r="I107" s="90">
        <v>-0.86901778935403118</v>
      </c>
      <c r="J107" s="90">
        <v>0</v>
      </c>
      <c r="K107" s="90">
        <v>0</v>
      </c>
      <c r="L107" s="90">
        <v>0</v>
      </c>
      <c r="M107" s="90">
        <v>0</v>
      </c>
      <c r="N107" s="89">
        <v>12</v>
      </c>
      <c r="O107" s="89">
        <v>86</v>
      </c>
      <c r="P107" s="89">
        <f t="shared" si="3"/>
        <v>30</v>
      </c>
      <c r="Q107" s="91">
        <f>((alpha_a*(beta_b^speed_s))*(speed_s^ceta_c))</f>
        <v>2.3018821432671346</v>
      </c>
    </row>
    <row r="108" spans="1:17" x14ac:dyDescent="0.25">
      <c r="A108" s="88" t="s">
        <v>6</v>
      </c>
      <c r="B108" s="88" t="s">
        <v>11</v>
      </c>
      <c r="C108" s="88" t="s">
        <v>65</v>
      </c>
      <c r="D108" s="88" t="s">
        <v>136</v>
      </c>
      <c r="E108" s="130">
        <v>-0.06</v>
      </c>
      <c r="F108" s="130">
        <v>0</v>
      </c>
      <c r="G108" s="90">
        <v>96.491097960720836</v>
      </c>
      <c r="H108" s="90">
        <v>0.97865448749732076</v>
      </c>
      <c r="I108" s="90">
        <v>-0.87501148413679197</v>
      </c>
      <c r="J108" s="90">
        <v>0</v>
      </c>
      <c r="K108" s="90">
        <v>0</v>
      </c>
      <c r="L108" s="90">
        <v>0</v>
      </c>
      <c r="M108" s="90">
        <v>0</v>
      </c>
      <c r="N108" s="89">
        <v>12</v>
      </c>
      <c r="O108" s="89">
        <v>86</v>
      </c>
      <c r="P108" s="89">
        <f t="shared" si="3"/>
        <v>30</v>
      </c>
      <c r="Q108" s="91">
        <f>((alpha_a*(beta_b^speed_s))*(speed_s^ceta_c))</f>
        <v>2.5755556744797876</v>
      </c>
    </row>
    <row r="109" spans="1:17" x14ac:dyDescent="0.25">
      <c r="A109" s="88" t="s">
        <v>6</v>
      </c>
      <c r="B109" s="88" t="s">
        <v>11</v>
      </c>
      <c r="C109" s="88" t="s">
        <v>65</v>
      </c>
      <c r="D109" s="88" t="s">
        <v>137</v>
      </c>
      <c r="E109" s="130">
        <v>-0.06</v>
      </c>
      <c r="F109" s="130">
        <v>0</v>
      </c>
      <c r="G109" s="90">
        <v>7.5784138166359769</v>
      </c>
      <c r="H109" s="90">
        <v>-9.6499707672629622</v>
      </c>
      <c r="I109" s="90">
        <v>-1.8944307998336041</v>
      </c>
      <c r="J109" s="90">
        <v>0</v>
      </c>
      <c r="K109" s="90">
        <v>0</v>
      </c>
      <c r="L109" s="90">
        <v>0</v>
      </c>
      <c r="M109" s="90">
        <v>0</v>
      </c>
      <c r="N109" s="89">
        <v>12</v>
      </c>
      <c r="O109" s="89">
        <v>86</v>
      </c>
      <c r="P109" s="89">
        <f t="shared" si="3"/>
        <v>30</v>
      </c>
      <c r="Q109" s="91">
        <f>EXP((alpha_a+(beta_b/speed_s))+(ceta_c*LN(speed_s)))</f>
        <v>2.2555978240435599</v>
      </c>
    </row>
    <row r="110" spans="1:17" x14ac:dyDescent="0.25">
      <c r="A110" s="88" t="s">
        <v>6</v>
      </c>
      <c r="B110" s="88" t="s">
        <v>11</v>
      </c>
      <c r="C110" s="88" t="s">
        <v>65</v>
      </c>
      <c r="D110" s="88" t="s">
        <v>138</v>
      </c>
      <c r="E110" s="130">
        <v>-0.06</v>
      </c>
      <c r="F110" s="130">
        <v>0</v>
      </c>
      <c r="G110" s="90">
        <v>27.026286557971201</v>
      </c>
      <c r="H110" s="90">
        <v>0.95533515022996063</v>
      </c>
      <c r="I110" s="90">
        <v>-0.57299905389123029</v>
      </c>
      <c r="J110" s="90">
        <v>0</v>
      </c>
      <c r="K110" s="90">
        <v>0</v>
      </c>
      <c r="L110" s="90">
        <v>0</v>
      </c>
      <c r="M110" s="90">
        <v>0</v>
      </c>
      <c r="N110" s="89">
        <v>12</v>
      </c>
      <c r="O110" s="89">
        <v>86</v>
      </c>
      <c r="P110" s="89">
        <f t="shared" si="3"/>
        <v>30</v>
      </c>
      <c r="Q110" s="91">
        <f>((alpha_a*(beta_b^speed_s))*(speed_s^ceta_c))</f>
        <v>0.97739477915153472</v>
      </c>
    </row>
    <row r="111" spans="1:17" x14ac:dyDescent="0.25">
      <c r="A111" s="88" t="s">
        <v>6</v>
      </c>
      <c r="B111" s="88" t="s">
        <v>11</v>
      </c>
      <c r="C111" s="88" t="s">
        <v>65</v>
      </c>
      <c r="D111" s="88" t="s">
        <v>131</v>
      </c>
      <c r="E111" s="130">
        <v>-0.06</v>
      </c>
      <c r="F111" s="130">
        <v>0</v>
      </c>
      <c r="G111" s="90">
        <v>-5.5028262864000004</v>
      </c>
      <c r="H111" s="90">
        <v>1.1343756782000001</v>
      </c>
      <c r="I111" s="90">
        <v>-1.17533841E-2</v>
      </c>
      <c r="J111" s="90">
        <v>49.157203150000001</v>
      </c>
      <c r="K111" s="90">
        <v>1</v>
      </c>
      <c r="L111" s="90">
        <v>-0.166207045</v>
      </c>
      <c r="M111" s="90">
        <v>1.87313562E-2</v>
      </c>
      <c r="N111" s="89">
        <v>5</v>
      </c>
      <c r="O111" s="89">
        <v>85</v>
      </c>
      <c r="P111" s="89">
        <f t="shared" si="3"/>
        <v>30</v>
      </c>
      <c r="Q111" s="91">
        <f>(alpha_a+beta_b*speed_s+ceta_c*speed_s^2+delta_d/speed_s)/(epsilon_e+feta_f*speed_s+gamma_g*speed_s^2)</f>
        <v>1.5218270479699874</v>
      </c>
    </row>
    <row r="112" spans="1:17" x14ac:dyDescent="0.25">
      <c r="A112" s="88" t="s">
        <v>6</v>
      </c>
      <c r="B112" s="88" t="s">
        <v>11</v>
      </c>
      <c r="C112" s="88" t="s">
        <v>65</v>
      </c>
      <c r="D112" s="88" t="s">
        <v>132</v>
      </c>
      <c r="E112" s="130">
        <v>-0.06</v>
      </c>
      <c r="F112" s="130">
        <v>0</v>
      </c>
      <c r="G112" s="90">
        <v>-13.096913341700001</v>
      </c>
      <c r="H112" s="90">
        <v>1.1836631826999999</v>
      </c>
      <c r="I112" s="90">
        <v>-1.3022470600000001E-2</v>
      </c>
      <c r="J112" s="90">
        <v>78.415369659899994</v>
      </c>
      <c r="K112" s="90">
        <v>1</v>
      </c>
      <c r="L112" s="90">
        <v>-0.18653078989999999</v>
      </c>
      <c r="M112" s="90">
        <v>1.37183785E-2</v>
      </c>
      <c r="N112" s="89">
        <v>5</v>
      </c>
      <c r="O112" s="89">
        <v>75</v>
      </c>
      <c r="P112" s="89">
        <f t="shared" si="3"/>
        <v>30</v>
      </c>
      <c r="Q112" s="91">
        <f>(alpha_a+beta_b*speed_s+ceta_c*speed_s^2+delta_d/speed_s)/(epsilon_e+feta_f*speed_s+gamma_g*speed_s^2)</f>
        <v>1.716844521580887</v>
      </c>
    </row>
    <row r="113" spans="1:17" x14ac:dyDescent="0.25">
      <c r="A113" s="88" t="s">
        <v>6</v>
      </c>
      <c r="B113" s="88" t="s">
        <v>11</v>
      </c>
      <c r="C113" s="88" t="s">
        <v>65</v>
      </c>
      <c r="D113" s="88" t="s">
        <v>133</v>
      </c>
      <c r="E113" s="130">
        <v>-0.06</v>
      </c>
      <c r="F113" s="130">
        <v>0</v>
      </c>
      <c r="G113" s="90">
        <v>267.67794669210002</v>
      </c>
      <c r="H113" s="90">
        <v>29.364797746200001</v>
      </c>
      <c r="I113" s="90">
        <v>-0.43122388760000002</v>
      </c>
      <c r="J113" s="90">
        <v>-105.0150108505</v>
      </c>
      <c r="K113" s="90">
        <v>0</v>
      </c>
      <c r="L113" s="90">
        <v>6.4020227669000001</v>
      </c>
      <c r="M113" s="90">
        <v>0.32062573579999998</v>
      </c>
      <c r="N113" s="89">
        <v>5</v>
      </c>
      <c r="O113" s="89">
        <v>75</v>
      </c>
      <c r="P113" s="89">
        <f t="shared" si="3"/>
        <v>30</v>
      </c>
      <c r="Q113" s="91">
        <f>(alpha_a+beta_b*speed_s+ceta_c*speed_s^2+delta_d/speed_s)/(epsilon_e+feta_f*speed_s+gamma_g*speed_s^2)</f>
        <v>1.5750776566628193</v>
      </c>
    </row>
    <row r="114" spans="1:17" x14ac:dyDescent="0.25">
      <c r="A114" s="88" t="s">
        <v>6</v>
      </c>
      <c r="B114" s="88" t="s">
        <v>16</v>
      </c>
      <c r="C114" s="88" t="s">
        <v>65</v>
      </c>
      <c r="D114" s="88" t="s">
        <v>134</v>
      </c>
      <c r="E114" s="130">
        <v>-0.06</v>
      </c>
      <c r="F114" s="130">
        <v>0</v>
      </c>
      <c r="G114" s="90">
        <v>56.638129249013453</v>
      </c>
      <c r="H114" s="90">
        <v>0.97132849602102622</v>
      </c>
      <c r="I114" s="90">
        <v>-0.73982012896347804</v>
      </c>
      <c r="J114" s="90">
        <v>0</v>
      </c>
      <c r="K114" s="90">
        <v>0</v>
      </c>
      <c r="L114" s="90">
        <v>0</v>
      </c>
      <c r="M114" s="90">
        <v>0</v>
      </c>
      <c r="N114" s="89">
        <v>12</v>
      </c>
      <c r="O114" s="89">
        <v>86</v>
      </c>
      <c r="P114" s="89">
        <f t="shared" si="3"/>
        <v>30</v>
      </c>
      <c r="Q114" s="91">
        <f>((alpha_a*(beta_b^speed_s))*(speed_s^ceta_c))</f>
        <v>1.9111235306435874</v>
      </c>
    </row>
    <row r="115" spans="1:17" x14ac:dyDescent="0.25">
      <c r="A115" s="88" t="s">
        <v>6</v>
      </c>
      <c r="B115" s="88" t="s">
        <v>16</v>
      </c>
      <c r="C115" s="88" t="s">
        <v>65</v>
      </c>
      <c r="D115" s="88" t="s">
        <v>135</v>
      </c>
      <c r="E115" s="130">
        <v>-0.06</v>
      </c>
      <c r="F115" s="130">
        <v>0</v>
      </c>
      <c r="G115" s="90">
        <v>-3.7765142903930231E-2</v>
      </c>
      <c r="H115" s="90">
        <v>48.73037632159825</v>
      </c>
      <c r="I115" s="90">
        <v>0.41494126289876537</v>
      </c>
      <c r="J115" s="90">
        <v>1.0253488340892538</v>
      </c>
      <c r="K115" s="90">
        <v>1.6714464828512882E-2</v>
      </c>
      <c r="L115" s="90">
        <v>0</v>
      </c>
      <c r="M115" s="90">
        <v>0</v>
      </c>
      <c r="N115" s="89">
        <v>12</v>
      </c>
      <c r="O115" s="89">
        <v>86</v>
      </c>
      <c r="P115" s="89">
        <f t="shared" si="3"/>
        <v>30</v>
      </c>
      <c r="Q115" s="91">
        <f>(alpha_a+(beta_b/(1+EXP((((-1)*ceta_c)+(delta_d*LN(speed_s)))+(epsilon_e*speed_s)))))</f>
        <v>1.2916460577612487</v>
      </c>
    </row>
    <row r="116" spans="1:17" x14ac:dyDescent="0.25">
      <c r="A116" s="88" t="s">
        <v>6</v>
      </c>
      <c r="B116" s="88" t="s">
        <v>16</v>
      </c>
      <c r="C116" s="88" t="s">
        <v>65</v>
      </c>
      <c r="D116" s="88" t="s">
        <v>136</v>
      </c>
      <c r="E116" s="130">
        <v>-0.06</v>
      </c>
      <c r="F116" s="130">
        <v>0</v>
      </c>
      <c r="G116" s="90">
        <v>51.422287294804576</v>
      </c>
      <c r="H116" s="90">
        <v>0.97882524901723122</v>
      </c>
      <c r="I116" s="90">
        <v>-0.86192609779051288</v>
      </c>
      <c r="J116" s="90">
        <v>0</v>
      </c>
      <c r="K116" s="90">
        <v>0</v>
      </c>
      <c r="L116" s="90">
        <v>0</v>
      </c>
      <c r="M116" s="90">
        <v>0</v>
      </c>
      <c r="N116" s="89">
        <v>12</v>
      </c>
      <c r="O116" s="89">
        <v>86</v>
      </c>
      <c r="P116" s="89">
        <f t="shared" si="3"/>
        <v>30</v>
      </c>
      <c r="Q116" s="91">
        <f>((alpha_a*(beta_b^speed_s))*(speed_s^ceta_c))</f>
        <v>1.4425701380178046</v>
      </c>
    </row>
    <row r="117" spans="1:17" x14ac:dyDescent="0.25">
      <c r="A117" s="88" t="s">
        <v>6</v>
      </c>
      <c r="B117" s="88" t="s">
        <v>16</v>
      </c>
      <c r="C117" s="88" t="s">
        <v>65</v>
      </c>
      <c r="D117" s="88" t="s">
        <v>137</v>
      </c>
      <c r="E117" s="130">
        <v>-0.06</v>
      </c>
      <c r="F117" s="130">
        <v>0</v>
      </c>
      <c r="G117" s="90">
        <v>9.7376628253979275E-2</v>
      </c>
      <c r="H117" s="90">
        <v>105.75200833538725</v>
      </c>
      <c r="I117" s="90">
        <v>-0.34635118842164292</v>
      </c>
      <c r="J117" s="90">
        <v>1.0003711554293742</v>
      </c>
      <c r="K117" s="90">
        <v>2.3087526360514428E-2</v>
      </c>
      <c r="L117" s="90">
        <v>0</v>
      </c>
      <c r="M117" s="90">
        <v>0</v>
      </c>
      <c r="N117" s="89">
        <v>12</v>
      </c>
      <c r="O117" s="89">
        <v>86</v>
      </c>
      <c r="P117" s="89">
        <f t="shared" si="3"/>
        <v>30</v>
      </c>
      <c r="Q117" s="91">
        <f>(alpha_a+(beta_b/(1+EXP((((-1)*ceta_c)+(delta_d*LN(speed_s)))+(epsilon_e*speed_s)))))</f>
        <v>1.3285281213835141</v>
      </c>
    </row>
    <row r="118" spans="1:17" x14ac:dyDescent="0.25">
      <c r="A118" s="88" t="s">
        <v>6</v>
      </c>
      <c r="B118" s="88" t="s">
        <v>16</v>
      </c>
      <c r="C118" s="88" t="s">
        <v>65</v>
      </c>
      <c r="D118" s="88" t="s">
        <v>138</v>
      </c>
      <c r="E118" s="130">
        <v>-0.06</v>
      </c>
      <c r="F118" s="130">
        <v>0</v>
      </c>
      <c r="G118" s="90">
        <v>16.831491772550113</v>
      </c>
      <c r="H118" s="90">
        <v>0.95887961478231576</v>
      </c>
      <c r="I118" s="90">
        <v>-0.6148452459326178</v>
      </c>
      <c r="J118" s="90">
        <v>0</v>
      </c>
      <c r="K118" s="90">
        <v>0</v>
      </c>
      <c r="L118" s="90">
        <v>0</v>
      </c>
      <c r="M118" s="90">
        <v>0</v>
      </c>
      <c r="N118" s="89">
        <v>12</v>
      </c>
      <c r="O118" s="89">
        <v>86</v>
      </c>
      <c r="P118" s="89">
        <f t="shared" si="3"/>
        <v>30</v>
      </c>
      <c r="Q118" s="91">
        <f>((alpha_a*(beta_b^speed_s))*(speed_s^ceta_c))</f>
        <v>0.58998939377351367</v>
      </c>
    </row>
    <row r="119" spans="1:17" x14ac:dyDescent="0.25">
      <c r="A119" s="88" t="s">
        <v>6</v>
      </c>
      <c r="B119" s="88" t="s">
        <v>16</v>
      </c>
      <c r="C119" s="88" t="s">
        <v>65</v>
      </c>
      <c r="D119" s="88" t="s">
        <v>131</v>
      </c>
      <c r="E119" s="130">
        <v>-0.06</v>
      </c>
      <c r="F119" s="130">
        <v>0</v>
      </c>
      <c r="G119" s="90">
        <v>-4.5461726848000001</v>
      </c>
      <c r="H119" s="90">
        <v>0.62665740219999999</v>
      </c>
      <c r="I119" s="90">
        <v>-6.1623297999999996E-3</v>
      </c>
      <c r="J119" s="90">
        <v>28.184477581199999</v>
      </c>
      <c r="K119" s="90">
        <v>1</v>
      </c>
      <c r="L119" s="90">
        <v>-0.19062564160000001</v>
      </c>
      <c r="M119" s="90">
        <v>1.9118023200000001E-2</v>
      </c>
      <c r="N119" s="89">
        <v>5</v>
      </c>
      <c r="O119" s="89">
        <v>85</v>
      </c>
      <c r="P119" s="89">
        <f t="shared" si="3"/>
        <v>30</v>
      </c>
      <c r="Q119" s="91">
        <f>(alpha_a+beta_b*speed_s+ceta_c*speed_s^2+delta_d/speed_s)/(epsilon_e+feta_f*speed_s+gamma_g*speed_s^2)</f>
        <v>0.77253033137033589</v>
      </c>
    </row>
    <row r="120" spans="1:17" x14ac:dyDescent="0.25">
      <c r="A120" s="88" t="s">
        <v>6</v>
      </c>
      <c r="B120" s="88" t="s">
        <v>16</v>
      </c>
      <c r="C120" s="88" t="s">
        <v>65</v>
      </c>
      <c r="D120" s="88" t="s">
        <v>132</v>
      </c>
      <c r="E120" s="130">
        <v>-0.06</v>
      </c>
      <c r="F120" s="130">
        <v>0</v>
      </c>
      <c r="G120" s="90">
        <v>-7.4168482377</v>
      </c>
      <c r="H120" s="90">
        <v>0.78266938799999997</v>
      </c>
      <c r="I120" s="90">
        <v>-8.6777664000000001E-3</v>
      </c>
      <c r="J120" s="90">
        <v>42.325427103899997</v>
      </c>
      <c r="K120" s="90">
        <v>1</v>
      </c>
      <c r="L120" s="90">
        <v>-0.19217108390000001</v>
      </c>
      <c r="M120" s="90">
        <v>1.5790478E-2</v>
      </c>
      <c r="N120" s="89">
        <v>5</v>
      </c>
      <c r="O120" s="89">
        <v>80</v>
      </c>
      <c r="P120" s="89">
        <f t="shared" si="3"/>
        <v>30</v>
      </c>
      <c r="Q120" s="91">
        <f>(alpha_a+beta_b*speed_s+ceta_c*speed_s^2+delta_d/speed_s)/(epsilon_e+feta_f*speed_s+gamma_g*speed_s^2)</f>
        <v>1.0230559671882826</v>
      </c>
    </row>
    <row r="121" spans="1:17" x14ac:dyDescent="0.25">
      <c r="A121" s="88" t="s">
        <v>6</v>
      </c>
      <c r="B121" s="88" t="s">
        <v>16</v>
      </c>
      <c r="C121" s="88" t="s">
        <v>65</v>
      </c>
      <c r="D121" s="88" t="s">
        <v>133</v>
      </c>
      <c r="E121" s="130">
        <v>-0.06</v>
      </c>
      <c r="F121" s="130">
        <v>0</v>
      </c>
      <c r="G121" s="90">
        <v>1.7099418115</v>
      </c>
      <c r="H121" s="90">
        <v>-1.3199710200000001E-2</v>
      </c>
      <c r="I121" s="90">
        <v>-1.147121E-4</v>
      </c>
      <c r="J121" s="90">
        <v>18.852698503199999</v>
      </c>
      <c r="K121" s="90">
        <v>1</v>
      </c>
      <c r="L121" s="90">
        <v>1.20297991E-2</v>
      </c>
      <c r="M121" s="90">
        <v>8.3388579999999998E-4</v>
      </c>
      <c r="N121" s="89">
        <v>5</v>
      </c>
      <c r="O121" s="89">
        <v>80</v>
      </c>
      <c r="P121" s="89">
        <f t="shared" si="3"/>
        <v>30</v>
      </c>
      <c r="Q121" s="91">
        <f>(alpha_a+beta_b*speed_s+ceta_c*speed_s^2+delta_d/speed_s)/(epsilon_e+feta_f*speed_s+gamma_g*speed_s^2)</f>
        <v>0.87105265241105878</v>
      </c>
    </row>
    <row r="122" spans="1:17" x14ac:dyDescent="0.25">
      <c r="A122" s="88" t="s">
        <v>6</v>
      </c>
      <c r="B122" s="88" t="s">
        <v>15</v>
      </c>
      <c r="C122" s="88" t="s">
        <v>65</v>
      </c>
      <c r="D122" s="88" t="s">
        <v>134</v>
      </c>
      <c r="E122" s="130">
        <v>-0.06</v>
      </c>
      <c r="F122" s="130">
        <v>0</v>
      </c>
      <c r="G122" s="90">
        <v>84.171098649420145</v>
      </c>
      <c r="H122" s="90">
        <v>0.97194525372425777</v>
      </c>
      <c r="I122" s="90">
        <v>-0.77040417420595519</v>
      </c>
      <c r="J122" s="90">
        <v>0</v>
      </c>
      <c r="K122" s="90">
        <v>0</v>
      </c>
      <c r="L122" s="90">
        <v>0</v>
      </c>
      <c r="M122" s="90">
        <v>0</v>
      </c>
      <c r="N122" s="89">
        <v>12</v>
      </c>
      <c r="O122" s="89">
        <v>86</v>
      </c>
      <c r="P122" s="89">
        <f t="shared" si="3"/>
        <v>30</v>
      </c>
      <c r="Q122" s="91">
        <f>((alpha_a*(beta_b^speed_s))*(speed_s^ceta_c))</f>
        <v>2.608775548228361</v>
      </c>
    </row>
    <row r="123" spans="1:17" x14ac:dyDescent="0.25">
      <c r="A123" s="88" t="s">
        <v>6</v>
      </c>
      <c r="B123" s="88" t="s">
        <v>15</v>
      </c>
      <c r="C123" s="88" t="s">
        <v>65</v>
      </c>
      <c r="D123" s="88" t="s">
        <v>135</v>
      </c>
      <c r="E123" s="130">
        <v>-0.06</v>
      </c>
      <c r="F123" s="130">
        <v>0</v>
      </c>
      <c r="G123" s="90">
        <v>-9.6942168274240084E-2</v>
      </c>
      <c r="H123" s="90">
        <v>85.712922333697065</v>
      </c>
      <c r="I123" s="90">
        <v>0.23265024916510393</v>
      </c>
      <c r="J123" s="90">
        <v>1.0610048110703889</v>
      </c>
      <c r="K123" s="90">
        <v>1.3952919118179989E-2</v>
      </c>
      <c r="L123" s="90">
        <v>0</v>
      </c>
      <c r="M123" s="90">
        <v>0</v>
      </c>
      <c r="N123" s="89">
        <v>12</v>
      </c>
      <c r="O123" s="89">
        <v>86</v>
      </c>
      <c r="P123" s="89">
        <f t="shared" si="3"/>
        <v>30</v>
      </c>
      <c r="Q123" s="91">
        <f>(alpha_a+(beta_b/(1+EXP((((-1)*ceta_c)+(delta_d*LN(speed_s)))+(epsilon_e*speed_s)))))</f>
        <v>1.7884528027270272</v>
      </c>
    </row>
    <row r="124" spans="1:17" x14ac:dyDescent="0.25">
      <c r="A124" s="88" t="s">
        <v>6</v>
      </c>
      <c r="B124" s="88" t="s">
        <v>15</v>
      </c>
      <c r="C124" s="88" t="s">
        <v>65</v>
      </c>
      <c r="D124" s="88" t="s">
        <v>136</v>
      </c>
      <c r="E124" s="130">
        <v>-0.06</v>
      </c>
      <c r="F124" s="130">
        <v>0</v>
      </c>
      <c r="G124" s="90">
        <v>75.49790530394479</v>
      </c>
      <c r="H124" s="90">
        <v>0.97906270087081948</v>
      </c>
      <c r="I124" s="90">
        <v>-0.87928671505904943</v>
      </c>
      <c r="J124" s="90">
        <v>0</v>
      </c>
      <c r="K124" s="90">
        <v>0</v>
      </c>
      <c r="L124" s="90">
        <v>0</v>
      </c>
      <c r="M124" s="90">
        <v>0</v>
      </c>
      <c r="N124" s="89">
        <v>12</v>
      </c>
      <c r="O124" s="89">
        <v>86</v>
      </c>
      <c r="P124" s="89">
        <f t="shared" si="3"/>
        <v>30</v>
      </c>
      <c r="Q124" s="91">
        <f>((alpha_a*(beta_b^speed_s))*(speed_s^ceta_c))</f>
        <v>2.0111153295259481</v>
      </c>
    </row>
    <row r="125" spans="1:17" x14ac:dyDescent="0.25">
      <c r="A125" s="88" t="s">
        <v>6</v>
      </c>
      <c r="B125" s="88" t="s">
        <v>15</v>
      </c>
      <c r="C125" s="88" t="s">
        <v>65</v>
      </c>
      <c r="D125" s="88" t="s">
        <v>137</v>
      </c>
      <c r="E125" s="130">
        <v>-0.06</v>
      </c>
      <c r="F125" s="130">
        <v>0</v>
      </c>
      <c r="G125" s="90">
        <v>121.98128869155836</v>
      </c>
      <c r="H125" s="90">
        <v>0.98644499897365223</v>
      </c>
      <c r="I125" s="90">
        <v>-1.1086554598464335</v>
      </c>
      <c r="J125" s="90">
        <v>0</v>
      </c>
      <c r="K125" s="90">
        <v>0</v>
      </c>
      <c r="L125" s="90">
        <v>0</v>
      </c>
      <c r="M125" s="90">
        <v>0</v>
      </c>
      <c r="N125" s="89">
        <v>12</v>
      </c>
      <c r="O125" s="89">
        <v>86</v>
      </c>
      <c r="P125" s="89">
        <f t="shared" si="3"/>
        <v>30</v>
      </c>
      <c r="Q125" s="91">
        <f>((alpha_a*(beta_b^speed_s))*(speed_s^ceta_c))</f>
        <v>1.8657821548236952</v>
      </c>
    </row>
    <row r="126" spans="1:17" x14ac:dyDescent="0.25">
      <c r="A126" s="88" t="s">
        <v>6</v>
      </c>
      <c r="B126" s="88" t="s">
        <v>15</v>
      </c>
      <c r="C126" s="88" t="s">
        <v>65</v>
      </c>
      <c r="D126" s="88" t="s">
        <v>138</v>
      </c>
      <c r="E126" s="130">
        <v>-0.06</v>
      </c>
      <c r="F126" s="130">
        <v>0</v>
      </c>
      <c r="G126" s="90">
        <v>21.918167574304267</v>
      </c>
      <c r="H126" s="90">
        <v>0.95698202358128448</v>
      </c>
      <c r="I126" s="90">
        <v>-0.58552703905364101</v>
      </c>
      <c r="J126" s="90">
        <v>0</v>
      </c>
      <c r="K126" s="90">
        <v>0</v>
      </c>
      <c r="L126" s="90">
        <v>0</v>
      </c>
      <c r="M126" s="90">
        <v>0</v>
      </c>
      <c r="N126" s="89">
        <v>12</v>
      </c>
      <c r="O126" s="89">
        <v>86</v>
      </c>
      <c r="P126" s="89">
        <f t="shared" si="3"/>
        <v>30</v>
      </c>
      <c r="Q126" s="91">
        <f>((alpha_a*(beta_b^speed_s))*(speed_s^ceta_c))</f>
        <v>0.79987699061756201</v>
      </c>
    </row>
    <row r="127" spans="1:17" x14ac:dyDescent="0.25">
      <c r="A127" s="88" t="s">
        <v>6</v>
      </c>
      <c r="B127" s="88" t="s">
        <v>15</v>
      </c>
      <c r="C127" s="88" t="s">
        <v>65</v>
      </c>
      <c r="D127" s="88" t="s">
        <v>131</v>
      </c>
      <c r="E127" s="130">
        <v>-0.06</v>
      </c>
      <c r="F127" s="130">
        <v>0</v>
      </c>
      <c r="G127" s="90">
        <v>-6.0245988342999999</v>
      </c>
      <c r="H127" s="90">
        <v>0.80863341720000004</v>
      </c>
      <c r="I127" s="90">
        <v>-7.9808228000000005E-3</v>
      </c>
      <c r="J127" s="90">
        <v>41.237534659600001</v>
      </c>
      <c r="K127" s="90">
        <v>1</v>
      </c>
      <c r="L127" s="90">
        <v>-0.1769098086</v>
      </c>
      <c r="M127" s="90">
        <v>1.7493468299999999E-2</v>
      </c>
      <c r="N127" s="89">
        <v>5</v>
      </c>
      <c r="O127" s="89">
        <v>85</v>
      </c>
      <c r="P127" s="89">
        <f t="shared" si="3"/>
        <v>30</v>
      </c>
      <c r="Q127" s="91">
        <f>(alpha_a+beta_b*speed_s+ceta_c*speed_s^2+delta_d/speed_s)/(epsilon_e+feta_f*speed_s+gamma_g*speed_s^2)</f>
        <v>1.0865117938754196</v>
      </c>
    </row>
    <row r="128" spans="1:17" x14ac:dyDescent="0.25">
      <c r="A128" s="88" t="s">
        <v>6</v>
      </c>
      <c r="B128" s="88" t="s">
        <v>15</v>
      </c>
      <c r="C128" s="88" t="s">
        <v>65</v>
      </c>
      <c r="D128" s="88" t="s">
        <v>132</v>
      </c>
      <c r="E128" s="130">
        <v>-0.06</v>
      </c>
      <c r="F128" s="130">
        <v>0</v>
      </c>
      <c r="G128" s="90">
        <v>247.77580379930001</v>
      </c>
      <c r="H128" s="90">
        <v>-51.967811967899998</v>
      </c>
      <c r="I128" s="90">
        <v>0.73073254919999997</v>
      </c>
      <c r="J128" s="90">
        <v>-57.2813349332</v>
      </c>
      <c r="K128" s="90">
        <v>1</v>
      </c>
      <c r="L128" s="90">
        <v>2.3883030921000001</v>
      </c>
      <c r="M128" s="90">
        <v>-0.53156437729999995</v>
      </c>
      <c r="N128" s="89">
        <v>5</v>
      </c>
      <c r="O128" s="89">
        <v>65</v>
      </c>
      <c r="P128" s="89">
        <f t="shared" si="3"/>
        <v>30</v>
      </c>
      <c r="Q128" s="91">
        <f>(alpha_a+beta_b*speed_s+ceta_c*speed_s^2+delta_d/speed_s)/(epsilon_e+feta_f*speed_s+gamma_g*speed_s^2)</f>
        <v>1.6155128691515641</v>
      </c>
    </row>
    <row r="129" spans="1:17" x14ac:dyDescent="0.25">
      <c r="A129" s="88" t="s">
        <v>6</v>
      </c>
      <c r="B129" s="88" t="s">
        <v>15</v>
      </c>
      <c r="C129" s="88" t="s">
        <v>65</v>
      </c>
      <c r="D129" s="88" t="s">
        <v>133</v>
      </c>
      <c r="E129" s="130">
        <v>-0.06</v>
      </c>
      <c r="F129" s="130">
        <v>0</v>
      </c>
      <c r="G129" s="90">
        <v>7.1895480844000001</v>
      </c>
      <c r="H129" s="90">
        <v>-0.14488624159999999</v>
      </c>
      <c r="I129" s="90">
        <v>6.6572150000000004E-4</v>
      </c>
      <c r="J129" s="90">
        <v>21.006429250099998</v>
      </c>
      <c r="K129" s="90">
        <v>1</v>
      </c>
      <c r="L129" s="90">
        <v>9.0099509300000005E-2</v>
      </c>
      <c r="M129" s="90">
        <v>-3.3504869999999998E-4</v>
      </c>
      <c r="N129" s="89">
        <v>5</v>
      </c>
      <c r="O129" s="89">
        <v>80</v>
      </c>
      <c r="P129" s="89">
        <f t="shared" si="3"/>
        <v>30</v>
      </c>
      <c r="Q129" s="91">
        <f>(alpha_a+beta_b*speed_s+ceta_c*speed_s^2+delta_d/speed_s)/(epsilon_e+feta_f*speed_s+gamma_g*speed_s^2)</f>
        <v>1.2178144345111339</v>
      </c>
    </row>
    <row r="130" spans="1:17" x14ac:dyDescent="0.25">
      <c r="A130" s="88" t="s">
        <v>6</v>
      </c>
      <c r="B130" s="88" t="s">
        <v>14</v>
      </c>
      <c r="C130" s="88" t="s">
        <v>65</v>
      </c>
      <c r="D130" s="88" t="s">
        <v>134</v>
      </c>
      <c r="E130" s="130">
        <v>-0.06</v>
      </c>
      <c r="F130" s="130">
        <v>0</v>
      </c>
      <c r="G130" s="90">
        <v>94.583922210209352</v>
      </c>
      <c r="H130" s="90">
        <v>0.97379072250109799</v>
      </c>
      <c r="I130" s="90">
        <v>-0.80616244327988273</v>
      </c>
      <c r="J130" s="90">
        <v>0</v>
      </c>
      <c r="K130" s="90">
        <v>0</v>
      </c>
      <c r="L130" s="90">
        <v>0</v>
      </c>
      <c r="M130" s="90">
        <v>0</v>
      </c>
      <c r="N130" s="89">
        <v>12</v>
      </c>
      <c r="O130" s="89">
        <v>86</v>
      </c>
      <c r="P130" s="89">
        <f t="shared" si="3"/>
        <v>30</v>
      </c>
      <c r="Q130" s="91">
        <f>((alpha_a*(beta_b^speed_s))*(speed_s^ceta_c))</f>
        <v>2.7478094845731169</v>
      </c>
    </row>
    <row r="131" spans="1:17" x14ac:dyDescent="0.25">
      <c r="A131" s="88" t="s">
        <v>6</v>
      </c>
      <c r="B131" s="88" t="s">
        <v>14</v>
      </c>
      <c r="C131" s="88" t="s">
        <v>65</v>
      </c>
      <c r="D131" s="88" t="s">
        <v>135</v>
      </c>
      <c r="E131" s="130">
        <v>-0.06</v>
      </c>
      <c r="F131" s="130">
        <v>0</v>
      </c>
      <c r="G131" s="90">
        <v>81.624048903893168</v>
      </c>
      <c r="H131" s="90">
        <v>0.97710283489167171</v>
      </c>
      <c r="I131" s="90">
        <v>-0.87066585434034671</v>
      </c>
      <c r="J131" s="90">
        <v>0</v>
      </c>
      <c r="K131" s="90">
        <v>0</v>
      </c>
      <c r="L131" s="90">
        <v>0</v>
      </c>
      <c r="M131" s="90">
        <v>0</v>
      </c>
      <c r="N131" s="89">
        <v>12</v>
      </c>
      <c r="O131" s="89">
        <v>86</v>
      </c>
      <c r="P131" s="89">
        <f t="shared" si="3"/>
        <v>30</v>
      </c>
      <c r="Q131" s="91">
        <f>((alpha_a*(beta_b^speed_s))*(speed_s^ceta_c))</f>
        <v>2.1083722627235146</v>
      </c>
    </row>
    <row r="132" spans="1:17" x14ac:dyDescent="0.25">
      <c r="A132" s="88" t="s">
        <v>6</v>
      </c>
      <c r="B132" s="88" t="s">
        <v>14</v>
      </c>
      <c r="C132" s="88" t="s">
        <v>65</v>
      </c>
      <c r="D132" s="88" t="s">
        <v>136</v>
      </c>
      <c r="E132" s="130">
        <v>-0.06</v>
      </c>
      <c r="F132" s="130">
        <v>0</v>
      </c>
      <c r="G132" s="90">
        <v>88.171365282090491</v>
      </c>
      <c r="H132" s="90">
        <v>0.9777840704598374</v>
      </c>
      <c r="I132" s="90">
        <v>-0.86495969435355391</v>
      </c>
      <c r="J132" s="90">
        <v>0</v>
      </c>
      <c r="K132" s="90">
        <v>0</v>
      </c>
      <c r="L132" s="90">
        <v>0</v>
      </c>
      <c r="M132" s="90">
        <v>0</v>
      </c>
      <c r="N132" s="89">
        <v>12</v>
      </c>
      <c r="O132" s="89">
        <v>86</v>
      </c>
      <c r="P132" s="89">
        <f t="shared" si="3"/>
        <v>30</v>
      </c>
      <c r="Q132" s="91">
        <f>((alpha_a*(beta_b^speed_s))*(speed_s^ceta_c))</f>
        <v>2.371187775500283</v>
      </c>
    </row>
    <row r="133" spans="1:17" x14ac:dyDescent="0.25">
      <c r="A133" s="88" t="s">
        <v>6</v>
      </c>
      <c r="B133" s="88" t="s">
        <v>14</v>
      </c>
      <c r="C133" s="88" t="s">
        <v>65</v>
      </c>
      <c r="D133" s="88" t="s">
        <v>137</v>
      </c>
      <c r="E133" s="130">
        <v>-0.06</v>
      </c>
      <c r="F133" s="130">
        <v>0</v>
      </c>
      <c r="G133" s="90">
        <v>7.5281673373161455</v>
      </c>
      <c r="H133" s="90">
        <v>-9.6666915838757657</v>
      </c>
      <c r="I133" s="90">
        <v>-1.9031480135124899</v>
      </c>
      <c r="J133" s="90">
        <v>0</v>
      </c>
      <c r="K133" s="90">
        <v>0</v>
      </c>
      <c r="L133" s="90">
        <v>0</v>
      </c>
      <c r="M133" s="90">
        <v>0</v>
      </c>
      <c r="N133" s="89">
        <v>12</v>
      </c>
      <c r="O133" s="89">
        <v>86</v>
      </c>
      <c r="P133" s="89">
        <f t="shared" si="3"/>
        <v>30</v>
      </c>
      <c r="Q133" s="91">
        <f>EXP((alpha_a+(beta_b/speed_s))+(ceta_c*LN(speed_s)))</f>
        <v>2.0812366161475282</v>
      </c>
    </row>
    <row r="134" spans="1:17" x14ac:dyDescent="0.25">
      <c r="A134" s="88" t="s">
        <v>6</v>
      </c>
      <c r="B134" s="88" t="s">
        <v>14</v>
      </c>
      <c r="C134" s="88" t="s">
        <v>65</v>
      </c>
      <c r="D134" s="88" t="s">
        <v>138</v>
      </c>
      <c r="E134" s="130">
        <v>-0.06</v>
      </c>
      <c r="F134" s="130">
        <v>0</v>
      </c>
      <c r="G134" s="90">
        <v>26.131460836751081</v>
      </c>
      <c r="H134" s="90">
        <v>0.95543559823971902</v>
      </c>
      <c r="I134" s="90">
        <v>-0.58607013905506811</v>
      </c>
      <c r="J134" s="90">
        <v>0</v>
      </c>
      <c r="K134" s="90">
        <v>0</v>
      </c>
      <c r="L134" s="90">
        <v>0</v>
      </c>
      <c r="M134" s="90">
        <v>0</v>
      </c>
      <c r="N134" s="89">
        <v>12</v>
      </c>
      <c r="O134" s="89">
        <v>86</v>
      </c>
      <c r="P134" s="89">
        <f t="shared" si="3"/>
        <v>30</v>
      </c>
      <c r="Q134" s="91">
        <f>((alpha_a*(beta_b^speed_s))*(speed_s^ceta_c))</f>
        <v>0.90679597553957281</v>
      </c>
    </row>
    <row r="135" spans="1:17" x14ac:dyDescent="0.25">
      <c r="A135" s="88" t="s">
        <v>6</v>
      </c>
      <c r="B135" s="88" t="s">
        <v>14</v>
      </c>
      <c r="C135" s="88" t="s">
        <v>65</v>
      </c>
      <c r="D135" s="88" t="s">
        <v>131</v>
      </c>
      <c r="E135" s="130">
        <v>-0.06</v>
      </c>
      <c r="F135" s="130">
        <v>0</v>
      </c>
      <c r="G135" s="90">
        <v>43.976220196500002</v>
      </c>
      <c r="H135" s="90">
        <v>-11.1603771442</v>
      </c>
      <c r="I135" s="90">
        <v>0.14700851100000001</v>
      </c>
      <c r="J135" s="90">
        <v>-22.996711620100001</v>
      </c>
      <c r="K135" s="90">
        <v>0</v>
      </c>
      <c r="L135" s="90">
        <v>0.4556533083</v>
      </c>
      <c r="M135" s="90">
        <v>-0.12697098800000001</v>
      </c>
      <c r="N135" s="89">
        <v>5</v>
      </c>
      <c r="O135" s="89">
        <v>70</v>
      </c>
      <c r="P135" s="89">
        <f t="shared" si="3"/>
        <v>30</v>
      </c>
      <c r="Q135" s="91">
        <f>(alpha_a+beta_b*speed_s+ceta_c*speed_s^2+delta_d/speed_s)/(epsilon_e+feta_f*speed_s+gamma_g*speed_s^2)</f>
        <v>1.5833717564239911</v>
      </c>
    </row>
    <row r="136" spans="1:17" x14ac:dyDescent="0.25">
      <c r="A136" s="88" t="s">
        <v>6</v>
      </c>
      <c r="B136" s="88" t="s">
        <v>14</v>
      </c>
      <c r="C136" s="88" t="s">
        <v>65</v>
      </c>
      <c r="D136" s="88" t="s">
        <v>132</v>
      </c>
      <c r="E136" s="130">
        <v>-0.06</v>
      </c>
      <c r="F136" s="130">
        <v>0</v>
      </c>
      <c r="G136" s="90">
        <v>-11.750826228499999</v>
      </c>
      <c r="H136" s="90">
        <v>1.1254082463999999</v>
      </c>
      <c r="I136" s="90">
        <v>-1.2584571399999999E-2</v>
      </c>
      <c r="J136" s="90">
        <v>71.601555766499999</v>
      </c>
      <c r="K136" s="90">
        <v>1</v>
      </c>
      <c r="L136" s="90">
        <v>-0.18588466410000001</v>
      </c>
      <c r="M136" s="90">
        <v>1.4214083000000001E-2</v>
      </c>
      <c r="N136" s="89">
        <v>5</v>
      </c>
      <c r="O136" s="89">
        <v>75</v>
      </c>
      <c r="P136" s="89">
        <f t="shared" si="3"/>
        <v>30</v>
      </c>
      <c r="Q136" s="91">
        <f>(alpha_a+beta_b*speed_s+ceta_c*speed_s^2+delta_d/speed_s)/(epsilon_e+feta_f*speed_s+gamma_g*speed_s^2)</f>
        <v>1.5910188651777517</v>
      </c>
    </row>
    <row r="137" spans="1:17" x14ac:dyDescent="0.25">
      <c r="A137" s="88" t="s">
        <v>6</v>
      </c>
      <c r="B137" s="88" t="s">
        <v>14</v>
      </c>
      <c r="C137" s="88" t="s">
        <v>65</v>
      </c>
      <c r="D137" s="88" t="s">
        <v>133</v>
      </c>
      <c r="E137" s="130">
        <v>-0.06</v>
      </c>
      <c r="F137" s="130">
        <v>0</v>
      </c>
      <c r="G137" s="90">
        <v>128.95496541750001</v>
      </c>
      <c r="H137" s="90">
        <v>10.910696185600001</v>
      </c>
      <c r="I137" s="90">
        <v>-0.1655503649</v>
      </c>
      <c r="J137" s="90">
        <v>-47.492745566000004</v>
      </c>
      <c r="K137" s="90">
        <v>0</v>
      </c>
      <c r="L137" s="90">
        <v>3.246913401</v>
      </c>
      <c r="M137" s="90">
        <v>0.12532871500000001</v>
      </c>
      <c r="N137" s="89">
        <v>5</v>
      </c>
      <c r="O137" s="89">
        <v>75</v>
      </c>
      <c r="P137" s="89">
        <f t="shared" ref="P137:P200" si="4">IF($P$2&lt;N137,N137,IF($P$2&gt;O137,O137,$P$2))</f>
        <v>30</v>
      </c>
      <c r="Q137" s="91">
        <f>(alpha_a+beta_b*speed_s+ceta_c*speed_s^2+delta_d/speed_s)/(epsilon_e+feta_f*speed_s+gamma_g*speed_s^2)</f>
        <v>1.4542945342535376</v>
      </c>
    </row>
    <row r="138" spans="1:17" x14ac:dyDescent="0.25">
      <c r="A138" s="88" t="s">
        <v>6</v>
      </c>
      <c r="B138" s="88" t="s">
        <v>13</v>
      </c>
      <c r="C138" s="88" t="s">
        <v>65</v>
      </c>
      <c r="D138" s="88" t="s">
        <v>134</v>
      </c>
      <c r="E138" s="130">
        <v>-0.06</v>
      </c>
      <c r="F138" s="130">
        <v>0</v>
      </c>
      <c r="G138" s="90">
        <v>-0.16372986333975637</v>
      </c>
      <c r="H138" s="90">
        <v>78.858779100164568</v>
      </c>
      <c r="I138" s="90">
        <v>0.7414456836898824</v>
      </c>
      <c r="J138" s="90">
        <v>1.0491941243739191</v>
      </c>
      <c r="K138" s="90">
        <v>1.5279253046626204E-2</v>
      </c>
      <c r="L138" s="90">
        <v>0</v>
      </c>
      <c r="M138" s="90">
        <v>0</v>
      </c>
      <c r="N138" s="89">
        <v>12</v>
      </c>
      <c r="O138" s="89">
        <v>86</v>
      </c>
      <c r="P138" s="89">
        <f t="shared" si="4"/>
        <v>30</v>
      </c>
      <c r="Q138" s="91">
        <f>(alpha_a+(beta_b/(1+EXP((((-1)*ceta_c)+(delta_d*LN(speed_s)))+(epsilon_e*speed_s)))))</f>
        <v>2.6810050825074789</v>
      </c>
    </row>
    <row r="139" spans="1:17" x14ac:dyDescent="0.25">
      <c r="A139" s="88" t="s">
        <v>6</v>
      </c>
      <c r="B139" s="88" t="s">
        <v>13</v>
      </c>
      <c r="C139" s="88" t="s">
        <v>65</v>
      </c>
      <c r="D139" s="88" t="s">
        <v>135</v>
      </c>
      <c r="E139" s="130">
        <v>-0.06</v>
      </c>
      <c r="F139" s="130">
        <v>0</v>
      </c>
      <c r="G139" s="90">
        <v>-0.13636579970336662</v>
      </c>
      <c r="H139" s="90">
        <v>101.3211994699286</v>
      </c>
      <c r="I139" s="90">
        <v>0.23940736479177546</v>
      </c>
      <c r="J139" s="90">
        <v>1.079899064322926</v>
      </c>
      <c r="K139" s="90">
        <v>1.2561826205266071E-2</v>
      </c>
      <c r="L139" s="90">
        <v>0</v>
      </c>
      <c r="M139" s="90">
        <v>0</v>
      </c>
      <c r="N139" s="89">
        <v>12</v>
      </c>
      <c r="O139" s="89">
        <v>86</v>
      </c>
      <c r="P139" s="89">
        <f t="shared" si="4"/>
        <v>30</v>
      </c>
      <c r="Q139" s="91">
        <f>(alpha_a+(beta_b/(1+EXP((((-1)*ceta_c)+(delta_d*LN(speed_s)))+(epsilon_e*speed_s)))))</f>
        <v>2.0582357606507635</v>
      </c>
    </row>
    <row r="140" spans="1:17" x14ac:dyDescent="0.25">
      <c r="A140" s="88" t="s">
        <v>6</v>
      </c>
      <c r="B140" s="88" t="s">
        <v>13</v>
      </c>
      <c r="C140" s="88" t="s">
        <v>65</v>
      </c>
      <c r="D140" s="88" t="s">
        <v>136</v>
      </c>
      <c r="E140" s="130">
        <v>-0.06</v>
      </c>
      <c r="F140" s="130">
        <v>0</v>
      </c>
      <c r="G140" s="90">
        <v>-8.8612100781447573E-2</v>
      </c>
      <c r="H140" s="90">
        <v>92.763328135309138</v>
      </c>
      <c r="I140" s="90">
        <v>0.37817025331145898</v>
      </c>
      <c r="J140" s="90">
        <v>1.0486712911265643</v>
      </c>
      <c r="K140" s="90">
        <v>1.4707962598491043E-2</v>
      </c>
      <c r="L140" s="90">
        <v>0</v>
      </c>
      <c r="M140" s="90">
        <v>0</v>
      </c>
      <c r="N140" s="89">
        <v>12</v>
      </c>
      <c r="O140" s="89">
        <v>86</v>
      </c>
      <c r="P140" s="89">
        <f t="shared" si="4"/>
        <v>30</v>
      </c>
      <c r="Q140" s="91">
        <f>(alpha_a+(beta_b/(1+EXP((((-1)*ceta_c)+(delta_d*LN(speed_s)))+(epsilon_e*speed_s)))))</f>
        <v>2.3080308753432868</v>
      </c>
    </row>
    <row r="141" spans="1:17" x14ac:dyDescent="0.25">
      <c r="A141" s="88" t="s">
        <v>6</v>
      </c>
      <c r="B141" s="88" t="s">
        <v>13</v>
      </c>
      <c r="C141" s="88" t="s">
        <v>65</v>
      </c>
      <c r="D141" s="88" t="s">
        <v>137</v>
      </c>
      <c r="E141" s="130">
        <v>-0.06</v>
      </c>
      <c r="F141" s="130">
        <v>0</v>
      </c>
      <c r="G141" s="90">
        <v>0.26307153499811781</v>
      </c>
      <c r="H141" s="90">
        <v>70.125530211104717</v>
      </c>
      <c r="I141" s="90">
        <v>0.42412225964842043</v>
      </c>
      <c r="J141" s="90">
        <v>0.89281025033336459</v>
      </c>
      <c r="K141" s="90">
        <v>3.5294235869824268E-2</v>
      </c>
      <c r="L141" s="90">
        <v>0</v>
      </c>
      <c r="M141" s="90">
        <v>0</v>
      </c>
      <c r="N141" s="89">
        <v>12</v>
      </c>
      <c r="O141" s="89">
        <v>86</v>
      </c>
      <c r="P141" s="89">
        <f t="shared" si="4"/>
        <v>30</v>
      </c>
      <c r="Q141" s="91">
        <f>(alpha_a+(beta_b/(1+EXP((((-1)*ceta_c)+(delta_d*LN(speed_s)))+(epsilon_e*speed_s)))))</f>
        <v>2.0029823523912396</v>
      </c>
    </row>
    <row r="142" spans="1:17" x14ac:dyDescent="0.25">
      <c r="A142" s="88" t="s">
        <v>6</v>
      </c>
      <c r="B142" s="88" t="s">
        <v>13</v>
      </c>
      <c r="C142" s="88" t="s">
        <v>65</v>
      </c>
      <c r="D142" s="88" t="s">
        <v>138</v>
      </c>
      <c r="E142" s="130">
        <v>-0.06</v>
      </c>
      <c r="F142" s="130">
        <v>0</v>
      </c>
      <c r="G142" s="90">
        <v>22.31103534758056</v>
      </c>
      <c r="H142" s="90">
        <v>0.95471799158585902</v>
      </c>
      <c r="I142" s="90">
        <v>-0.52807760008811777</v>
      </c>
      <c r="J142" s="90">
        <v>0</v>
      </c>
      <c r="K142" s="90">
        <v>0</v>
      </c>
      <c r="L142" s="90">
        <v>0</v>
      </c>
      <c r="M142" s="90">
        <v>0</v>
      </c>
      <c r="N142" s="89">
        <v>12</v>
      </c>
      <c r="O142" s="89">
        <v>86</v>
      </c>
      <c r="P142" s="89">
        <f t="shared" si="4"/>
        <v>30</v>
      </c>
      <c r="Q142" s="91">
        <f>((alpha_a*(beta_b^speed_s))*(speed_s^ceta_c))</f>
        <v>0.92201563082312443</v>
      </c>
    </row>
    <row r="143" spans="1:17" x14ac:dyDescent="0.25">
      <c r="A143" s="88" t="s">
        <v>6</v>
      </c>
      <c r="B143" s="88" t="s">
        <v>13</v>
      </c>
      <c r="C143" s="88" t="s">
        <v>65</v>
      </c>
      <c r="D143" s="88" t="s">
        <v>131</v>
      </c>
      <c r="E143" s="130">
        <v>-0.06</v>
      </c>
      <c r="F143" s="130">
        <v>0</v>
      </c>
      <c r="G143" s="90">
        <v>203.8410752474</v>
      </c>
      <c r="H143" s="90">
        <v>-53.208636655699998</v>
      </c>
      <c r="I143" s="90">
        <v>0.68551622160000003</v>
      </c>
      <c r="J143" s="90">
        <v>-96.9962926826</v>
      </c>
      <c r="K143" s="90">
        <v>0</v>
      </c>
      <c r="L143" s="90">
        <v>2.2866165350999998</v>
      </c>
      <c r="M143" s="90">
        <v>-0.65148899260000004</v>
      </c>
      <c r="N143" s="89">
        <v>5</v>
      </c>
      <c r="O143" s="89">
        <v>70</v>
      </c>
      <c r="P143" s="89">
        <f t="shared" si="4"/>
        <v>30</v>
      </c>
      <c r="Q143" s="91">
        <f>(alpha_a+beta_b*speed_s+ceta_c*speed_s^2+delta_d/speed_s)/(epsilon_e+feta_f*speed_s+gamma_g*speed_s^2)</f>
        <v>1.5040063205661967</v>
      </c>
    </row>
    <row r="144" spans="1:17" x14ac:dyDescent="0.25">
      <c r="A144" s="88" t="s">
        <v>6</v>
      </c>
      <c r="B144" s="88" t="s">
        <v>13</v>
      </c>
      <c r="C144" s="88" t="s">
        <v>65</v>
      </c>
      <c r="D144" s="88" t="s">
        <v>132</v>
      </c>
      <c r="E144" s="130">
        <v>-0.06</v>
      </c>
      <c r="F144" s="130">
        <v>0</v>
      </c>
      <c r="G144" s="90">
        <v>-13.009248318099999</v>
      </c>
      <c r="H144" s="90">
        <v>1.2281705449</v>
      </c>
      <c r="I144" s="90">
        <v>-1.3667523399999999E-2</v>
      </c>
      <c r="J144" s="90">
        <v>72.175762923299999</v>
      </c>
      <c r="K144" s="90">
        <v>1</v>
      </c>
      <c r="L144" s="90">
        <v>-0.19374520919999999</v>
      </c>
      <c r="M144" s="90">
        <v>1.4881273E-2</v>
      </c>
      <c r="N144" s="89">
        <v>5</v>
      </c>
      <c r="O144" s="89">
        <v>75</v>
      </c>
      <c r="P144" s="89">
        <f t="shared" si="4"/>
        <v>30</v>
      </c>
      <c r="Q144" s="91">
        <f>(alpha_a+beta_b*speed_s+ceta_c*speed_s^2+delta_d/speed_s)/(epsilon_e+feta_f*speed_s+gamma_g*speed_s^2)</f>
        <v>1.6246705336944771</v>
      </c>
    </row>
    <row r="145" spans="1:17" x14ac:dyDescent="0.25">
      <c r="A145" s="88" t="s">
        <v>6</v>
      </c>
      <c r="B145" s="88" t="s">
        <v>13</v>
      </c>
      <c r="C145" s="88" t="s">
        <v>65</v>
      </c>
      <c r="D145" s="88" t="s">
        <v>133</v>
      </c>
      <c r="E145" s="130">
        <v>-0.06</v>
      </c>
      <c r="F145" s="130">
        <v>0</v>
      </c>
      <c r="G145" s="90">
        <v>8.0016218049999992</v>
      </c>
      <c r="H145" s="90">
        <v>-0.196129099</v>
      </c>
      <c r="I145" s="90">
        <v>1.1610857000000001E-3</v>
      </c>
      <c r="J145" s="90">
        <v>24.346418137800001</v>
      </c>
      <c r="K145" s="90">
        <v>1</v>
      </c>
      <c r="L145" s="90">
        <v>8.33644682E-2</v>
      </c>
      <c r="M145" s="90">
        <v>-8.4532990000000001E-4</v>
      </c>
      <c r="N145" s="89">
        <v>5</v>
      </c>
      <c r="O145" s="89">
        <v>85</v>
      </c>
      <c r="P145" s="89">
        <f t="shared" si="4"/>
        <v>30</v>
      </c>
      <c r="Q145" s="91">
        <f>(alpha_a+beta_b*speed_s+ceta_c*speed_s^2+delta_d/speed_s)/(epsilon_e+feta_f*speed_s+gamma_g*speed_s^2)</f>
        <v>1.4503920931715006</v>
      </c>
    </row>
    <row r="146" spans="1:17" x14ac:dyDescent="0.25">
      <c r="A146" s="88" t="s">
        <v>6</v>
      </c>
      <c r="B146" s="88" t="s">
        <v>12</v>
      </c>
      <c r="C146" s="88" t="s">
        <v>65</v>
      </c>
      <c r="D146" s="88" t="s">
        <v>134</v>
      </c>
      <c r="E146" s="130">
        <v>-0.06</v>
      </c>
      <c r="F146" s="130">
        <v>0</v>
      </c>
      <c r="G146" s="90">
        <v>68.084300129811353</v>
      </c>
      <c r="H146" s="90">
        <v>0.9742717637761914</v>
      </c>
      <c r="I146" s="90">
        <v>-0.71856221230007844</v>
      </c>
      <c r="J146" s="90">
        <v>0</v>
      </c>
      <c r="K146" s="90">
        <v>0</v>
      </c>
      <c r="L146" s="90">
        <v>0</v>
      </c>
      <c r="M146" s="90">
        <v>0</v>
      </c>
      <c r="N146" s="89">
        <v>12</v>
      </c>
      <c r="O146" s="89">
        <v>86</v>
      </c>
      <c r="P146" s="89">
        <f t="shared" si="4"/>
        <v>30</v>
      </c>
      <c r="Q146" s="91">
        <f>((alpha_a*(beta_b^speed_s))*(speed_s^ceta_c))</f>
        <v>2.7042506500537562</v>
      </c>
    </row>
    <row r="147" spans="1:17" x14ac:dyDescent="0.25">
      <c r="A147" s="88" t="s">
        <v>6</v>
      </c>
      <c r="B147" s="88" t="s">
        <v>12</v>
      </c>
      <c r="C147" s="88" t="s">
        <v>65</v>
      </c>
      <c r="D147" s="88" t="s">
        <v>135</v>
      </c>
      <c r="E147" s="130">
        <v>-0.06</v>
      </c>
      <c r="F147" s="130">
        <v>0</v>
      </c>
      <c r="G147" s="90">
        <v>71.068151259835446</v>
      </c>
      <c r="H147" s="90">
        <v>0.97775858386529779</v>
      </c>
      <c r="I147" s="90">
        <v>-0.8274673239427931</v>
      </c>
      <c r="J147" s="90">
        <v>0</v>
      </c>
      <c r="K147" s="90">
        <v>0</v>
      </c>
      <c r="L147" s="90">
        <v>0</v>
      </c>
      <c r="M147" s="90">
        <v>0</v>
      </c>
      <c r="N147" s="89">
        <v>12</v>
      </c>
      <c r="O147" s="89">
        <v>86</v>
      </c>
      <c r="P147" s="89">
        <f t="shared" si="4"/>
        <v>30</v>
      </c>
      <c r="Q147" s="91">
        <f>((alpha_a*(beta_b^speed_s))*(speed_s^ceta_c))</f>
        <v>2.1694745870961851</v>
      </c>
    </row>
    <row r="148" spans="1:17" x14ac:dyDescent="0.25">
      <c r="A148" s="88" t="s">
        <v>6</v>
      </c>
      <c r="B148" s="88" t="s">
        <v>12</v>
      </c>
      <c r="C148" s="88" t="s">
        <v>65</v>
      </c>
      <c r="D148" s="88" t="s">
        <v>136</v>
      </c>
      <c r="E148" s="130">
        <v>-0.06</v>
      </c>
      <c r="F148" s="130">
        <v>0</v>
      </c>
      <c r="G148" s="90">
        <v>75.91475662022232</v>
      </c>
      <c r="H148" s="90">
        <v>0.97857821454130367</v>
      </c>
      <c r="I148" s="90">
        <v>-0.82204279618460929</v>
      </c>
      <c r="J148" s="90">
        <v>0</v>
      </c>
      <c r="K148" s="90">
        <v>0</v>
      </c>
      <c r="L148" s="90">
        <v>0</v>
      </c>
      <c r="M148" s="90">
        <v>0</v>
      </c>
      <c r="N148" s="89">
        <v>12</v>
      </c>
      <c r="O148" s="89">
        <v>86</v>
      </c>
      <c r="P148" s="89">
        <f t="shared" si="4"/>
        <v>30</v>
      </c>
      <c r="Q148" s="91">
        <f>((alpha_a*(beta_b^speed_s))*(speed_s^ceta_c))</f>
        <v>2.4206701280591161</v>
      </c>
    </row>
    <row r="149" spans="1:17" x14ac:dyDescent="0.25">
      <c r="A149" s="88" t="s">
        <v>6</v>
      </c>
      <c r="B149" s="88" t="s">
        <v>12</v>
      </c>
      <c r="C149" s="88" t="s">
        <v>65</v>
      </c>
      <c r="D149" s="88" t="s">
        <v>137</v>
      </c>
      <c r="E149" s="130">
        <v>-0.06</v>
      </c>
      <c r="F149" s="130">
        <v>0</v>
      </c>
      <c r="G149" s="90">
        <v>7.9207672025385998</v>
      </c>
      <c r="H149" s="90">
        <v>-11.695138499462596</v>
      </c>
      <c r="I149" s="90">
        <v>-1.9957040685527097</v>
      </c>
      <c r="J149" s="90">
        <v>0</v>
      </c>
      <c r="K149" s="90">
        <v>0</v>
      </c>
      <c r="L149" s="90">
        <v>0</v>
      </c>
      <c r="M149" s="90">
        <v>0</v>
      </c>
      <c r="N149" s="89">
        <v>12</v>
      </c>
      <c r="O149" s="89">
        <v>86</v>
      </c>
      <c r="P149" s="89">
        <f t="shared" si="4"/>
        <v>30</v>
      </c>
      <c r="Q149" s="91">
        <f>EXP((alpha_a+(beta_b/speed_s))+(ceta_c*LN(speed_s)))</f>
        <v>2.1025392901158781</v>
      </c>
    </row>
    <row r="150" spans="1:17" x14ac:dyDescent="0.25">
      <c r="A150" s="88" t="s">
        <v>6</v>
      </c>
      <c r="B150" s="88" t="s">
        <v>12</v>
      </c>
      <c r="C150" s="88" t="s">
        <v>65</v>
      </c>
      <c r="D150" s="88" t="s">
        <v>138</v>
      </c>
      <c r="E150" s="130">
        <v>-0.06</v>
      </c>
      <c r="F150" s="130">
        <v>0</v>
      </c>
      <c r="G150" s="90">
        <v>-0.24347696165690402</v>
      </c>
      <c r="H150" s="90">
        <v>5.6507313257604386</v>
      </c>
      <c r="I150" s="90">
        <v>5.9420524060898545</v>
      </c>
      <c r="J150" s="90">
        <v>2.2226512102466889</v>
      </c>
      <c r="K150" s="90">
        <v>-1.0504079896042059E-2</v>
      </c>
      <c r="L150" s="90">
        <v>0</v>
      </c>
      <c r="M150" s="90">
        <v>0</v>
      </c>
      <c r="N150" s="89">
        <v>12</v>
      </c>
      <c r="O150" s="89">
        <v>86</v>
      </c>
      <c r="P150" s="89">
        <f t="shared" si="4"/>
        <v>30</v>
      </c>
      <c r="Q150" s="91">
        <f>(alpha_a+(beta_b/(1+EXP((((-1)*ceta_c)+(delta_d*LN(speed_s)))+(epsilon_e*speed_s)))))</f>
        <v>0.96433554569653979</v>
      </c>
    </row>
    <row r="151" spans="1:17" x14ac:dyDescent="0.25">
      <c r="A151" s="88" t="s">
        <v>6</v>
      </c>
      <c r="B151" s="88" t="s">
        <v>12</v>
      </c>
      <c r="C151" s="88" t="s">
        <v>65</v>
      </c>
      <c r="D151" s="88" t="s">
        <v>131</v>
      </c>
      <c r="E151" s="130">
        <v>-0.06</v>
      </c>
      <c r="F151" s="130">
        <v>0</v>
      </c>
      <c r="G151" s="90">
        <v>-31.189920012799998</v>
      </c>
      <c r="H151" s="90">
        <v>4.5310190071000003</v>
      </c>
      <c r="I151" s="90">
        <v>-4.9858466999999997E-2</v>
      </c>
      <c r="J151" s="90">
        <v>61.779816779800001</v>
      </c>
      <c r="K151" s="90">
        <v>1</v>
      </c>
      <c r="L151" s="90">
        <v>-0.47595532689999998</v>
      </c>
      <c r="M151" s="90">
        <v>6.3305571500000005E-2</v>
      </c>
      <c r="N151" s="89">
        <v>5</v>
      </c>
      <c r="O151" s="89">
        <v>80</v>
      </c>
      <c r="P151" s="89">
        <f t="shared" si="4"/>
        <v>30</v>
      </c>
      <c r="Q151" s="91">
        <f>(alpha_a+beta_b*speed_s+ceta_c*speed_s^2+delta_d/speed_s)/(epsilon_e+feta_f*speed_s+gamma_g*speed_s^2)</f>
        <v>1.4172202183423075</v>
      </c>
    </row>
    <row r="152" spans="1:17" x14ac:dyDescent="0.25">
      <c r="A152" s="88" t="s">
        <v>6</v>
      </c>
      <c r="B152" s="88" t="s">
        <v>12</v>
      </c>
      <c r="C152" s="88" t="s">
        <v>65</v>
      </c>
      <c r="D152" s="88" t="s">
        <v>132</v>
      </c>
      <c r="E152" s="130">
        <v>-0.06</v>
      </c>
      <c r="F152" s="130">
        <v>0</v>
      </c>
      <c r="G152" s="90">
        <v>-16.045462260200001</v>
      </c>
      <c r="H152" s="90">
        <v>1.1315784757</v>
      </c>
      <c r="I152" s="90">
        <v>-1.1684495E-2</v>
      </c>
      <c r="J152" s="90">
        <v>80.112866059599995</v>
      </c>
      <c r="K152" s="90">
        <v>1</v>
      </c>
      <c r="L152" s="90">
        <v>-0.19997430190000001</v>
      </c>
      <c r="M152" s="90">
        <v>1.2231388399999999E-2</v>
      </c>
      <c r="N152" s="89">
        <v>5</v>
      </c>
      <c r="O152" s="89">
        <v>80</v>
      </c>
      <c r="P152" s="89">
        <f t="shared" si="4"/>
        <v>30</v>
      </c>
      <c r="Q152" s="91">
        <f>(alpha_a+beta_b*speed_s+ceta_c*speed_s^2+delta_d/speed_s)/(epsilon_e+feta_f*speed_s+gamma_g*speed_s^2)</f>
        <v>1.6735298830204934</v>
      </c>
    </row>
    <row r="153" spans="1:17" s="76" customFormat="1" x14ac:dyDescent="0.25">
      <c r="A153" s="88" t="s">
        <v>6</v>
      </c>
      <c r="B153" s="88" t="s">
        <v>12</v>
      </c>
      <c r="C153" s="88" t="s">
        <v>65</v>
      </c>
      <c r="D153" s="88" t="s">
        <v>133</v>
      </c>
      <c r="E153" s="130">
        <v>-0.06</v>
      </c>
      <c r="F153" s="130">
        <v>0</v>
      </c>
      <c r="G153" s="90">
        <v>-12.0807054671</v>
      </c>
      <c r="H153" s="90">
        <v>8.0639674173000007</v>
      </c>
      <c r="I153" s="90">
        <v>-9.8366630400000002E-2</v>
      </c>
      <c r="J153" s="90">
        <v>57.5364509809</v>
      </c>
      <c r="K153" s="90">
        <v>1</v>
      </c>
      <c r="L153" s="90">
        <v>0.1972605905</v>
      </c>
      <c r="M153" s="90">
        <v>0.10361210799999999</v>
      </c>
      <c r="N153" s="89">
        <v>5</v>
      </c>
      <c r="O153" s="89">
        <v>80</v>
      </c>
      <c r="P153" s="89">
        <f t="shared" si="4"/>
        <v>30</v>
      </c>
      <c r="Q153" s="91">
        <f>(alpha_a+beta_b*speed_s+ceta_c*speed_s^2+delta_d/speed_s)/(epsilon_e+feta_f*speed_s+gamma_g*speed_s^2)</f>
        <v>1.4298499437953318</v>
      </c>
    </row>
    <row r="154" spans="1:17" s="76" customFormat="1" x14ac:dyDescent="0.25">
      <c r="A154" s="88" t="s">
        <v>6</v>
      </c>
      <c r="B154" s="88" t="s">
        <v>17</v>
      </c>
      <c r="C154" s="88" t="s">
        <v>65</v>
      </c>
      <c r="D154" s="88" t="s">
        <v>134</v>
      </c>
      <c r="E154" s="130">
        <v>-0.06</v>
      </c>
      <c r="F154" s="130">
        <v>0</v>
      </c>
      <c r="G154" s="90">
        <v>45.968011778304749</v>
      </c>
      <c r="H154" s="90">
        <v>0.97275439527220953</v>
      </c>
      <c r="I154" s="90">
        <v>-0.71171014501589625</v>
      </c>
      <c r="J154" s="90">
        <v>0</v>
      </c>
      <c r="K154" s="90">
        <v>0</v>
      </c>
      <c r="L154" s="90">
        <v>0</v>
      </c>
      <c r="M154" s="90">
        <v>0</v>
      </c>
      <c r="N154" s="89">
        <v>12</v>
      </c>
      <c r="O154" s="89">
        <v>86</v>
      </c>
      <c r="P154" s="89">
        <f t="shared" si="4"/>
        <v>30</v>
      </c>
      <c r="Q154" s="91">
        <f>((alpha_a*(beta_b^speed_s))*(speed_s^ceta_c))</f>
        <v>1.7834855341697773</v>
      </c>
    </row>
    <row r="155" spans="1:17" s="76" customFormat="1" x14ac:dyDescent="0.25">
      <c r="A155" s="88" t="s">
        <v>6</v>
      </c>
      <c r="B155" s="88" t="s">
        <v>17</v>
      </c>
      <c r="C155" s="88" t="s">
        <v>65</v>
      </c>
      <c r="D155" s="88" t="s">
        <v>135</v>
      </c>
      <c r="E155" s="130">
        <v>-0.06</v>
      </c>
      <c r="F155" s="130">
        <v>0</v>
      </c>
      <c r="G155" s="90">
        <v>0.36612735809074465</v>
      </c>
      <c r="H155" s="90">
        <v>1.9104142862574228E-2</v>
      </c>
      <c r="I155" s="90">
        <v>0.39046281539966587</v>
      </c>
      <c r="J155" s="90">
        <v>0</v>
      </c>
      <c r="K155" s="90">
        <v>0</v>
      </c>
      <c r="L155" s="90">
        <v>0</v>
      </c>
      <c r="M155" s="90">
        <v>0</v>
      </c>
      <c r="N155" s="89">
        <v>12</v>
      </c>
      <c r="O155" s="89">
        <v>86</v>
      </c>
      <c r="P155" s="89">
        <f t="shared" si="4"/>
        <v>30</v>
      </c>
      <c r="Q155" s="91">
        <f>((alpha_a+(beta_b*speed_s))^((-1)/ceta_c))</f>
        <v>1.1741054780234843</v>
      </c>
    </row>
    <row r="156" spans="1:17" s="76" customFormat="1" x14ac:dyDescent="0.25">
      <c r="A156" s="88" t="s">
        <v>6</v>
      </c>
      <c r="B156" s="88" t="s">
        <v>17</v>
      </c>
      <c r="C156" s="88" t="s">
        <v>65</v>
      </c>
      <c r="D156" s="88" t="s">
        <v>136</v>
      </c>
      <c r="E156" s="130">
        <v>-0.06</v>
      </c>
      <c r="F156" s="130">
        <v>0</v>
      </c>
      <c r="G156" s="90">
        <v>7.2764695972310793</v>
      </c>
      <c r="H156" s="90">
        <v>-12.02254096444568</v>
      </c>
      <c r="I156" s="90">
        <v>-1.9469095367488987</v>
      </c>
      <c r="J156" s="90">
        <v>0</v>
      </c>
      <c r="K156" s="90">
        <v>0</v>
      </c>
      <c r="L156" s="90">
        <v>0</v>
      </c>
      <c r="M156" s="90">
        <v>0</v>
      </c>
      <c r="N156" s="89">
        <v>12</v>
      </c>
      <c r="O156" s="89">
        <v>86</v>
      </c>
      <c r="P156" s="89">
        <f t="shared" si="4"/>
        <v>30</v>
      </c>
      <c r="Q156" s="91">
        <f>EXP((alpha_a+(beta_b/speed_s))+(ceta_c*LN(speed_s)))</f>
        <v>1.2890359495113304</v>
      </c>
    </row>
    <row r="157" spans="1:17" s="76" customFormat="1" x14ac:dyDescent="0.25">
      <c r="A157" s="88" t="s">
        <v>6</v>
      </c>
      <c r="B157" s="88" t="s">
        <v>17</v>
      </c>
      <c r="C157" s="88" t="s">
        <v>65</v>
      </c>
      <c r="D157" s="88" t="s">
        <v>137</v>
      </c>
      <c r="E157" s="130">
        <v>-0.06</v>
      </c>
      <c r="F157" s="130">
        <v>0</v>
      </c>
      <c r="G157" s="90">
        <v>6.8452009872944419</v>
      </c>
      <c r="H157" s="90">
        <v>-9.0374647578640737</v>
      </c>
      <c r="I157" s="90">
        <v>-1.8814358556176429</v>
      </c>
      <c r="J157" s="90">
        <v>0</v>
      </c>
      <c r="K157" s="90">
        <v>0</v>
      </c>
      <c r="L157" s="90">
        <v>0</v>
      </c>
      <c r="M157" s="90">
        <v>0</v>
      </c>
      <c r="N157" s="89">
        <v>12</v>
      </c>
      <c r="O157" s="89">
        <v>86</v>
      </c>
      <c r="P157" s="89">
        <f t="shared" si="4"/>
        <v>30</v>
      </c>
      <c r="Q157" s="91">
        <f>EXP((alpha_a+(beta_b/speed_s))+(ceta_c*LN(speed_s)))</f>
        <v>1.1558285616026318</v>
      </c>
    </row>
    <row r="158" spans="1:17" s="76" customFormat="1" x14ac:dyDescent="0.25">
      <c r="A158" s="88" t="s">
        <v>6</v>
      </c>
      <c r="B158" s="88" t="s">
        <v>17</v>
      </c>
      <c r="C158" s="88" t="s">
        <v>65</v>
      </c>
      <c r="D158" s="88" t="s">
        <v>138</v>
      </c>
      <c r="E158" s="130">
        <v>-0.06</v>
      </c>
      <c r="F158" s="130">
        <v>0</v>
      </c>
      <c r="G158" s="90">
        <v>15.087506053600912</v>
      </c>
      <c r="H158" s="90">
        <v>0.96242797939012625</v>
      </c>
      <c r="I158" s="90">
        <v>-0.63364689857227008</v>
      </c>
      <c r="J158" s="90">
        <v>0</v>
      </c>
      <c r="K158" s="90">
        <v>0</v>
      </c>
      <c r="L158" s="90">
        <v>0</v>
      </c>
      <c r="M158" s="90">
        <v>0</v>
      </c>
      <c r="N158" s="89">
        <v>12</v>
      </c>
      <c r="O158" s="89">
        <v>86</v>
      </c>
      <c r="P158" s="89">
        <f t="shared" si="4"/>
        <v>30</v>
      </c>
      <c r="Q158" s="91">
        <f>((alpha_a*(beta_b^speed_s))*(speed_s^ceta_c))</f>
        <v>0.55423169840989017</v>
      </c>
    </row>
    <row r="159" spans="1:17" s="76" customFormat="1" x14ac:dyDescent="0.25">
      <c r="A159" s="88" t="s">
        <v>6</v>
      </c>
      <c r="B159" s="88" t="s">
        <v>17</v>
      </c>
      <c r="C159" s="88" t="s">
        <v>65</v>
      </c>
      <c r="D159" s="88" t="s">
        <v>131</v>
      </c>
      <c r="E159" s="130">
        <v>-0.06</v>
      </c>
      <c r="F159" s="130">
        <v>0</v>
      </c>
      <c r="G159" s="90">
        <v>-17.104047083499999</v>
      </c>
      <c r="H159" s="90">
        <v>2.7326376391</v>
      </c>
      <c r="I159" s="90">
        <v>-2.82707094E-2</v>
      </c>
      <c r="J159" s="90">
        <v>31.770880338000001</v>
      </c>
      <c r="K159" s="90">
        <v>1</v>
      </c>
      <c r="L159" s="90">
        <v>-0.502683671</v>
      </c>
      <c r="M159" s="90">
        <v>7.3671553099999995E-2</v>
      </c>
      <c r="N159" s="89">
        <v>5</v>
      </c>
      <c r="O159" s="89">
        <v>85</v>
      </c>
      <c r="P159" s="89">
        <f t="shared" si="4"/>
        <v>30</v>
      </c>
      <c r="Q159" s="91">
        <f t="shared" ref="Q159:Q176" si="5">(alpha_a+beta_b*speed_s+ceta_c*speed_s^2+delta_d/speed_s)/(epsilon_e+feta_f*speed_s+gamma_g*speed_s^2)</f>
        <v>0.77532475632052578</v>
      </c>
    </row>
    <row r="160" spans="1:17" s="76" customFormat="1" x14ac:dyDescent="0.25">
      <c r="A160" s="88" t="s">
        <v>6</v>
      </c>
      <c r="B160" s="88" t="s">
        <v>17</v>
      </c>
      <c r="C160" s="88" t="s">
        <v>65</v>
      </c>
      <c r="D160" s="88" t="s">
        <v>132</v>
      </c>
      <c r="E160" s="130">
        <v>-0.06</v>
      </c>
      <c r="F160" s="130">
        <v>0</v>
      </c>
      <c r="G160" s="90">
        <v>-7.3803604765999999</v>
      </c>
      <c r="H160" s="90">
        <v>0.80157103080000003</v>
      </c>
      <c r="I160" s="90">
        <v>-8.6102243000000002E-3</v>
      </c>
      <c r="J160" s="90">
        <v>38.286786925999998</v>
      </c>
      <c r="K160" s="90">
        <v>1</v>
      </c>
      <c r="L160" s="90">
        <v>-0.20027521130000001</v>
      </c>
      <c r="M160" s="90">
        <v>1.7415601199999999E-2</v>
      </c>
      <c r="N160" s="89">
        <v>5</v>
      </c>
      <c r="O160" s="89">
        <v>80</v>
      </c>
      <c r="P160" s="89">
        <f t="shared" si="4"/>
        <v>30</v>
      </c>
      <c r="Q160" s="91">
        <f t="shared" si="5"/>
        <v>0.955747284968262</v>
      </c>
    </row>
    <row r="161" spans="1:17" x14ac:dyDescent="0.25">
      <c r="A161" s="88" t="s">
        <v>6</v>
      </c>
      <c r="B161" s="88" t="s">
        <v>17</v>
      </c>
      <c r="C161" s="88" t="s">
        <v>65</v>
      </c>
      <c r="D161" s="88" t="s">
        <v>133</v>
      </c>
      <c r="E161" s="130">
        <v>-0.06</v>
      </c>
      <c r="F161" s="130">
        <v>0</v>
      </c>
      <c r="G161" s="90">
        <v>2.3074230568999998</v>
      </c>
      <c r="H161" s="90">
        <v>-3.1040782499999999E-2</v>
      </c>
      <c r="I161" s="90">
        <v>2.6027500000000001E-5</v>
      </c>
      <c r="J161" s="90">
        <v>15.085820522900001</v>
      </c>
      <c r="K161" s="90">
        <v>1</v>
      </c>
      <c r="L161" s="90">
        <v>3.49221064E-2</v>
      </c>
      <c r="M161" s="90">
        <v>2.692735E-4</v>
      </c>
      <c r="N161" s="89">
        <v>5</v>
      </c>
      <c r="O161" s="89">
        <v>85</v>
      </c>
      <c r="P161" s="89">
        <f t="shared" si="4"/>
        <v>30</v>
      </c>
      <c r="Q161" s="91">
        <f t="shared" si="5"/>
        <v>0.83077609383685513</v>
      </c>
    </row>
    <row r="162" spans="1:17" x14ac:dyDescent="0.25">
      <c r="A162" s="88" t="s">
        <v>20</v>
      </c>
      <c r="B162" s="88" t="s">
        <v>23</v>
      </c>
      <c r="C162" s="88" t="s">
        <v>65</v>
      </c>
      <c r="D162" s="88" t="s">
        <v>131</v>
      </c>
      <c r="E162" s="130">
        <v>-0.06</v>
      </c>
      <c r="F162" s="130">
        <v>0.5</v>
      </c>
      <c r="G162" s="90">
        <v>-45.195558738300001</v>
      </c>
      <c r="H162" s="90">
        <v>0.93439892010000003</v>
      </c>
      <c r="I162" s="90">
        <v>-5.6988283999999997E-3</v>
      </c>
      <c r="J162" s="90">
        <v>138.63207343740001</v>
      </c>
      <c r="K162" s="90">
        <v>1</v>
      </c>
      <c r="L162" s="90">
        <v>-0.30228606549999998</v>
      </c>
      <c r="M162" s="90">
        <v>-4.2072719999999999E-4</v>
      </c>
      <c r="N162" s="89">
        <v>5</v>
      </c>
      <c r="O162" s="89">
        <v>100</v>
      </c>
      <c r="P162" s="89">
        <f t="shared" si="4"/>
        <v>30</v>
      </c>
      <c r="Q162" s="91">
        <f t="shared" si="5"/>
        <v>2.0919821169655921</v>
      </c>
    </row>
    <row r="163" spans="1:17" x14ac:dyDescent="0.25">
      <c r="A163" s="88" t="s">
        <v>20</v>
      </c>
      <c r="B163" s="88" t="s">
        <v>23</v>
      </c>
      <c r="C163" s="88" t="s">
        <v>65</v>
      </c>
      <c r="D163" s="88" t="s">
        <v>132</v>
      </c>
      <c r="E163" s="130">
        <v>-0.06</v>
      </c>
      <c r="F163" s="130">
        <v>0.5</v>
      </c>
      <c r="G163" s="90">
        <v>-62.557515118799998</v>
      </c>
      <c r="H163" s="90">
        <v>1.4196183093999999</v>
      </c>
      <c r="I163" s="90">
        <v>-8.5011827999999998E-3</v>
      </c>
      <c r="J163" s="90">
        <v>191.11070424260001</v>
      </c>
      <c r="K163" s="90">
        <v>1</v>
      </c>
      <c r="L163" s="90">
        <v>-0.30446547349999997</v>
      </c>
      <c r="M163" s="90">
        <v>5.7180049999999997E-4</v>
      </c>
      <c r="N163" s="89">
        <v>5</v>
      </c>
      <c r="O163" s="89">
        <v>100</v>
      </c>
      <c r="P163" s="89">
        <f t="shared" si="4"/>
        <v>30</v>
      </c>
      <c r="Q163" s="91">
        <f t="shared" si="5"/>
        <v>2.7889112543017598</v>
      </c>
    </row>
    <row r="164" spans="1:17" x14ac:dyDescent="0.25">
      <c r="A164" s="88" t="s">
        <v>20</v>
      </c>
      <c r="B164" s="88" t="s">
        <v>23</v>
      </c>
      <c r="C164" s="88" t="s">
        <v>65</v>
      </c>
      <c r="D164" s="88" t="s">
        <v>133</v>
      </c>
      <c r="E164" s="130">
        <v>-0.06</v>
      </c>
      <c r="F164" s="130">
        <v>0.5</v>
      </c>
      <c r="G164" s="90">
        <v>-30.587921522199998</v>
      </c>
      <c r="H164" s="90">
        <v>4.6838479377000004</v>
      </c>
      <c r="I164" s="90">
        <v>-5.46620918E-2</v>
      </c>
      <c r="J164" s="90">
        <v>103.0408529266</v>
      </c>
      <c r="K164" s="90">
        <v>1</v>
      </c>
      <c r="L164" s="90">
        <v>-0.26329429009999999</v>
      </c>
      <c r="M164" s="90">
        <v>4.6663021399999997E-2</v>
      </c>
      <c r="N164" s="89">
        <v>5</v>
      </c>
      <c r="O164" s="89">
        <v>75</v>
      </c>
      <c r="P164" s="89">
        <f t="shared" si="4"/>
        <v>30</v>
      </c>
      <c r="Q164" s="91">
        <f t="shared" si="5"/>
        <v>1.8282104157269903</v>
      </c>
    </row>
    <row r="165" spans="1:17" x14ac:dyDescent="0.25">
      <c r="A165" s="88" t="s">
        <v>20</v>
      </c>
      <c r="B165" s="88" t="s">
        <v>24</v>
      </c>
      <c r="C165" s="88" t="s">
        <v>65</v>
      </c>
      <c r="D165" s="88" t="s">
        <v>131</v>
      </c>
      <c r="E165" s="130">
        <v>-0.06</v>
      </c>
      <c r="F165" s="130">
        <v>0.5</v>
      </c>
      <c r="G165" s="90">
        <v>-41.885623844999998</v>
      </c>
      <c r="H165" s="90">
        <v>0.86348429550000005</v>
      </c>
      <c r="I165" s="90">
        <v>-5.2335814999999999E-3</v>
      </c>
      <c r="J165" s="90">
        <v>127.51595550739999</v>
      </c>
      <c r="K165" s="90">
        <v>1</v>
      </c>
      <c r="L165" s="90">
        <v>-0.30540447389999997</v>
      </c>
      <c r="M165" s="90">
        <v>-3.2932300000000002E-4</v>
      </c>
      <c r="N165" s="89">
        <v>5</v>
      </c>
      <c r="O165" s="89">
        <v>100</v>
      </c>
      <c r="P165" s="89">
        <f t="shared" si="4"/>
        <v>30</v>
      </c>
      <c r="Q165" s="91">
        <f t="shared" si="5"/>
        <v>1.9436942777942912</v>
      </c>
    </row>
    <row r="166" spans="1:17" x14ac:dyDescent="0.25">
      <c r="A166" s="88" t="s">
        <v>20</v>
      </c>
      <c r="B166" s="88" t="s">
        <v>24</v>
      </c>
      <c r="C166" s="88" t="s">
        <v>65</v>
      </c>
      <c r="D166" s="88" t="s">
        <v>132</v>
      </c>
      <c r="E166" s="130">
        <v>-0.06</v>
      </c>
      <c r="F166" s="130">
        <v>0.5</v>
      </c>
      <c r="G166" s="90">
        <v>-57.926473803199997</v>
      </c>
      <c r="H166" s="90">
        <v>1.3107246687</v>
      </c>
      <c r="I166" s="90">
        <v>-7.8243839000000006E-3</v>
      </c>
      <c r="J166" s="90">
        <v>175.97857692029999</v>
      </c>
      <c r="K166" s="90">
        <v>1</v>
      </c>
      <c r="L166" s="90">
        <v>-0.30677550650000002</v>
      </c>
      <c r="M166" s="90">
        <v>6.2895360000000001E-4</v>
      </c>
      <c r="N166" s="89">
        <v>5</v>
      </c>
      <c r="O166" s="89">
        <v>100</v>
      </c>
      <c r="P166" s="89">
        <f t="shared" si="4"/>
        <v>30</v>
      </c>
      <c r="Q166" s="91">
        <f t="shared" si="5"/>
        <v>2.5900472260005687</v>
      </c>
    </row>
    <row r="167" spans="1:17" x14ac:dyDescent="0.25">
      <c r="A167" s="88" t="s">
        <v>20</v>
      </c>
      <c r="B167" s="88" t="s">
        <v>24</v>
      </c>
      <c r="C167" s="88" t="s">
        <v>65</v>
      </c>
      <c r="D167" s="88" t="s">
        <v>133</v>
      </c>
      <c r="E167" s="130">
        <v>-0.06</v>
      </c>
      <c r="F167" s="130">
        <v>0.5</v>
      </c>
      <c r="G167" s="90">
        <v>-31.0876754566</v>
      </c>
      <c r="H167" s="90">
        <v>4.9010771382999998</v>
      </c>
      <c r="I167" s="90">
        <v>-5.6303316399999997E-2</v>
      </c>
      <c r="J167" s="90">
        <v>95.306354467800006</v>
      </c>
      <c r="K167" s="90">
        <v>1</v>
      </c>
      <c r="L167" s="90">
        <v>-0.29543866759999998</v>
      </c>
      <c r="M167" s="90">
        <v>5.2218121399999998E-2</v>
      </c>
      <c r="N167" s="89">
        <v>5</v>
      </c>
      <c r="O167" s="89">
        <v>80</v>
      </c>
      <c r="P167" s="89">
        <f t="shared" si="4"/>
        <v>30</v>
      </c>
      <c r="Q167" s="91">
        <f t="shared" si="5"/>
        <v>1.7491189377288399</v>
      </c>
    </row>
    <row r="168" spans="1:17" x14ac:dyDescent="0.25">
      <c r="A168" s="88" t="s">
        <v>20</v>
      </c>
      <c r="B168" s="88" t="s">
        <v>19</v>
      </c>
      <c r="C168" s="88" t="s">
        <v>65</v>
      </c>
      <c r="D168" s="88" t="s">
        <v>131</v>
      </c>
      <c r="E168" s="130">
        <v>-0.06</v>
      </c>
      <c r="F168" s="130">
        <v>0.5</v>
      </c>
      <c r="G168" s="90">
        <v>-24.789776592300001</v>
      </c>
      <c r="H168" s="90">
        <v>3.9152106069000001</v>
      </c>
      <c r="I168" s="90">
        <v>-3.6772900300000001E-2</v>
      </c>
      <c r="J168" s="90">
        <v>51.839901454200003</v>
      </c>
      <c r="K168" s="90">
        <v>1</v>
      </c>
      <c r="L168" s="90">
        <v>-0.42749244819999999</v>
      </c>
      <c r="M168" s="90">
        <v>6.0857506200000001E-2</v>
      </c>
      <c r="N168" s="89">
        <v>5</v>
      </c>
      <c r="O168" s="89">
        <v>85</v>
      </c>
      <c r="P168" s="89">
        <f t="shared" si="4"/>
        <v>30</v>
      </c>
      <c r="Q168" s="91">
        <f t="shared" si="5"/>
        <v>1.4273163098766666</v>
      </c>
    </row>
    <row r="169" spans="1:17" x14ac:dyDescent="0.25">
      <c r="A169" s="88" t="s">
        <v>20</v>
      </c>
      <c r="B169" s="88" t="s">
        <v>19</v>
      </c>
      <c r="C169" s="88" t="s">
        <v>65</v>
      </c>
      <c r="D169" s="88" t="s">
        <v>132</v>
      </c>
      <c r="E169" s="130">
        <v>-0.06</v>
      </c>
      <c r="F169" s="130">
        <v>0.5</v>
      </c>
      <c r="G169" s="90">
        <v>-27.238028309899999</v>
      </c>
      <c r="H169" s="90">
        <v>3.9421115847000001</v>
      </c>
      <c r="I169" s="90">
        <v>-4.2648646800000002E-2</v>
      </c>
      <c r="J169" s="90">
        <v>77.6840062192</v>
      </c>
      <c r="K169" s="90">
        <v>1</v>
      </c>
      <c r="L169" s="90">
        <v>-0.30940017289999999</v>
      </c>
      <c r="M169" s="90">
        <v>3.8616223099999999E-2</v>
      </c>
      <c r="N169" s="89">
        <v>5</v>
      </c>
      <c r="O169" s="89">
        <v>85</v>
      </c>
      <c r="P169" s="89">
        <f t="shared" si="4"/>
        <v>30</v>
      </c>
      <c r="Q169" s="91">
        <f t="shared" si="5"/>
        <v>2.0863463792275172</v>
      </c>
    </row>
    <row r="170" spans="1:17" x14ac:dyDescent="0.25">
      <c r="A170" s="88" t="s">
        <v>20</v>
      </c>
      <c r="B170" s="88" t="s">
        <v>19</v>
      </c>
      <c r="C170" s="88" t="s">
        <v>65</v>
      </c>
      <c r="D170" s="88" t="s">
        <v>133</v>
      </c>
      <c r="E170" s="130">
        <v>-0.06</v>
      </c>
      <c r="F170" s="130">
        <v>0.5</v>
      </c>
      <c r="G170" s="90">
        <v>-3.73479845E-2</v>
      </c>
      <c r="H170" s="90">
        <v>-1.1598621700000001E-2</v>
      </c>
      <c r="I170" s="90">
        <v>9.7297099999999994E-5</v>
      </c>
      <c r="J170" s="90">
        <v>27.433629042900002</v>
      </c>
      <c r="K170" s="90">
        <v>1</v>
      </c>
      <c r="L170" s="90">
        <v>-1.64237775E-2</v>
      </c>
      <c r="M170" s="90">
        <v>8.0129400000000006E-5</v>
      </c>
      <c r="N170" s="89">
        <v>5</v>
      </c>
      <c r="O170" s="89">
        <v>85</v>
      </c>
      <c r="P170" s="89">
        <f t="shared" si="4"/>
        <v>30</v>
      </c>
      <c r="Q170" s="91">
        <f t="shared" si="5"/>
        <v>1.0643971678372088</v>
      </c>
    </row>
    <row r="171" spans="1:17" x14ac:dyDescent="0.25">
      <c r="A171" s="88" t="s">
        <v>20</v>
      </c>
      <c r="B171" s="88" t="s">
        <v>22</v>
      </c>
      <c r="C171" s="88" t="s">
        <v>65</v>
      </c>
      <c r="D171" s="88" t="s">
        <v>131</v>
      </c>
      <c r="E171" s="130">
        <v>-0.06</v>
      </c>
      <c r="F171" s="130">
        <v>0.5</v>
      </c>
      <c r="G171" s="90">
        <v>-7.1102602651</v>
      </c>
      <c r="H171" s="90">
        <v>1.0073754466</v>
      </c>
      <c r="I171" s="90">
        <v>-7.8830689999999995E-3</v>
      </c>
      <c r="J171" s="90">
        <v>32.109849266099999</v>
      </c>
      <c r="K171" s="90">
        <v>1</v>
      </c>
      <c r="L171" s="90">
        <v>-0.2191726021</v>
      </c>
      <c r="M171" s="90">
        <v>2.5129202999999999E-2</v>
      </c>
      <c r="N171" s="89">
        <v>5</v>
      </c>
      <c r="O171" s="89">
        <v>85</v>
      </c>
      <c r="P171" s="89">
        <f t="shared" si="4"/>
        <v>30</v>
      </c>
      <c r="Q171" s="91">
        <f t="shared" si="5"/>
        <v>1.002667943524699</v>
      </c>
    </row>
    <row r="172" spans="1:17" x14ac:dyDescent="0.25">
      <c r="A172" s="88" t="s">
        <v>20</v>
      </c>
      <c r="B172" s="88" t="s">
        <v>22</v>
      </c>
      <c r="C172" s="88" t="s">
        <v>65</v>
      </c>
      <c r="D172" s="88" t="s">
        <v>132</v>
      </c>
      <c r="E172" s="130">
        <v>-0.06</v>
      </c>
      <c r="F172" s="130">
        <v>0.5</v>
      </c>
      <c r="G172" s="90">
        <v>161.4542083986</v>
      </c>
      <c r="H172" s="90">
        <v>-50.340963032499999</v>
      </c>
      <c r="I172" s="90">
        <v>0.60439632730000004</v>
      </c>
      <c r="J172" s="90">
        <v>-44.523888571699999</v>
      </c>
      <c r="K172" s="90">
        <v>1</v>
      </c>
      <c r="L172" s="90">
        <v>1.5816606669</v>
      </c>
      <c r="M172" s="90">
        <v>-0.63467606730000004</v>
      </c>
      <c r="N172" s="89">
        <v>5</v>
      </c>
      <c r="O172" s="89">
        <v>75</v>
      </c>
      <c r="P172" s="89">
        <f t="shared" si="4"/>
        <v>30</v>
      </c>
      <c r="Q172" s="91">
        <f t="shared" si="5"/>
        <v>1.5423984513332696</v>
      </c>
    </row>
    <row r="173" spans="1:17" x14ac:dyDescent="0.25">
      <c r="A173" s="88" t="s">
        <v>20</v>
      </c>
      <c r="B173" s="88" t="s">
        <v>22</v>
      </c>
      <c r="C173" s="88" t="s">
        <v>65</v>
      </c>
      <c r="D173" s="88" t="s">
        <v>133</v>
      </c>
      <c r="E173" s="130">
        <v>-0.06</v>
      </c>
      <c r="F173" s="130">
        <v>0.5</v>
      </c>
      <c r="G173" s="90">
        <v>0.86615759400000003</v>
      </c>
      <c r="H173" s="90">
        <v>-2.9624201199999999E-2</v>
      </c>
      <c r="I173" s="90">
        <v>1.9644439999999999E-4</v>
      </c>
      <c r="J173" s="90">
        <v>19.9713222239</v>
      </c>
      <c r="K173" s="90">
        <v>1</v>
      </c>
      <c r="L173" s="90">
        <v>-5.8897080000000002E-4</v>
      </c>
      <c r="M173" s="90">
        <v>-1.031365E-4</v>
      </c>
      <c r="N173" s="89">
        <v>5</v>
      </c>
      <c r="O173" s="89">
        <v>85</v>
      </c>
      <c r="P173" s="89">
        <f t="shared" si="4"/>
        <v>30</v>
      </c>
      <c r="Q173" s="91">
        <f t="shared" si="5"/>
        <v>0.92179298536949539</v>
      </c>
    </row>
    <row r="174" spans="1:17" x14ac:dyDescent="0.25">
      <c r="A174" s="88" t="s">
        <v>20</v>
      </c>
      <c r="B174" s="88" t="s">
        <v>21</v>
      </c>
      <c r="C174" s="88" t="s">
        <v>65</v>
      </c>
      <c r="D174" s="88" t="s">
        <v>131</v>
      </c>
      <c r="E174" s="130">
        <v>-0.06</v>
      </c>
      <c r="F174" s="130">
        <v>0.5</v>
      </c>
      <c r="G174" s="90">
        <v>-22.258332098699999</v>
      </c>
      <c r="H174" s="90">
        <v>3.4932822306000002</v>
      </c>
      <c r="I174" s="90">
        <v>-3.30969614E-2</v>
      </c>
      <c r="J174" s="90">
        <v>47.551994318600002</v>
      </c>
      <c r="K174" s="90">
        <v>1</v>
      </c>
      <c r="L174" s="90">
        <v>-0.42207604339999999</v>
      </c>
      <c r="M174" s="90">
        <v>6.0220645099999998E-2</v>
      </c>
      <c r="N174" s="89">
        <v>5</v>
      </c>
      <c r="O174" s="89">
        <v>85</v>
      </c>
      <c r="P174" s="89">
        <f t="shared" si="4"/>
        <v>30</v>
      </c>
      <c r="Q174" s="91">
        <f t="shared" si="5"/>
        <v>1.277448601456405</v>
      </c>
    </row>
    <row r="175" spans="1:17" x14ac:dyDescent="0.25">
      <c r="A175" s="88" t="s">
        <v>20</v>
      </c>
      <c r="B175" s="88" t="s">
        <v>21</v>
      </c>
      <c r="C175" s="88" t="s">
        <v>65</v>
      </c>
      <c r="D175" s="88" t="s">
        <v>132</v>
      </c>
      <c r="E175" s="130">
        <v>-0.06</v>
      </c>
      <c r="F175" s="130">
        <v>0.5</v>
      </c>
      <c r="G175" s="90">
        <v>-26.555554262899999</v>
      </c>
      <c r="H175" s="90">
        <v>3.8927271416</v>
      </c>
      <c r="I175" s="90">
        <v>-4.3021935900000002E-2</v>
      </c>
      <c r="J175" s="90">
        <v>72.521589141899995</v>
      </c>
      <c r="K175" s="90">
        <v>1</v>
      </c>
      <c r="L175" s="90">
        <v>-0.32607164799999999</v>
      </c>
      <c r="M175" s="90">
        <v>4.2208954799999997E-2</v>
      </c>
      <c r="N175" s="89">
        <v>5</v>
      </c>
      <c r="O175" s="89">
        <v>80</v>
      </c>
      <c r="P175" s="89">
        <f t="shared" si="4"/>
        <v>30</v>
      </c>
      <c r="Q175" s="91">
        <f t="shared" si="5"/>
        <v>1.8463353547754631</v>
      </c>
    </row>
    <row r="176" spans="1:17" x14ac:dyDescent="0.25">
      <c r="A176" s="88" t="s">
        <v>20</v>
      </c>
      <c r="B176" s="88" t="s">
        <v>21</v>
      </c>
      <c r="C176" s="88" t="s">
        <v>65</v>
      </c>
      <c r="D176" s="88" t="s">
        <v>133</v>
      </c>
      <c r="E176" s="130">
        <v>-0.06</v>
      </c>
      <c r="F176" s="130">
        <v>0.5</v>
      </c>
      <c r="G176" s="90">
        <v>324.12990068379997</v>
      </c>
      <c r="H176" s="90">
        <v>36.624654841999998</v>
      </c>
      <c r="I176" s="90">
        <v>-0.51067037420000005</v>
      </c>
      <c r="J176" s="90">
        <v>128.63275470080001</v>
      </c>
      <c r="K176" s="90">
        <v>0</v>
      </c>
      <c r="L176" s="90">
        <v>16.241775775499999</v>
      </c>
      <c r="M176" s="90">
        <v>0.46126397959999998</v>
      </c>
      <c r="N176" s="89">
        <v>5</v>
      </c>
      <c r="O176" s="89">
        <v>75</v>
      </c>
      <c r="P176" s="89">
        <f t="shared" si="4"/>
        <v>30</v>
      </c>
      <c r="Q176" s="91">
        <f t="shared" si="5"/>
        <v>1.0722116280264018</v>
      </c>
    </row>
    <row r="177" spans="1:17" x14ac:dyDescent="0.25">
      <c r="A177" s="88" t="s">
        <v>20</v>
      </c>
      <c r="B177" s="88" t="s">
        <v>23</v>
      </c>
      <c r="C177" s="88" t="s">
        <v>65</v>
      </c>
      <c r="D177" s="88" t="s">
        <v>134</v>
      </c>
      <c r="E177" s="130">
        <v>-0.06</v>
      </c>
      <c r="F177" s="130">
        <v>0.5</v>
      </c>
      <c r="G177" s="90">
        <v>10.145593521480327</v>
      </c>
      <c r="H177" s="90">
        <v>-18.384013160433717</v>
      </c>
      <c r="I177" s="90">
        <v>-2.4447048863471905</v>
      </c>
      <c r="J177" s="90">
        <v>0</v>
      </c>
      <c r="K177" s="90">
        <v>0</v>
      </c>
      <c r="L177" s="90">
        <v>0</v>
      </c>
      <c r="M177" s="90">
        <v>0</v>
      </c>
      <c r="N177" s="89">
        <v>12</v>
      </c>
      <c r="O177" s="89">
        <v>105</v>
      </c>
      <c r="P177" s="89">
        <f t="shared" si="4"/>
        <v>30</v>
      </c>
      <c r="Q177" s="91">
        <f t="shared" ref="Q177:Q185" si="6">EXP((alpha_a+(beta_b/speed_s))+(ceta_c*LN(speed_s)))</f>
        <v>3.3799780805126245</v>
      </c>
    </row>
    <row r="178" spans="1:17" x14ac:dyDescent="0.25">
      <c r="A178" s="88" t="s">
        <v>20</v>
      </c>
      <c r="B178" s="88" t="s">
        <v>23</v>
      </c>
      <c r="C178" s="88" t="s">
        <v>65</v>
      </c>
      <c r="D178" s="88" t="s">
        <v>135</v>
      </c>
      <c r="E178" s="130">
        <v>-0.06</v>
      </c>
      <c r="F178" s="130">
        <v>0.5</v>
      </c>
      <c r="G178" s="90">
        <v>9.6471072794563799</v>
      </c>
      <c r="H178" s="90">
        <v>-16.418166887159618</v>
      </c>
      <c r="I178" s="90">
        <v>-2.3668851545767646</v>
      </c>
      <c r="J178" s="90">
        <v>0</v>
      </c>
      <c r="K178" s="90">
        <v>0</v>
      </c>
      <c r="L178" s="90">
        <v>0</v>
      </c>
      <c r="M178" s="90">
        <v>0</v>
      </c>
      <c r="N178" s="89">
        <v>12</v>
      </c>
      <c r="O178" s="89">
        <v>105</v>
      </c>
      <c r="P178" s="89">
        <f t="shared" si="4"/>
        <v>30</v>
      </c>
      <c r="Q178" s="91">
        <f t="shared" si="6"/>
        <v>2.8564838901295295</v>
      </c>
    </row>
    <row r="179" spans="1:17" x14ac:dyDescent="0.25">
      <c r="A179" s="88" t="s">
        <v>20</v>
      </c>
      <c r="B179" s="88" t="s">
        <v>23</v>
      </c>
      <c r="C179" s="88" t="s">
        <v>65</v>
      </c>
      <c r="D179" s="88" t="s">
        <v>136</v>
      </c>
      <c r="E179" s="130">
        <v>-0.06</v>
      </c>
      <c r="F179" s="130">
        <v>0.5</v>
      </c>
      <c r="G179" s="90">
        <v>9.7999968317617654</v>
      </c>
      <c r="H179" s="90">
        <v>-16.840413249580024</v>
      </c>
      <c r="I179" s="90">
        <v>-2.3685629880090135</v>
      </c>
      <c r="J179" s="90">
        <v>0</v>
      </c>
      <c r="K179" s="90">
        <v>0</v>
      </c>
      <c r="L179" s="90">
        <v>0</v>
      </c>
      <c r="M179" s="90">
        <v>0</v>
      </c>
      <c r="N179" s="89">
        <v>12</v>
      </c>
      <c r="O179" s="89">
        <v>105</v>
      </c>
      <c r="P179" s="89">
        <f t="shared" si="4"/>
        <v>30</v>
      </c>
      <c r="Q179" s="91">
        <f t="shared" si="6"/>
        <v>3.2631712229550733</v>
      </c>
    </row>
    <row r="180" spans="1:17" x14ac:dyDescent="0.25">
      <c r="A180" s="88" t="s">
        <v>20</v>
      </c>
      <c r="B180" s="88" t="s">
        <v>23</v>
      </c>
      <c r="C180" s="88" t="s">
        <v>65</v>
      </c>
      <c r="D180" s="88" t="s">
        <v>137</v>
      </c>
      <c r="E180" s="130">
        <v>-0.06</v>
      </c>
      <c r="F180" s="130">
        <v>0.5</v>
      </c>
      <c r="G180" s="90">
        <v>10.216442221016214</v>
      </c>
      <c r="H180" s="90">
        <v>-16.793528537952266</v>
      </c>
      <c r="I180" s="90">
        <v>-2.4907418365606975</v>
      </c>
      <c r="J180" s="90">
        <v>0</v>
      </c>
      <c r="K180" s="90">
        <v>0</v>
      </c>
      <c r="L180" s="90">
        <v>0</v>
      </c>
      <c r="M180" s="90">
        <v>0</v>
      </c>
      <c r="N180" s="89">
        <v>12</v>
      </c>
      <c r="O180" s="89">
        <v>105</v>
      </c>
      <c r="P180" s="89">
        <f t="shared" si="4"/>
        <v>30</v>
      </c>
      <c r="Q180" s="91">
        <f t="shared" si="6"/>
        <v>3.2711883330991407</v>
      </c>
    </row>
    <row r="181" spans="1:17" x14ac:dyDescent="0.25">
      <c r="A181" s="88" t="s">
        <v>20</v>
      </c>
      <c r="B181" s="88" t="s">
        <v>23</v>
      </c>
      <c r="C181" s="88" t="s">
        <v>65</v>
      </c>
      <c r="D181" s="88" t="s">
        <v>138</v>
      </c>
      <c r="E181" s="130">
        <v>-0.06</v>
      </c>
      <c r="F181" s="130">
        <v>0.5</v>
      </c>
      <c r="G181" s="90">
        <v>11.446771631106166</v>
      </c>
      <c r="H181" s="90">
        <v>-24.873122240288286</v>
      </c>
      <c r="I181" s="90">
        <v>-3.0106572633560855</v>
      </c>
      <c r="J181" s="90">
        <v>0</v>
      </c>
      <c r="K181" s="90">
        <v>0</v>
      </c>
      <c r="L181" s="90">
        <v>0</v>
      </c>
      <c r="M181" s="90">
        <v>0</v>
      </c>
      <c r="N181" s="89">
        <v>12</v>
      </c>
      <c r="O181" s="89">
        <v>105</v>
      </c>
      <c r="P181" s="89">
        <f t="shared" si="4"/>
        <v>30</v>
      </c>
      <c r="Q181" s="91">
        <f t="shared" si="6"/>
        <v>1.4591118886977381</v>
      </c>
    </row>
    <row r="182" spans="1:17" x14ac:dyDescent="0.25">
      <c r="A182" s="88" t="s">
        <v>20</v>
      </c>
      <c r="B182" s="88" t="s">
        <v>24</v>
      </c>
      <c r="C182" s="88" t="s">
        <v>65</v>
      </c>
      <c r="D182" s="88" t="s">
        <v>134</v>
      </c>
      <c r="E182" s="130">
        <v>-0.06</v>
      </c>
      <c r="F182" s="130">
        <v>0.5</v>
      </c>
      <c r="G182" s="90">
        <v>10.390096051038647</v>
      </c>
      <c r="H182" s="90">
        <v>-20.487715091815232</v>
      </c>
      <c r="I182" s="90">
        <v>-2.5370729602323596</v>
      </c>
      <c r="J182" s="90">
        <v>0</v>
      </c>
      <c r="K182" s="90">
        <v>0</v>
      </c>
      <c r="L182" s="90">
        <v>0</v>
      </c>
      <c r="M182" s="90">
        <v>0</v>
      </c>
      <c r="N182" s="89">
        <v>12</v>
      </c>
      <c r="O182" s="89">
        <v>105</v>
      </c>
      <c r="P182" s="89">
        <f t="shared" si="4"/>
        <v>30</v>
      </c>
      <c r="Q182" s="91">
        <f t="shared" si="6"/>
        <v>2.9390497217756244</v>
      </c>
    </row>
    <row r="183" spans="1:17" x14ac:dyDescent="0.25">
      <c r="A183" s="88" t="s">
        <v>20</v>
      </c>
      <c r="B183" s="88" t="s">
        <v>24</v>
      </c>
      <c r="C183" s="88" t="s">
        <v>65</v>
      </c>
      <c r="D183" s="88" t="s">
        <v>135</v>
      </c>
      <c r="E183" s="130">
        <v>-0.06</v>
      </c>
      <c r="F183" s="130">
        <v>0.5</v>
      </c>
      <c r="G183" s="90">
        <v>10.085173540393605</v>
      </c>
      <c r="H183" s="90">
        <v>-19.442530741912464</v>
      </c>
      <c r="I183" s="90">
        <v>-2.4938082557528722</v>
      </c>
      <c r="J183" s="90">
        <v>0</v>
      </c>
      <c r="K183" s="90">
        <v>0</v>
      </c>
      <c r="L183" s="90">
        <v>0</v>
      </c>
      <c r="M183" s="90">
        <v>0</v>
      </c>
      <c r="N183" s="89">
        <v>12</v>
      </c>
      <c r="O183" s="89">
        <v>105</v>
      </c>
      <c r="P183" s="89">
        <f t="shared" si="4"/>
        <v>30</v>
      </c>
      <c r="Q183" s="91">
        <f t="shared" si="6"/>
        <v>2.5990735964997249</v>
      </c>
    </row>
    <row r="184" spans="1:17" x14ac:dyDescent="0.25">
      <c r="A184" s="88" t="s">
        <v>20</v>
      </c>
      <c r="B184" s="88" t="s">
        <v>24</v>
      </c>
      <c r="C184" s="88" t="s">
        <v>65</v>
      </c>
      <c r="D184" s="88" t="s">
        <v>136</v>
      </c>
      <c r="E184" s="130">
        <v>-0.06</v>
      </c>
      <c r="F184" s="130">
        <v>0.5</v>
      </c>
      <c r="G184" s="90">
        <v>10.206011804401141</v>
      </c>
      <c r="H184" s="90">
        <v>-19.565280647007256</v>
      </c>
      <c r="I184" s="90">
        <v>-2.4791928751998418</v>
      </c>
      <c r="J184" s="90">
        <v>0</v>
      </c>
      <c r="K184" s="90">
        <v>0</v>
      </c>
      <c r="L184" s="90">
        <v>0</v>
      </c>
      <c r="M184" s="90">
        <v>0</v>
      </c>
      <c r="N184" s="89">
        <v>12</v>
      </c>
      <c r="O184" s="89">
        <v>105</v>
      </c>
      <c r="P184" s="89">
        <f t="shared" si="4"/>
        <v>30</v>
      </c>
      <c r="Q184" s="91">
        <f t="shared" si="6"/>
        <v>3.0697970964982404</v>
      </c>
    </row>
    <row r="185" spans="1:17" x14ac:dyDescent="0.25">
      <c r="A185" s="88" t="s">
        <v>20</v>
      </c>
      <c r="B185" s="88" t="s">
        <v>24</v>
      </c>
      <c r="C185" s="88" t="s">
        <v>65</v>
      </c>
      <c r="D185" s="88" t="s">
        <v>137</v>
      </c>
      <c r="E185" s="130">
        <v>-0.06</v>
      </c>
      <c r="F185" s="130">
        <v>0.5</v>
      </c>
      <c r="G185" s="90">
        <v>10.168940218685858</v>
      </c>
      <c r="H185" s="90">
        <v>-16.567877951754735</v>
      </c>
      <c r="I185" s="90">
        <v>-2.5027864332986596</v>
      </c>
      <c r="J185" s="90">
        <v>0</v>
      </c>
      <c r="K185" s="90">
        <v>0</v>
      </c>
      <c r="L185" s="90">
        <v>0</v>
      </c>
      <c r="M185" s="90">
        <v>0</v>
      </c>
      <c r="N185" s="89">
        <v>12</v>
      </c>
      <c r="O185" s="89">
        <v>105</v>
      </c>
      <c r="P185" s="89">
        <f t="shared" si="4"/>
        <v>30</v>
      </c>
      <c r="Q185" s="91">
        <f t="shared" si="6"/>
        <v>3.0168310416350974</v>
      </c>
    </row>
    <row r="186" spans="1:17" x14ac:dyDescent="0.25">
      <c r="A186" s="88" t="s">
        <v>20</v>
      </c>
      <c r="B186" s="88" t="s">
        <v>24</v>
      </c>
      <c r="C186" s="88" t="s">
        <v>65</v>
      </c>
      <c r="D186" s="88" t="s">
        <v>138</v>
      </c>
      <c r="E186" s="130">
        <v>-0.06</v>
      </c>
      <c r="F186" s="130">
        <v>0.5</v>
      </c>
      <c r="G186" s="90">
        <v>40.21355145176971</v>
      </c>
      <c r="H186" s="90">
        <v>0.94765814343302623</v>
      </c>
      <c r="I186" s="90">
        <v>-0.50255933580544387</v>
      </c>
      <c r="J186" s="90">
        <v>0</v>
      </c>
      <c r="K186" s="90">
        <v>0</v>
      </c>
      <c r="L186" s="90">
        <v>0</v>
      </c>
      <c r="M186" s="90">
        <v>0</v>
      </c>
      <c r="N186" s="89">
        <v>12</v>
      </c>
      <c r="O186" s="89">
        <v>105</v>
      </c>
      <c r="P186" s="89">
        <f t="shared" si="4"/>
        <v>30</v>
      </c>
      <c r="Q186" s="91">
        <f>((alpha_a*(beta_b^speed_s))*(speed_s^ceta_c))</f>
        <v>1.4507157334035721</v>
      </c>
    </row>
    <row r="187" spans="1:17" x14ac:dyDescent="0.25">
      <c r="A187" s="88" t="s">
        <v>20</v>
      </c>
      <c r="B187" s="88" t="s">
        <v>19</v>
      </c>
      <c r="C187" s="88" t="s">
        <v>65</v>
      </c>
      <c r="D187" s="88" t="s">
        <v>134</v>
      </c>
      <c r="E187" s="130">
        <v>-0.06</v>
      </c>
      <c r="F187" s="130">
        <v>0.5</v>
      </c>
      <c r="G187" s="90">
        <v>-2.9644495077264614</v>
      </c>
      <c r="H187" s="90">
        <v>178.28794153492814</v>
      </c>
      <c r="I187" s="90">
        <v>-0.67636968874600678</v>
      </c>
      <c r="J187" s="90">
        <v>0.70902163391579498</v>
      </c>
      <c r="K187" s="90">
        <v>2.3594170377553825E-3</v>
      </c>
      <c r="L187" s="90">
        <v>0</v>
      </c>
      <c r="M187" s="90">
        <v>0</v>
      </c>
      <c r="N187" s="89">
        <v>11</v>
      </c>
      <c r="O187" s="89">
        <v>86</v>
      </c>
      <c r="P187" s="89">
        <f t="shared" si="4"/>
        <v>30</v>
      </c>
      <c r="Q187" s="91">
        <f t="shared" ref="Q187:Q202" si="7">(alpha_a+(beta_b/(1+EXP((((-1)*ceta_c)+(delta_d*LN(speed_s)))+(epsilon_e*speed_s)))))</f>
        <v>4.3009316120767238</v>
      </c>
    </row>
    <row r="188" spans="1:17" x14ac:dyDescent="0.25">
      <c r="A188" s="88" t="s">
        <v>20</v>
      </c>
      <c r="B188" s="88" t="s">
        <v>19</v>
      </c>
      <c r="C188" s="88" t="s">
        <v>65</v>
      </c>
      <c r="D188" s="88" t="s">
        <v>135</v>
      </c>
      <c r="E188" s="130">
        <v>-0.06</v>
      </c>
      <c r="F188" s="130">
        <v>0.5</v>
      </c>
      <c r="G188" s="90">
        <v>-1.5417759212071984</v>
      </c>
      <c r="H188" s="90">
        <v>86.51910814614854</v>
      </c>
      <c r="I188" s="90">
        <v>3.0064533726909509E-2</v>
      </c>
      <c r="J188" s="90">
        <v>0.85882131006925755</v>
      </c>
      <c r="K188" s="90">
        <v>1.1309965132821221E-3</v>
      </c>
      <c r="L188" s="90">
        <v>0</v>
      </c>
      <c r="M188" s="90">
        <v>0</v>
      </c>
      <c r="N188" s="89">
        <v>11</v>
      </c>
      <c r="O188" s="89">
        <v>86</v>
      </c>
      <c r="P188" s="89">
        <f t="shared" si="4"/>
        <v>30</v>
      </c>
      <c r="Q188" s="91">
        <f t="shared" si="7"/>
        <v>2.8652456079314761</v>
      </c>
    </row>
    <row r="189" spans="1:17" x14ac:dyDescent="0.25">
      <c r="A189" s="88" t="s">
        <v>20</v>
      </c>
      <c r="B189" s="88" t="s">
        <v>19</v>
      </c>
      <c r="C189" s="88" t="s">
        <v>65</v>
      </c>
      <c r="D189" s="88" t="s">
        <v>136</v>
      </c>
      <c r="E189" s="130">
        <v>-0.06</v>
      </c>
      <c r="F189" s="130">
        <v>0.5</v>
      </c>
      <c r="G189" s="90">
        <v>-1.5553411589185928</v>
      </c>
      <c r="H189" s="90">
        <v>123.40905467839697</v>
      </c>
      <c r="I189" s="90">
        <v>-0.27491684903892771</v>
      </c>
      <c r="J189" s="90">
        <v>0.85153782114256016</v>
      </c>
      <c r="K189" s="90">
        <v>1.7336481740360351E-3</v>
      </c>
      <c r="L189" s="90">
        <v>0</v>
      </c>
      <c r="M189" s="90">
        <v>0</v>
      </c>
      <c r="N189" s="89">
        <v>11</v>
      </c>
      <c r="O189" s="89">
        <v>86</v>
      </c>
      <c r="P189" s="89">
        <f t="shared" si="4"/>
        <v>30</v>
      </c>
      <c r="Q189" s="91">
        <f t="shared" si="7"/>
        <v>3.1715808984123659</v>
      </c>
    </row>
    <row r="190" spans="1:17" x14ac:dyDescent="0.25">
      <c r="A190" s="88" t="s">
        <v>20</v>
      </c>
      <c r="B190" s="88" t="s">
        <v>19</v>
      </c>
      <c r="C190" s="88" t="s">
        <v>65</v>
      </c>
      <c r="D190" s="88" t="s">
        <v>137</v>
      </c>
      <c r="E190" s="130">
        <v>-0.06</v>
      </c>
      <c r="F190" s="130">
        <v>0.5</v>
      </c>
      <c r="G190" s="90">
        <v>-1.002184941483325</v>
      </c>
      <c r="H190" s="90">
        <v>225.27311002182464</v>
      </c>
      <c r="I190" s="90">
        <v>-0.65254652423402459</v>
      </c>
      <c r="J190" s="90">
        <v>0.93027201443444563</v>
      </c>
      <c r="K190" s="90">
        <v>5.8550886124275449E-3</v>
      </c>
      <c r="L190" s="90">
        <v>0</v>
      </c>
      <c r="M190" s="90">
        <v>0</v>
      </c>
      <c r="N190" s="89">
        <v>11</v>
      </c>
      <c r="O190" s="89">
        <v>86</v>
      </c>
      <c r="P190" s="89">
        <f t="shared" si="4"/>
        <v>30</v>
      </c>
      <c r="Q190" s="91">
        <f t="shared" si="7"/>
        <v>3.0806251302297785</v>
      </c>
    </row>
    <row r="191" spans="1:17" x14ac:dyDescent="0.25">
      <c r="A191" s="88" t="s">
        <v>20</v>
      </c>
      <c r="B191" s="88" t="s">
        <v>19</v>
      </c>
      <c r="C191" s="88" t="s">
        <v>65</v>
      </c>
      <c r="D191" s="88" t="s">
        <v>138</v>
      </c>
      <c r="E191" s="130">
        <v>-0.06</v>
      </c>
      <c r="F191" s="130">
        <v>0.5</v>
      </c>
      <c r="G191" s="90">
        <v>-0.75099705335780031</v>
      </c>
      <c r="H191" s="90">
        <v>26.564750409840372</v>
      </c>
      <c r="I191" s="90">
        <v>4.4888099476754421E-2</v>
      </c>
      <c r="J191" s="90">
        <v>0.65348862376796235</v>
      </c>
      <c r="K191" s="90">
        <v>8.5321876849308535E-3</v>
      </c>
      <c r="L191" s="90">
        <v>0</v>
      </c>
      <c r="M191" s="90">
        <v>0</v>
      </c>
      <c r="N191" s="89">
        <v>11</v>
      </c>
      <c r="O191" s="89">
        <v>82</v>
      </c>
      <c r="P191" s="89">
        <f t="shared" si="4"/>
        <v>30</v>
      </c>
      <c r="Q191" s="91">
        <f t="shared" si="7"/>
        <v>1.3911088817944011</v>
      </c>
    </row>
    <row r="192" spans="1:17" x14ac:dyDescent="0.25">
      <c r="A192" s="88" t="s">
        <v>20</v>
      </c>
      <c r="B192" s="88" t="s">
        <v>22</v>
      </c>
      <c r="C192" s="88" t="s">
        <v>65</v>
      </c>
      <c r="D192" s="88" t="s">
        <v>134</v>
      </c>
      <c r="E192" s="130">
        <v>-0.06</v>
      </c>
      <c r="F192" s="130">
        <v>0.5</v>
      </c>
      <c r="G192" s="90">
        <v>-1.268372585325386</v>
      </c>
      <c r="H192" s="90">
        <v>67.023837090072988</v>
      </c>
      <c r="I192" s="90">
        <v>0.35461567211752421</v>
      </c>
      <c r="J192" s="90">
        <v>0.91366100109304427</v>
      </c>
      <c r="K192" s="90">
        <v>1.1181827039205808E-3</v>
      </c>
      <c r="L192" s="90">
        <v>0</v>
      </c>
      <c r="M192" s="90">
        <v>0</v>
      </c>
      <c r="N192" s="89">
        <v>11</v>
      </c>
      <c r="O192" s="89">
        <v>86</v>
      </c>
      <c r="P192" s="89">
        <f t="shared" si="4"/>
        <v>30</v>
      </c>
      <c r="Q192" s="91">
        <f t="shared" si="7"/>
        <v>2.6230072262354165</v>
      </c>
    </row>
    <row r="193" spans="1:17" x14ac:dyDescent="0.25">
      <c r="A193" s="88" t="s">
        <v>20</v>
      </c>
      <c r="B193" s="88" t="s">
        <v>22</v>
      </c>
      <c r="C193" s="88" t="s">
        <v>65</v>
      </c>
      <c r="D193" s="88" t="s">
        <v>135</v>
      </c>
      <c r="E193" s="130">
        <v>-0.06</v>
      </c>
      <c r="F193" s="130">
        <v>0.5</v>
      </c>
      <c r="G193" s="90">
        <v>-0.80696778734283847</v>
      </c>
      <c r="H193" s="90">
        <v>63.597368081844785</v>
      </c>
      <c r="I193" s="90">
        <v>0.38134998830546513</v>
      </c>
      <c r="J193" s="90">
        <v>1.0137164555614619</v>
      </c>
      <c r="K193" s="90">
        <v>-4.0420729009781005E-6</v>
      </c>
      <c r="L193" s="90">
        <v>0</v>
      </c>
      <c r="M193" s="90">
        <v>0</v>
      </c>
      <c r="N193" s="89">
        <v>11</v>
      </c>
      <c r="O193" s="89">
        <v>86</v>
      </c>
      <c r="P193" s="89">
        <f t="shared" si="4"/>
        <v>30</v>
      </c>
      <c r="Q193" s="91">
        <f t="shared" si="7"/>
        <v>2.0241078701043413</v>
      </c>
    </row>
    <row r="194" spans="1:17" x14ac:dyDescent="0.25">
      <c r="A194" s="88" t="s">
        <v>20</v>
      </c>
      <c r="B194" s="88" t="s">
        <v>22</v>
      </c>
      <c r="C194" s="88" t="s">
        <v>65</v>
      </c>
      <c r="D194" s="88" t="s">
        <v>136</v>
      </c>
      <c r="E194" s="130">
        <v>-0.06</v>
      </c>
      <c r="F194" s="130">
        <v>0.5</v>
      </c>
      <c r="G194" s="90">
        <v>-0.80062469168396344</v>
      </c>
      <c r="H194" s="90">
        <v>67.829835933057808</v>
      </c>
      <c r="I194" s="90">
        <v>0.43528133960186721</v>
      </c>
      <c r="J194" s="90">
        <v>1.0180200789305911</v>
      </c>
      <c r="K194" s="90">
        <v>8.1398771323822538E-4</v>
      </c>
      <c r="L194" s="90">
        <v>0</v>
      </c>
      <c r="M194" s="90">
        <v>0</v>
      </c>
      <c r="N194" s="89">
        <v>11</v>
      </c>
      <c r="O194" s="89">
        <v>86</v>
      </c>
      <c r="P194" s="89">
        <f t="shared" si="4"/>
        <v>30</v>
      </c>
      <c r="Q194" s="91">
        <f t="shared" si="7"/>
        <v>2.2617124520696468</v>
      </c>
    </row>
    <row r="195" spans="1:17" x14ac:dyDescent="0.25">
      <c r="A195" s="88" t="s">
        <v>20</v>
      </c>
      <c r="B195" s="88" t="s">
        <v>22</v>
      </c>
      <c r="C195" s="88" t="s">
        <v>65</v>
      </c>
      <c r="D195" s="88" t="s">
        <v>137</v>
      </c>
      <c r="E195" s="130">
        <v>-0.06</v>
      </c>
      <c r="F195" s="130">
        <v>0.5</v>
      </c>
      <c r="G195" s="90">
        <v>-0.98563602181232968</v>
      </c>
      <c r="H195" s="90">
        <v>69.978264429425934</v>
      </c>
      <c r="I195" s="90">
        <v>0.70809980299492359</v>
      </c>
      <c r="J195" s="90">
        <v>1.1002471359789141</v>
      </c>
      <c r="K195" s="90">
        <v>-2.9624428783119213E-4</v>
      </c>
      <c r="L195" s="90">
        <v>0</v>
      </c>
      <c r="M195" s="90">
        <v>0</v>
      </c>
      <c r="N195" s="89">
        <v>11</v>
      </c>
      <c r="O195" s="89">
        <v>86</v>
      </c>
      <c r="P195" s="89">
        <f t="shared" si="4"/>
        <v>30</v>
      </c>
      <c r="Q195" s="91">
        <f t="shared" si="7"/>
        <v>2.2544708680549199</v>
      </c>
    </row>
    <row r="196" spans="1:17" x14ac:dyDescent="0.25">
      <c r="A196" s="88" t="s">
        <v>20</v>
      </c>
      <c r="B196" s="88" t="s">
        <v>22</v>
      </c>
      <c r="C196" s="88" t="s">
        <v>65</v>
      </c>
      <c r="D196" s="88" t="s">
        <v>138</v>
      </c>
      <c r="E196" s="130">
        <v>-0.06</v>
      </c>
      <c r="F196" s="130">
        <v>0.5</v>
      </c>
      <c r="G196" s="90">
        <v>-0.48337754733260024</v>
      </c>
      <c r="H196" s="90">
        <v>14.536474046727072</v>
      </c>
      <c r="I196" s="90">
        <v>1.0163768614987585</v>
      </c>
      <c r="J196" s="90">
        <v>0.91526316097252236</v>
      </c>
      <c r="K196" s="90">
        <v>3.6932900456387121E-3</v>
      </c>
      <c r="L196" s="90">
        <v>0</v>
      </c>
      <c r="M196" s="90">
        <v>0</v>
      </c>
      <c r="N196" s="89">
        <v>11</v>
      </c>
      <c r="O196" s="89">
        <v>85</v>
      </c>
      <c r="P196" s="89">
        <f t="shared" si="4"/>
        <v>30</v>
      </c>
      <c r="Q196" s="91">
        <f t="shared" si="7"/>
        <v>0.95699537683255742</v>
      </c>
    </row>
    <row r="197" spans="1:17" x14ac:dyDescent="0.25">
      <c r="A197" s="88" t="s">
        <v>20</v>
      </c>
      <c r="B197" s="88" t="s">
        <v>21</v>
      </c>
      <c r="C197" s="88" t="s">
        <v>65</v>
      </c>
      <c r="D197" s="88" t="s">
        <v>134</v>
      </c>
      <c r="E197" s="130">
        <v>-0.06</v>
      </c>
      <c r="F197" s="130">
        <v>0.5</v>
      </c>
      <c r="G197" s="90">
        <v>-1.8054597710027593</v>
      </c>
      <c r="H197" s="90">
        <v>114.21829976129264</v>
      </c>
      <c r="I197" s="90">
        <v>-1.1176716127229508E-2</v>
      </c>
      <c r="J197" s="90">
        <v>0.83714066957842914</v>
      </c>
      <c r="K197" s="90">
        <v>3.5826797725503822E-3</v>
      </c>
      <c r="L197" s="90">
        <v>0</v>
      </c>
      <c r="M197" s="90">
        <v>0</v>
      </c>
      <c r="N197" s="89">
        <v>11</v>
      </c>
      <c r="O197" s="89">
        <v>86</v>
      </c>
      <c r="P197" s="89">
        <f t="shared" si="4"/>
        <v>30</v>
      </c>
      <c r="Q197" s="91">
        <f t="shared" si="7"/>
        <v>3.7899383892458234</v>
      </c>
    </row>
    <row r="198" spans="1:17" x14ac:dyDescent="0.25">
      <c r="A198" s="88" t="s">
        <v>20</v>
      </c>
      <c r="B198" s="88" t="s">
        <v>21</v>
      </c>
      <c r="C198" s="88" t="s">
        <v>65</v>
      </c>
      <c r="D198" s="88" t="s">
        <v>135</v>
      </c>
      <c r="E198" s="130">
        <v>-0.06</v>
      </c>
      <c r="F198" s="130">
        <v>0.5</v>
      </c>
      <c r="G198" s="90">
        <v>-1.2544398727659036</v>
      </c>
      <c r="H198" s="90">
        <v>115.60518499598606</v>
      </c>
      <c r="I198" s="90">
        <v>-0.26238816625264461</v>
      </c>
      <c r="J198" s="90">
        <v>0.91151508525102942</v>
      </c>
      <c r="K198" s="90">
        <v>7.0096104467987498E-4</v>
      </c>
      <c r="L198" s="90">
        <v>0</v>
      </c>
      <c r="M198" s="90">
        <v>0</v>
      </c>
      <c r="N198" s="89">
        <v>11</v>
      </c>
      <c r="O198" s="89">
        <v>86</v>
      </c>
      <c r="P198" s="89">
        <f t="shared" si="4"/>
        <v>30</v>
      </c>
      <c r="Q198" s="91">
        <f t="shared" si="7"/>
        <v>2.5385731961475444</v>
      </c>
    </row>
    <row r="199" spans="1:17" x14ac:dyDescent="0.25">
      <c r="A199" s="88" t="s">
        <v>20</v>
      </c>
      <c r="B199" s="88" t="s">
        <v>21</v>
      </c>
      <c r="C199" s="88" t="s">
        <v>65</v>
      </c>
      <c r="D199" s="88" t="s">
        <v>136</v>
      </c>
      <c r="E199" s="130">
        <v>-0.06</v>
      </c>
      <c r="F199" s="130">
        <v>0.5</v>
      </c>
      <c r="G199" s="90">
        <v>-0.72394324847940517</v>
      </c>
      <c r="H199" s="90">
        <v>82.013746558606925</v>
      </c>
      <c r="I199" s="90">
        <v>0.26399296213537354</v>
      </c>
      <c r="J199" s="90">
        <v>0.93081874830639033</v>
      </c>
      <c r="K199" s="90">
        <v>6.403574552369405E-3</v>
      </c>
      <c r="L199" s="90">
        <v>0</v>
      </c>
      <c r="M199" s="90">
        <v>0</v>
      </c>
      <c r="N199" s="89">
        <v>11</v>
      </c>
      <c r="O199" s="89">
        <v>86</v>
      </c>
      <c r="P199" s="89">
        <f t="shared" si="4"/>
        <v>30</v>
      </c>
      <c r="Q199" s="91">
        <f t="shared" si="7"/>
        <v>2.8317551513175752</v>
      </c>
    </row>
    <row r="200" spans="1:17" x14ac:dyDescent="0.25">
      <c r="A200" s="88" t="s">
        <v>20</v>
      </c>
      <c r="B200" s="88" t="s">
        <v>21</v>
      </c>
      <c r="C200" s="88" t="s">
        <v>65</v>
      </c>
      <c r="D200" s="88" t="s">
        <v>137</v>
      </c>
      <c r="E200" s="130">
        <v>-0.06</v>
      </c>
      <c r="F200" s="130">
        <v>0.5</v>
      </c>
      <c r="G200" s="90">
        <v>-0.95977848524029441</v>
      </c>
      <c r="H200" s="90">
        <v>74.747483457592864</v>
      </c>
      <c r="I200" s="90">
        <v>0.83569327155697648</v>
      </c>
      <c r="J200" s="90">
        <v>1.0941215561026281</v>
      </c>
      <c r="K200" s="90">
        <v>2.1852123923165687E-3</v>
      </c>
      <c r="L200" s="90">
        <v>0</v>
      </c>
      <c r="M200" s="90">
        <v>0</v>
      </c>
      <c r="N200" s="89">
        <v>11</v>
      </c>
      <c r="O200" s="89">
        <v>86</v>
      </c>
      <c r="P200" s="89">
        <f t="shared" si="4"/>
        <v>30</v>
      </c>
      <c r="Q200" s="91">
        <f t="shared" si="7"/>
        <v>2.7537112898208553</v>
      </c>
    </row>
    <row r="201" spans="1:17" x14ac:dyDescent="0.25">
      <c r="A201" s="88" t="s">
        <v>20</v>
      </c>
      <c r="B201" s="88" t="s">
        <v>21</v>
      </c>
      <c r="C201" s="88" t="s">
        <v>65</v>
      </c>
      <c r="D201" s="88" t="s">
        <v>138</v>
      </c>
      <c r="E201" s="130">
        <v>-0.06</v>
      </c>
      <c r="F201" s="130">
        <v>0.5</v>
      </c>
      <c r="G201" s="90">
        <v>-0.46873273280062194</v>
      </c>
      <c r="H201" s="90">
        <v>21.584899326573883</v>
      </c>
      <c r="I201" s="90">
        <v>0.38076600226522683</v>
      </c>
      <c r="J201" s="90">
        <v>0.74912788648366269</v>
      </c>
      <c r="K201" s="90">
        <v>1.0609749022101602E-2</v>
      </c>
      <c r="L201" s="90">
        <v>0</v>
      </c>
      <c r="M201" s="90">
        <v>0</v>
      </c>
      <c r="N201" s="89">
        <v>11</v>
      </c>
      <c r="O201" s="89">
        <v>82</v>
      </c>
      <c r="P201" s="89">
        <f t="shared" ref="P201:P264" si="8">IF($P$2&lt;N201,N201,IF($P$2&gt;O201,O201,$P$2))</f>
        <v>30</v>
      </c>
      <c r="Q201" s="91">
        <f t="shared" si="7"/>
        <v>1.1907988851691815</v>
      </c>
    </row>
    <row r="202" spans="1:17" x14ac:dyDescent="0.25">
      <c r="A202" s="88" t="s">
        <v>6</v>
      </c>
      <c r="B202" s="88" t="s">
        <v>5</v>
      </c>
      <c r="C202" s="88" t="s">
        <v>65</v>
      </c>
      <c r="D202" s="88" t="s">
        <v>134</v>
      </c>
      <c r="E202" s="130">
        <v>-0.06</v>
      </c>
      <c r="F202" s="130">
        <v>0.5</v>
      </c>
      <c r="G202" s="90">
        <v>-0.39404069620101384</v>
      </c>
      <c r="H202" s="90">
        <v>14.167546942433352</v>
      </c>
      <c r="I202" s="90">
        <v>5.1638656666197704</v>
      </c>
      <c r="J202" s="90">
        <v>2.0207104521548942</v>
      </c>
      <c r="K202" s="90">
        <v>-8.3008927563430947E-3</v>
      </c>
      <c r="L202" s="90">
        <v>0</v>
      </c>
      <c r="M202" s="90">
        <v>0</v>
      </c>
      <c r="N202" s="89">
        <v>12</v>
      </c>
      <c r="O202" s="89">
        <v>86</v>
      </c>
      <c r="P202" s="89">
        <f t="shared" si="8"/>
        <v>30</v>
      </c>
      <c r="Q202" s="91">
        <f t="shared" si="7"/>
        <v>2.2762032549502322</v>
      </c>
    </row>
    <row r="203" spans="1:17" x14ac:dyDescent="0.25">
      <c r="A203" s="88" t="s">
        <v>6</v>
      </c>
      <c r="B203" s="88" t="s">
        <v>5</v>
      </c>
      <c r="C203" s="88" t="s">
        <v>65</v>
      </c>
      <c r="D203" s="88" t="s">
        <v>135</v>
      </c>
      <c r="E203" s="130">
        <v>-0.06</v>
      </c>
      <c r="F203" s="130">
        <v>0.5</v>
      </c>
      <c r="G203" s="90">
        <v>49.533213216307786</v>
      </c>
      <c r="H203" s="90">
        <v>0.97561993938801073</v>
      </c>
      <c r="I203" s="90">
        <v>-0.79448795002922201</v>
      </c>
      <c r="J203" s="90">
        <v>0</v>
      </c>
      <c r="K203" s="90">
        <v>0</v>
      </c>
      <c r="L203" s="90">
        <v>0</v>
      </c>
      <c r="M203" s="90">
        <v>0</v>
      </c>
      <c r="N203" s="89">
        <v>12</v>
      </c>
      <c r="O203" s="89">
        <v>86</v>
      </c>
      <c r="P203" s="89">
        <f t="shared" si="8"/>
        <v>30</v>
      </c>
      <c r="Q203" s="91">
        <f>((alpha_a*(beta_b^speed_s))*(speed_s^ceta_c))</f>
        <v>1.5840230421106316</v>
      </c>
    </row>
    <row r="204" spans="1:17" x14ac:dyDescent="0.25">
      <c r="A204" s="88" t="s">
        <v>6</v>
      </c>
      <c r="B204" s="88" t="s">
        <v>5</v>
      </c>
      <c r="C204" s="88" t="s">
        <v>65</v>
      </c>
      <c r="D204" s="88" t="s">
        <v>136</v>
      </c>
      <c r="E204" s="130">
        <v>-0.06</v>
      </c>
      <c r="F204" s="130">
        <v>0.5</v>
      </c>
      <c r="G204" s="90">
        <v>7.9945549396033355</v>
      </c>
      <c r="H204" s="90">
        <v>-13.978618918317007</v>
      </c>
      <c r="I204" s="90">
        <v>-2.0552141344805595</v>
      </c>
      <c r="J204" s="90">
        <v>0</v>
      </c>
      <c r="K204" s="90">
        <v>0</v>
      </c>
      <c r="L204" s="90">
        <v>0</v>
      </c>
      <c r="M204" s="90">
        <v>0</v>
      </c>
      <c r="N204" s="89">
        <v>12</v>
      </c>
      <c r="O204" s="89">
        <v>86</v>
      </c>
      <c r="P204" s="89">
        <f t="shared" si="8"/>
        <v>30</v>
      </c>
      <c r="Q204" s="91">
        <f>EXP((alpha_a+(beta_b/speed_s))+(ceta_c*LN(speed_s)))</f>
        <v>1.7132840789806925</v>
      </c>
    </row>
    <row r="205" spans="1:17" x14ac:dyDescent="0.25">
      <c r="A205" s="88" t="s">
        <v>6</v>
      </c>
      <c r="B205" s="88" t="s">
        <v>5</v>
      </c>
      <c r="C205" s="88" t="s">
        <v>65</v>
      </c>
      <c r="D205" s="88" t="s">
        <v>137</v>
      </c>
      <c r="E205" s="130">
        <v>-0.06</v>
      </c>
      <c r="F205" s="130">
        <v>0.5</v>
      </c>
      <c r="G205" s="90">
        <v>7.4666057748102173</v>
      </c>
      <c r="H205" s="90">
        <v>-10.771269926602114</v>
      </c>
      <c r="I205" s="90">
        <v>-1.9536758490726744</v>
      </c>
      <c r="J205" s="90">
        <v>0</v>
      </c>
      <c r="K205" s="90">
        <v>0</v>
      </c>
      <c r="L205" s="90">
        <v>0</v>
      </c>
      <c r="M205" s="90">
        <v>0</v>
      </c>
      <c r="N205" s="89">
        <v>12</v>
      </c>
      <c r="O205" s="89">
        <v>86</v>
      </c>
      <c r="P205" s="89">
        <f t="shared" si="8"/>
        <v>30</v>
      </c>
      <c r="Q205" s="91">
        <f>EXP((alpha_a+(beta_b/speed_s))+(ceta_c*LN(speed_s)))</f>
        <v>1.5883984769887287</v>
      </c>
    </row>
    <row r="206" spans="1:17" x14ac:dyDescent="0.25">
      <c r="A206" s="88" t="s">
        <v>6</v>
      </c>
      <c r="B206" s="88" t="s">
        <v>5</v>
      </c>
      <c r="C206" s="88" t="s">
        <v>65</v>
      </c>
      <c r="D206" s="88" t="s">
        <v>138</v>
      </c>
      <c r="E206" s="130">
        <v>-0.06</v>
      </c>
      <c r="F206" s="130">
        <v>0.5</v>
      </c>
      <c r="G206" s="90">
        <v>14.151120408445667</v>
      </c>
      <c r="H206" s="90">
        <v>0.95054077537258508</v>
      </c>
      <c r="I206" s="90">
        <v>-0.43473282908179983</v>
      </c>
      <c r="J206" s="90">
        <v>0</v>
      </c>
      <c r="K206" s="90">
        <v>0</v>
      </c>
      <c r="L206" s="90">
        <v>0</v>
      </c>
      <c r="M206" s="90">
        <v>0</v>
      </c>
      <c r="N206" s="89">
        <v>12</v>
      </c>
      <c r="O206" s="89">
        <v>86</v>
      </c>
      <c r="P206" s="89">
        <f t="shared" si="8"/>
        <v>30</v>
      </c>
      <c r="Q206" s="91">
        <f>((alpha_a*(beta_b^speed_s))*(speed_s^ceta_c))</f>
        <v>0.70430418762490643</v>
      </c>
    </row>
    <row r="207" spans="1:17" x14ac:dyDescent="0.25">
      <c r="A207" s="88" t="s">
        <v>6</v>
      </c>
      <c r="B207" s="88" t="s">
        <v>5</v>
      </c>
      <c r="C207" s="88" t="s">
        <v>65</v>
      </c>
      <c r="D207" s="88" t="s">
        <v>131</v>
      </c>
      <c r="E207" s="130">
        <v>-0.06</v>
      </c>
      <c r="F207" s="130">
        <v>0.5</v>
      </c>
      <c r="G207" s="90">
        <v>-5.5471153933000004</v>
      </c>
      <c r="H207" s="90">
        <v>0.70493643939999995</v>
      </c>
      <c r="I207" s="90">
        <v>-6.8811289999999997E-3</v>
      </c>
      <c r="J207" s="90">
        <v>35.552940459200002</v>
      </c>
      <c r="K207" s="90">
        <v>1</v>
      </c>
      <c r="L207" s="90">
        <v>-0.18887513489999999</v>
      </c>
      <c r="M207" s="90">
        <v>1.7716166299999999E-2</v>
      </c>
      <c r="N207" s="89">
        <v>5</v>
      </c>
      <c r="O207" s="89">
        <v>85</v>
      </c>
      <c r="P207" s="89">
        <f t="shared" si="8"/>
        <v>30</v>
      </c>
      <c r="Q207" s="91">
        <f>(alpha_a+beta_b*speed_s+ceta_c*speed_s^2+delta_d/speed_s)/(epsilon_e+feta_f*speed_s+gamma_g*speed_s^2)</f>
        <v>0.93924295461843332</v>
      </c>
    </row>
    <row r="208" spans="1:17" x14ac:dyDescent="0.25">
      <c r="A208" s="88" t="s">
        <v>6</v>
      </c>
      <c r="B208" s="88" t="s">
        <v>5</v>
      </c>
      <c r="C208" s="88" t="s">
        <v>65</v>
      </c>
      <c r="D208" s="88" t="s">
        <v>132</v>
      </c>
      <c r="E208" s="130">
        <v>-0.06</v>
      </c>
      <c r="F208" s="130">
        <v>0.5</v>
      </c>
      <c r="G208" s="90">
        <v>-9.7151149197999995</v>
      </c>
      <c r="H208" s="90">
        <v>0.86638925060000005</v>
      </c>
      <c r="I208" s="90">
        <v>-9.4716191999999998E-3</v>
      </c>
      <c r="J208" s="90">
        <v>53.546084799100001</v>
      </c>
      <c r="K208" s="90">
        <v>1</v>
      </c>
      <c r="L208" s="90">
        <v>-0.1971925907</v>
      </c>
      <c r="M208" s="90">
        <v>1.42999991E-2</v>
      </c>
      <c r="N208" s="89">
        <v>5</v>
      </c>
      <c r="O208" s="89">
        <v>75</v>
      </c>
      <c r="P208" s="89">
        <f t="shared" si="8"/>
        <v>30</v>
      </c>
      <c r="Q208" s="91">
        <f>(alpha_a+beta_b*speed_s+ceta_c*speed_s^2+delta_d/speed_s)/(epsilon_e+feta_f*speed_s+gamma_g*speed_s^2)</f>
        <v>1.198982810407254</v>
      </c>
    </row>
    <row r="209" spans="1:17" x14ac:dyDescent="0.25">
      <c r="A209" s="88" t="s">
        <v>6</v>
      </c>
      <c r="B209" s="88" t="s">
        <v>5</v>
      </c>
      <c r="C209" s="88" t="s">
        <v>65</v>
      </c>
      <c r="D209" s="88" t="s">
        <v>133</v>
      </c>
      <c r="E209" s="130">
        <v>-0.06</v>
      </c>
      <c r="F209" s="130">
        <v>0.5</v>
      </c>
      <c r="G209" s="90">
        <v>1.9635714097000001</v>
      </c>
      <c r="H209" s="90">
        <v>-1.3958177904</v>
      </c>
      <c r="I209" s="90">
        <v>1.77904976E-2</v>
      </c>
      <c r="J209" s="90">
        <v>20.3266716782</v>
      </c>
      <c r="K209" s="90">
        <v>1</v>
      </c>
      <c r="L209" s="90">
        <v>-9.6615948199999996E-2</v>
      </c>
      <c r="M209" s="90">
        <v>-2.4210708899999999E-2</v>
      </c>
      <c r="N209" s="89">
        <v>5</v>
      </c>
      <c r="O209" s="89">
        <v>75</v>
      </c>
      <c r="P209" s="89">
        <f t="shared" si="8"/>
        <v>30</v>
      </c>
      <c r="Q209" s="91">
        <f>(alpha_a+beta_b*speed_s+ceta_c*speed_s^2+delta_d/speed_s)/(epsilon_e+feta_f*speed_s+gamma_g*speed_s^2)</f>
        <v>0.98032103070868726</v>
      </c>
    </row>
    <row r="210" spans="1:17" x14ac:dyDescent="0.25">
      <c r="A210" s="88" t="s">
        <v>6</v>
      </c>
      <c r="B210" s="88" t="s">
        <v>10</v>
      </c>
      <c r="C210" s="88" t="s">
        <v>65</v>
      </c>
      <c r="D210" s="88" t="s">
        <v>134</v>
      </c>
      <c r="E210" s="130">
        <v>-0.06</v>
      </c>
      <c r="F210" s="130">
        <v>0.5</v>
      </c>
      <c r="G210" s="90">
        <v>-0.36519562247913656</v>
      </c>
      <c r="H210" s="90">
        <v>13.989369094288106</v>
      </c>
      <c r="I210" s="90">
        <v>4.9996254093775629</v>
      </c>
      <c r="J210" s="90">
        <v>1.9521309054710603</v>
      </c>
      <c r="K210" s="90">
        <v>-7.5246876222563657E-3</v>
      </c>
      <c r="L210" s="90">
        <v>0</v>
      </c>
      <c r="M210" s="90">
        <v>0</v>
      </c>
      <c r="N210" s="89">
        <v>12</v>
      </c>
      <c r="O210" s="89">
        <v>86</v>
      </c>
      <c r="P210" s="89">
        <f t="shared" si="8"/>
        <v>30</v>
      </c>
      <c r="Q210" s="91">
        <f>(alpha_a+(beta_b/(1+EXP((((-1)*ceta_c)+(delta_d*LN(speed_s)))+(epsilon_e*speed_s)))))</f>
        <v>2.3707032977081077</v>
      </c>
    </row>
    <row r="211" spans="1:17" x14ac:dyDescent="0.25">
      <c r="A211" s="88" t="s">
        <v>6</v>
      </c>
      <c r="B211" s="88" t="s">
        <v>10</v>
      </c>
      <c r="C211" s="88" t="s">
        <v>65</v>
      </c>
      <c r="D211" s="88" t="s">
        <v>135</v>
      </c>
      <c r="E211" s="130">
        <v>-0.06</v>
      </c>
      <c r="F211" s="130">
        <v>0.5</v>
      </c>
      <c r="G211" s="90">
        <v>8.3264295909918715</v>
      </c>
      <c r="H211" s="90">
        <v>-15.296421200883321</v>
      </c>
      <c r="I211" s="90">
        <v>-2.116343382930562</v>
      </c>
      <c r="J211" s="90">
        <v>0</v>
      </c>
      <c r="K211" s="90">
        <v>0</v>
      </c>
      <c r="L211" s="90">
        <v>0</v>
      </c>
      <c r="M211" s="90">
        <v>0</v>
      </c>
      <c r="N211" s="89">
        <v>12</v>
      </c>
      <c r="O211" s="89">
        <v>86</v>
      </c>
      <c r="P211" s="89">
        <f t="shared" si="8"/>
        <v>30</v>
      </c>
      <c r="Q211" s="91">
        <f>EXP((alpha_a+(beta_b/speed_s))+(ceta_c*LN(speed_s)))</f>
        <v>1.8560439454225597</v>
      </c>
    </row>
    <row r="212" spans="1:17" x14ac:dyDescent="0.25">
      <c r="A212" s="88" t="s">
        <v>6</v>
      </c>
      <c r="B212" s="88" t="s">
        <v>10</v>
      </c>
      <c r="C212" s="88" t="s">
        <v>65</v>
      </c>
      <c r="D212" s="88" t="s">
        <v>136</v>
      </c>
      <c r="E212" s="130">
        <v>-0.06</v>
      </c>
      <c r="F212" s="130">
        <v>0.5</v>
      </c>
      <c r="G212" s="90">
        <v>8.1606988178118041</v>
      </c>
      <c r="H212" s="90">
        <v>-14.441295960871685</v>
      </c>
      <c r="I212" s="90">
        <v>-2.0496041269212104</v>
      </c>
      <c r="J212" s="90">
        <v>0</v>
      </c>
      <c r="K212" s="90">
        <v>0</v>
      </c>
      <c r="L212" s="90">
        <v>0</v>
      </c>
      <c r="M212" s="90">
        <v>0</v>
      </c>
      <c r="N212" s="89">
        <v>12</v>
      </c>
      <c r="O212" s="89">
        <v>86</v>
      </c>
      <c r="P212" s="89">
        <f t="shared" si="8"/>
        <v>30</v>
      </c>
      <c r="Q212" s="91">
        <f>EXP((alpha_a+(beta_b/speed_s))+(ceta_c*LN(speed_s)))</f>
        <v>2.0303619869560707</v>
      </c>
    </row>
    <row r="213" spans="1:17" x14ac:dyDescent="0.25">
      <c r="A213" s="88" t="s">
        <v>6</v>
      </c>
      <c r="B213" s="88" t="s">
        <v>10</v>
      </c>
      <c r="C213" s="88" t="s">
        <v>65</v>
      </c>
      <c r="D213" s="88" t="s">
        <v>137</v>
      </c>
      <c r="E213" s="130">
        <v>-0.06</v>
      </c>
      <c r="F213" s="130">
        <v>0.5</v>
      </c>
      <c r="G213" s="90">
        <v>7.5519695612443583</v>
      </c>
      <c r="H213" s="90">
        <v>-11.09513950975456</v>
      </c>
      <c r="I213" s="90">
        <v>-1.932677993217615</v>
      </c>
      <c r="J213" s="90">
        <v>0</v>
      </c>
      <c r="K213" s="90">
        <v>0</v>
      </c>
      <c r="L213" s="90">
        <v>0</v>
      </c>
      <c r="M213" s="90">
        <v>0</v>
      </c>
      <c r="N213" s="89">
        <v>12</v>
      </c>
      <c r="O213" s="89">
        <v>86</v>
      </c>
      <c r="P213" s="89">
        <f t="shared" si="8"/>
        <v>30</v>
      </c>
      <c r="Q213" s="91">
        <f>EXP((alpha_a+(beta_b/speed_s))+(ceta_c*LN(speed_s)))</f>
        <v>1.8380629039145242</v>
      </c>
    </row>
    <row r="214" spans="1:17" x14ac:dyDescent="0.25">
      <c r="A214" s="88" t="s">
        <v>6</v>
      </c>
      <c r="B214" s="88" t="s">
        <v>10</v>
      </c>
      <c r="C214" s="88" t="s">
        <v>65</v>
      </c>
      <c r="D214" s="88" t="s">
        <v>138</v>
      </c>
      <c r="E214" s="130">
        <v>-0.06</v>
      </c>
      <c r="F214" s="130">
        <v>0.5</v>
      </c>
      <c r="G214" s="90">
        <v>-0.20338980707631282</v>
      </c>
      <c r="H214" s="90">
        <v>4.9959933960619578</v>
      </c>
      <c r="I214" s="90">
        <v>5.9938663865255952</v>
      </c>
      <c r="J214" s="90">
        <v>2.2623579844344226</v>
      </c>
      <c r="K214" s="90">
        <v>-1.091493263514505E-2</v>
      </c>
      <c r="L214" s="90">
        <v>0</v>
      </c>
      <c r="M214" s="90">
        <v>0</v>
      </c>
      <c r="N214" s="89">
        <v>12</v>
      </c>
      <c r="O214" s="89">
        <v>86</v>
      </c>
      <c r="P214" s="89">
        <f t="shared" si="8"/>
        <v>30</v>
      </c>
      <c r="Q214" s="91">
        <f>(alpha_a+(beta_b/(1+EXP((((-1)*ceta_c)+(delta_d*LN(speed_s)))+(epsilon_e*speed_s)))))</f>
        <v>0.80614656269539064</v>
      </c>
    </row>
    <row r="215" spans="1:17" x14ac:dyDescent="0.25">
      <c r="A215" s="88" t="s">
        <v>6</v>
      </c>
      <c r="B215" s="88" t="s">
        <v>10</v>
      </c>
      <c r="C215" s="88" t="s">
        <v>65</v>
      </c>
      <c r="D215" s="88" t="s">
        <v>131</v>
      </c>
      <c r="E215" s="130">
        <v>-0.06</v>
      </c>
      <c r="F215" s="130">
        <v>0.5</v>
      </c>
      <c r="G215" s="90">
        <v>-6.4170912214999998</v>
      </c>
      <c r="H215" s="90">
        <v>0.80650791889999995</v>
      </c>
      <c r="I215" s="90">
        <v>-7.6248169999999999E-3</v>
      </c>
      <c r="J215" s="90">
        <v>41.2460686911</v>
      </c>
      <c r="K215" s="90">
        <v>1</v>
      </c>
      <c r="L215" s="90">
        <v>-0.19153301880000001</v>
      </c>
      <c r="M215" s="90">
        <v>1.76666298E-2</v>
      </c>
      <c r="N215" s="89">
        <v>5</v>
      </c>
      <c r="O215" s="89">
        <v>85</v>
      </c>
      <c r="P215" s="89">
        <f t="shared" si="8"/>
        <v>30</v>
      </c>
      <c r="Q215" s="91">
        <f>(alpha_a+beta_b*speed_s+ceta_c*speed_s^2+delta_d/speed_s)/(epsilon_e+feta_f*speed_s+gamma_g*speed_s^2)</f>
        <v>1.101910181605285</v>
      </c>
    </row>
    <row r="216" spans="1:17" x14ac:dyDescent="0.25">
      <c r="A216" s="88" t="s">
        <v>6</v>
      </c>
      <c r="B216" s="88" t="s">
        <v>10</v>
      </c>
      <c r="C216" s="88" t="s">
        <v>65</v>
      </c>
      <c r="D216" s="88" t="s">
        <v>132</v>
      </c>
      <c r="E216" s="130">
        <v>-0.06</v>
      </c>
      <c r="F216" s="130">
        <v>0.5</v>
      </c>
      <c r="G216" s="90">
        <v>-11.9647397294</v>
      </c>
      <c r="H216" s="90">
        <v>0.9375463718</v>
      </c>
      <c r="I216" s="90">
        <v>-9.8154638000000002E-3</v>
      </c>
      <c r="J216" s="90">
        <v>64.716084497899999</v>
      </c>
      <c r="K216" s="90">
        <v>1</v>
      </c>
      <c r="L216" s="90">
        <v>-0.1993788339</v>
      </c>
      <c r="M216" s="90">
        <v>1.3232925600000001E-2</v>
      </c>
      <c r="N216" s="89">
        <v>5</v>
      </c>
      <c r="O216" s="89">
        <v>80</v>
      </c>
      <c r="P216" s="89">
        <f t="shared" si="8"/>
        <v>30</v>
      </c>
      <c r="Q216" s="91">
        <f>(alpha_a+beta_b*speed_s+ceta_c*speed_s^2+delta_d/speed_s)/(epsilon_e+feta_f*speed_s+gamma_g*speed_s^2)</f>
        <v>1.36901990363381</v>
      </c>
    </row>
    <row r="217" spans="1:17" x14ac:dyDescent="0.25">
      <c r="A217" s="88" t="s">
        <v>6</v>
      </c>
      <c r="B217" s="88" t="s">
        <v>10</v>
      </c>
      <c r="C217" s="88" t="s">
        <v>65</v>
      </c>
      <c r="D217" s="88" t="s">
        <v>133</v>
      </c>
      <c r="E217" s="130">
        <v>-0.06</v>
      </c>
      <c r="F217" s="130">
        <v>0.5</v>
      </c>
      <c r="G217" s="90">
        <v>2.1030623968</v>
      </c>
      <c r="H217" s="90">
        <v>7.4428437E-3</v>
      </c>
      <c r="I217" s="90">
        <v>-4.5823439999999999E-4</v>
      </c>
      <c r="J217" s="90">
        <v>27.575064396599998</v>
      </c>
      <c r="K217" s="90">
        <v>1</v>
      </c>
      <c r="L217" s="90">
        <v>1.4315513699999999E-2</v>
      </c>
      <c r="M217" s="90">
        <v>1.294962E-3</v>
      </c>
      <c r="N217" s="89">
        <v>5</v>
      </c>
      <c r="O217" s="89">
        <v>80</v>
      </c>
      <c r="P217" s="89">
        <f t="shared" si="8"/>
        <v>30</v>
      </c>
      <c r="Q217" s="91">
        <f>(alpha_a+beta_b*speed_s+ceta_c*speed_s^2+delta_d/speed_s)/(epsilon_e+feta_f*speed_s+gamma_g*speed_s^2)</f>
        <v>1.0917844561776324</v>
      </c>
    </row>
    <row r="218" spans="1:17" x14ac:dyDescent="0.25">
      <c r="A218" s="88" t="s">
        <v>6</v>
      </c>
      <c r="B218" s="88" t="s">
        <v>9</v>
      </c>
      <c r="C218" s="88" t="s">
        <v>65</v>
      </c>
      <c r="D218" s="88" t="s">
        <v>134</v>
      </c>
      <c r="E218" s="130">
        <v>-0.06</v>
      </c>
      <c r="F218" s="130">
        <v>0.5</v>
      </c>
      <c r="G218" s="90">
        <v>-0.35482487496863452</v>
      </c>
      <c r="H218" s="90">
        <v>13.28450153056853</v>
      </c>
      <c r="I218" s="90">
        <v>5.153704165872913</v>
      </c>
      <c r="J218" s="90">
        <v>1.9805000238493717</v>
      </c>
      <c r="K218" s="90">
        <v>-7.6817158406234931E-3</v>
      </c>
      <c r="L218" s="90">
        <v>0</v>
      </c>
      <c r="M218" s="90">
        <v>0</v>
      </c>
      <c r="N218" s="89">
        <v>12</v>
      </c>
      <c r="O218" s="89">
        <v>86</v>
      </c>
      <c r="P218" s="89">
        <f t="shared" si="8"/>
        <v>30</v>
      </c>
      <c r="Q218" s="91">
        <f>(alpha_a+(beta_b/(1+EXP((((-1)*ceta_c)+(delta_d*LN(speed_s)))+(epsilon_e*speed_s)))))</f>
        <v>2.3759017840589718</v>
      </c>
    </row>
    <row r="219" spans="1:17" x14ac:dyDescent="0.25">
      <c r="A219" s="88" t="s">
        <v>6</v>
      </c>
      <c r="B219" s="88" t="s">
        <v>9</v>
      </c>
      <c r="C219" s="88" t="s">
        <v>65</v>
      </c>
      <c r="D219" s="88" t="s">
        <v>135</v>
      </c>
      <c r="E219" s="130">
        <v>-0.06</v>
      </c>
      <c r="F219" s="130">
        <v>0.5</v>
      </c>
      <c r="G219" s="90">
        <v>-0.26216359807696049</v>
      </c>
      <c r="H219" s="90">
        <v>11.77140215579572</v>
      </c>
      <c r="I219" s="90">
        <v>4.6890567080986312</v>
      </c>
      <c r="J219" s="90">
        <v>1.8755861859280742</v>
      </c>
      <c r="K219" s="90">
        <v>-6.3345779527466351E-3</v>
      </c>
      <c r="L219" s="90">
        <v>0</v>
      </c>
      <c r="M219" s="90">
        <v>0</v>
      </c>
      <c r="N219" s="89">
        <v>12</v>
      </c>
      <c r="O219" s="89">
        <v>86</v>
      </c>
      <c r="P219" s="89">
        <f t="shared" si="8"/>
        <v>30</v>
      </c>
      <c r="Q219" s="91">
        <f>(alpha_a+(beta_b/(1+EXP((((-1)*ceta_c)+(delta_d*LN(speed_s)))+(epsilon_e*speed_s)))))</f>
        <v>1.8849864364937661</v>
      </c>
    </row>
    <row r="220" spans="1:17" x14ac:dyDescent="0.25">
      <c r="A220" s="88" t="s">
        <v>6</v>
      </c>
      <c r="B220" s="88" t="s">
        <v>9</v>
      </c>
      <c r="C220" s="88" t="s">
        <v>65</v>
      </c>
      <c r="D220" s="88" t="s">
        <v>136</v>
      </c>
      <c r="E220" s="130">
        <v>-0.06</v>
      </c>
      <c r="F220" s="130">
        <v>0.5</v>
      </c>
      <c r="G220" s="90">
        <v>8.1601146086625498</v>
      </c>
      <c r="H220" s="90">
        <v>-14.620341855038117</v>
      </c>
      <c r="I220" s="90">
        <v>-2.048122710666628</v>
      </c>
      <c r="J220" s="90">
        <v>0</v>
      </c>
      <c r="K220" s="90">
        <v>0</v>
      </c>
      <c r="L220" s="90">
        <v>0</v>
      </c>
      <c r="M220" s="90">
        <v>0</v>
      </c>
      <c r="N220" s="89">
        <v>12</v>
      </c>
      <c r="O220" s="89">
        <v>86</v>
      </c>
      <c r="P220" s="89">
        <f t="shared" si="8"/>
        <v>30</v>
      </c>
      <c r="Q220" s="91">
        <f>EXP((alpha_a+(beta_b/speed_s))+(ceta_c*LN(speed_s)))</f>
        <v>2.0272907166641096</v>
      </c>
    </row>
    <row r="221" spans="1:17" x14ac:dyDescent="0.25">
      <c r="A221" s="88" t="s">
        <v>6</v>
      </c>
      <c r="B221" s="88" t="s">
        <v>9</v>
      </c>
      <c r="C221" s="88" t="s">
        <v>65</v>
      </c>
      <c r="D221" s="88" t="s">
        <v>137</v>
      </c>
      <c r="E221" s="130">
        <v>-0.06</v>
      </c>
      <c r="F221" s="130">
        <v>0.5</v>
      </c>
      <c r="G221" s="90">
        <v>7.6097625680919636</v>
      </c>
      <c r="H221" s="90">
        <v>-11.547626886329247</v>
      </c>
      <c r="I221" s="90">
        <v>-1.9456298815974744</v>
      </c>
      <c r="J221" s="90">
        <v>0</v>
      </c>
      <c r="K221" s="90">
        <v>0</v>
      </c>
      <c r="L221" s="90">
        <v>0</v>
      </c>
      <c r="M221" s="90">
        <v>0</v>
      </c>
      <c r="N221" s="89">
        <v>12</v>
      </c>
      <c r="O221" s="89">
        <v>86</v>
      </c>
      <c r="P221" s="89">
        <f t="shared" si="8"/>
        <v>30</v>
      </c>
      <c r="Q221" s="91">
        <f>EXP((alpha_a+(beta_b/speed_s))+(ceta_c*LN(speed_s)))</f>
        <v>1.8355981815994964</v>
      </c>
    </row>
    <row r="222" spans="1:17" x14ac:dyDescent="0.25">
      <c r="A222" s="88" t="s">
        <v>6</v>
      </c>
      <c r="B222" s="88" t="s">
        <v>9</v>
      </c>
      <c r="C222" s="88" t="s">
        <v>65</v>
      </c>
      <c r="D222" s="88" t="s">
        <v>138</v>
      </c>
      <c r="E222" s="130">
        <v>-0.06</v>
      </c>
      <c r="F222" s="130">
        <v>0.5</v>
      </c>
      <c r="G222" s="90">
        <v>-0.20055910257131856</v>
      </c>
      <c r="H222" s="90">
        <v>4.8170703239965906</v>
      </c>
      <c r="I222" s="90">
        <v>6.2048670932542898</v>
      </c>
      <c r="J222" s="90">
        <v>2.3187960911451273</v>
      </c>
      <c r="K222" s="90">
        <v>-1.1790838213620598E-2</v>
      </c>
      <c r="L222" s="90">
        <v>0</v>
      </c>
      <c r="M222" s="90">
        <v>0</v>
      </c>
      <c r="N222" s="89">
        <v>12</v>
      </c>
      <c r="O222" s="89">
        <v>86</v>
      </c>
      <c r="P222" s="89">
        <f t="shared" si="8"/>
        <v>30</v>
      </c>
      <c r="Q222" s="91">
        <f>(alpha_a+(beta_b/(1+EXP((((-1)*ceta_c)+(delta_d*LN(speed_s)))+(epsilon_e*speed_s)))))</f>
        <v>0.80849824072952725</v>
      </c>
    </row>
    <row r="223" spans="1:17" x14ac:dyDescent="0.25">
      <c r="A223" s="88" t="s">
        <v>6</v>
      </c>
      <c r="B223" s="88" t="s">
        <v>9</v>
      </c>
      <c r="C223" s="88" t="s">
        <v>65</v>
      </c>
      <c r="D223" s="88" t="s">
        <v>131</v>
      </c>
      <c r="E223" s="130">
        <v>-0.06</v>
      </c>
      <c r="F223" s="130">
        <v>0.5</v>
      </c>
      <c r="G223" s="90">
        <v>-6.2381516325000002</v>
      </c>
      <c r="H223" s="90">
        <v>0.78658287950000005</v>
      </c>
      <c r="I223" s="90">
        <v>-7.3554181999999999E-3</v>
      </c>
      <c r="J223" s="90">
        <v>40.585293962000001</v>
      </c>
      <c r="K223" s="90">
        <v>1</v>
      </c>
      <c r="L223" s="90">
        <v>-0.1917428914</v>
      </c>
      <c r="M223" s="90">
        <v>1.7567783199999999E-2</v>
      </c>
      <c r="N223" s="89">
        <v>5</v>
      </c>
      <c r="O223" s="89">
        <v>85</v>
      </c>
      <c r="P223" s="89">
        <f t="shared" si="8"/>
        <v>30</v>
      </c>
      <c r="Q223" s="91">
        <f>(alpha_a+beta_b*speed_s+ceta_c*speed_s^2+delta_d/speed_s)/(epsilon_e+feta_f*speed_s+gamma_g*speed_s^2)</f>
        <v>1.0934632164115901</v>
      </c>
    </row>
    <row r="224" spans="1:17" x14ac:dyDescent="0.25">
      <c r="A224" s="88" t="s">
        <v>6</v>
      </c>
      <c r="B224" s="88" t="s">
        <v>9</v>
      </c>
      <c r="C224" s="88" t="s">
        <v>65</v>
      </c>
      <c r="D224" s="88" t="s">
        <v>132</v>
      </c>
      <c r="E224" s="130">
        <v>-0.06</v>
      </c>
      <c r="F224" s="130">
        <v>0.5</v>
      </c>
      <c r="G224" s="90">
        <v>-11.6283225459</v>
      </c>
      <c r="H224" s="90">
        <v>0.94967396039999996</v>
      </c>
      <c r="I224" s="90">
        <v>-9.9655951000000003E-3</v>
      </c>
      <c r="J224" s="90">
        <v>63.635214535599999</v>
      </c>
      <c r="K224" s="90">
        <v>1</v>
      </c>
      <c r="L224" s="90">
        <v>-0.2001631002</v>
      </c>
      <c r="M224" s="90">
        <v>1.3679973099999999E-2</v>
      </c>
      <c r="N224" s="89">
        <v>5</v>
      </c>
      <c r="O224" s="89">
        <v>80</v>
      </c>
      <c r="P224" s="89">
        <f t="shared" si="8"/>
        <v>30</v>
      </c>
      <c r="Q224" s="91">
        <f>(alpha_a+beta_b*speed_s+ceta_c*speed_s^2+delta_d/speed_s)/(epsilon_e+feta_f*speed_s+gamma_g*speed_s^2)</f>
        <v>1.3704558700061018</v>
      </c>
    </row>
    <row r="225" spans="1:17" x14ac:dyDescent="0.25">
      <c r="A225" s="88" t="s">
        <v>6</v>
      </c>
      <c r="B225" s="88" t="s">
        <v>9</v>
      </c>
      <c r="C225" s="88" t="s">
        <v>65</v>
      </c>
      <c r="D225" s="88" t="s">
        <v>133</v>
      </c>
      <c r="E225" s="130">
        <v>-0.06</v>
      </c>
      <c r="F225" s="130">
        <v>0.5</v>
      </c>
      <c r="G225" s="90">
        <v>1.4493692346</v>
      </c>
      <c r="H225" s="90">
        <v>2.0482617700000001E-2</v>
      </c>
      <c r="I225" s="90">
        <v>-5.1890979999999996E-4</v>
      </c>
      <c r="J225" s="90">
        <v>27.923799354</v>
      </c>
      <c r="K225" s="90">
        <v>1</v>
      </c>
      <c r="L225" s="90">
        <v>4.2619768000000001E-3</v>
      </c>
      <c r="M225" s="90">
        <v>1.3978670999999999E-3</v>
      </c>
      <c r="N225" s="89">
        <v>5</v>
      </c>
      <c r="O225" s="89">
        <v>80</v>
      </c>
      <c r="P225" s="89">
        <f t="shared" si="8"/>
        <v>30</v>
      </c>
      <c r="Q225" s="91">
        <f>(alpha_a+beta_b*speed_s+ceta_c*speed_s^2+delta_d/speed_s)/(epsilon_e+feta_f*speed_s+gamma_g*speed_s^2)</f>
        <v>1.0593822902382211</v>
      </c>
    </row>
    <row r="226" spans="1:17" x14ac:dyDescent="0.25">
      <c r="A226" s="88" t="s">
        <v>6</v>
      </c>
      <c r="B226" s="88" t="s">
        <v>8</v>
      </c>
      <c r="C226" s="88" t="s">
        <v>65</v>
      </c>
      <c r="D226" s="88" t="s">
        <v>134</v>
      </c>
      <c r="E226" s="130">
        <v>-0.06</v>
      </c>
      <c r="F226" s="130">
        <v>0.5</v>
      </c>
      <c r="G226" s="90">
        <v>-0.39331064229240281</v>
      </c>
      <c r="H226" s="90">
        <v>15.107969331065171</v>
      </c>
      <c r="I226" s="90">
        <v>5.4052653551097229</v>
      </c>
      <c r="J226" s="90">
        <v>2.0509590249686065</v>
      </c>
      <c r="K226" s="90">
        <v>-8.2560709216515198E-3</v>
      </c>
      <c r="L226" s="90">
        <v>0</v>
      </c>
      <c r="M226" s="90">
        <v>0</v>
      </c>
      <c r="N226" s="89">
        <v>12</v>
      </c>
      <c r="O226" s="89">
        <v>86</v>
      </c>
      <c r="P226" s="89">
        <f t="shared" si="8"/>
        <v>30</v>
      </c>
      <c r="Q226" s="91">
        <f>(alpha_a+(beta_b/(1+EXP((((-1)*ceta_c)+(delta_d*LN(speed_s)))+(epsilon_e*speed_s)))))</f>
        <v>2.7847712042812387</v>
      </c>
    </row>
    <row r="227" spans="1:17" x14ac:dyDescent="0.25">
      <c r="A227" s="88" t="s">
        <v>6</v>
      </c>
      <c r="B227" s="88" t="s">
        <v>8</v>
      </c>
      <c r="C227" s="88" t="s">
        <v>65</v>
      </c>
      <c r="D227" s="88" t="s">
        <v>135</v>
      </c>
      <c r="E227" s="130">
        <v>-0.06</v>
      </c>
      <c r="F227" s="130">
        <v>0.5</v>
      </c>
      <c r="G227" s="90">
        <v>-0.29854816043509197</v>
      </c>
      <c r="H227" s="90">
        <v>13.093101706053723</v>
      </c>
      <c r="I227" s="90">
        <v>4.9721065393576618</v>
      </c>
      <c r="J227" s="90">
        <v>1.9562706935801246</v>
      </c>
      <c r="K227" s="90">
        <v>-7.5930947791261038E-3</v>
      </c>
      <c r="L227" s="90">
        <v>0</v>
      </c>
      <c r="M227" s="90">
        <v>0</v>
      </c>
      <c r="N227" s="89">
        <v>12</v>
      </c>
      <c r="O227" s="89">
        <v>86</v>
      </c>
      <c r="P227" s="89">
        <f t="shared" si="8"/>
        <v>30</v>
      </c>
      <c r="Q227" s="91">
        <f>(alpha_a+(beta_b/(1+EXP((((-1)*ceta_c)+(delta_d*LN(speed_s)))+(epsilon_e*speed_s)))))</f>
        <v>2.1815871519897474</v>
      </c>
    </row>
    <row r="228" spans="1:17" x14ac:dyDescent="0.25">
      <c r="A228" s="88" t="s">
        <v>6</v>
      </c>
      <c r="B228" s="88" t="s">
        <v>8</v>
      </c>
      <c r="C228" s="88" t="s">
        <v>65</v>
      </c>
      <c r="D228" s="88" t="s">
        <v>136</v>
      </c>
      <c r="E228" s="130">
        <v>-0.06</v>
      </c>
      <c r="F228" s="130">
        <v>0.5</v>
      </c>
      <c r="G228" s="90">
        <v>-0.32604499904749612</v>
      </c>
      <c r="H228" s="90">
        <v>14.639001415937841</v>
      </c>
      <c r="I228" s="90">
        <v>4.8701684675813164</v>
      </c>
      <c r="J228" s="90">
        <v>1.9248916545835724</v>
      </c>
      <c r="K228" s="90">
        <v>-7.3192851440064075E-3</v>
      </c>
      <c r="L228" s="90">
        <v>0</v>
      </c>
      <c r="M228" s="90">
        <v>0</v>
      </c>
      <c r="N228" s="89">
        <v>12</v>
      </c>
      <c r="O228" s="89">
        <v>86</v>
      </c>
      <c r="P228" s="89">
        <f t="shared" si="8"/>
        <v>30</v>
      </c>
      <c r="Q228" s="91">
        <f>(alpha_a+(beta_b/(1+EXP((((-1)*ceta_c)+(delta_d*LN(speed_s)))+(epsilon_e*speed_s)))))</f>
        <v>2.4392268021009094</v>
      </c>
    </row>
    <row r="229" spans="1:17" x14ac:dyDescent="0.25">
      <c r="A229" s="88" t="s">
        <v>6</v>
      </c>
      <c r="B229" s="88" t="s">
        <v>8</v>
      </c>
      <c r="C229" s="88" t="s">
        <v>65</v>
      </c>
      <c r="D229" s="88" t="s">
        <v>137</v>
      </c>
      <c r="E229" s="130">
        <v>-0.06</v>
      </c>
      <c r="F229" s="130">
        <v>0.5</v>
      </c>
      <c r="G229" s="90">
        <v>7.9121913066409233</v>
      </c>
      <c r="H229" s="90">
        <v>-12.219420662080076</v>
      </c>
      <c r="I229" s="90">
        <v>-1.9819824237794295</v>
      </c>
      <c r="J229" s="90">
        <v>0</v>
      </c>
      <c r="K229" s="90">
        <v>0</v>
      </c>
      <c r="L229" s="90">
        <v>0</v>
      </c>
      <c r="M229" s="90">
        <v>0</v>
      </c>
      <c r="N229" s="89">
        <v>12</v>
      </c>
      <c r="O229" s="89">
        <v>86</v>
      </c>
      <c r="P229" s="89">
        <f t="shared" si="8"/>
        <v>30</v>
      </c>
      <c r="Q229" s="91">
        <f>EXP((alpha_a+(beta_b/speed_s))+(ceta_c*LN(speed_s)))</f>
        <v>2.1463395457424141</v>
      </c>
    </row>
    <row r="230" spans="1:17" x14ac:dyDescent="0.25">
      <c r="A230" s="88" t="s">
        <v>6</v>
      </c>
      <c r="B230" s="88" t="s">
        <v>8</v>
      </c>
      <c r="C230" s="88" t="s">
        <v>65</v>
      </c>
      <c r="D230" s="88" t="s">
        <v>138</v>
      </c>
      <c r="E230" s="130">
        <v>-0.06</v>
      </c>
      <c r="F230" s="130">
        <v>0.5</v>
      </c>
      <c r="G230" s="90">
        <v>-0.23368468041225124</v>
      </c>
      <c r="H230" s="90">
        <v>6.0295167670086824</v>
      </c>
      <c r="I230" s="90">
        <v>5.920708849385421</v>
      </c>
      <c r="J230" s="90">
        <v>2.2560044369763159</v>
      </c>
      <c r="K230" s="90">
        <v>-1.0854576542895164E-2</v>
      </c>
      <c r="L230" s="90">
        <v>0</v>
      </c>
      <c r="M230" s="90">
        <v>0</v>
      </c>
      <c r="N230" s="89">
        <v>12</v>
      </c>
      <c r="O230" s="89">
        <v>86</v>
      </c>
      <c r="P230" s="89">
        <f t="shared" si="8"/>
        <v>30</v>
      </c>
      <c r="Q230" s="91">
        <f>(alpha_a+(beta_b/(1+EXP((((-1)*ceta_c)+(delta_d*LN(speed_s)))+(epsilon_e*speed_s)))))</f>
        <v>0.93364434126522111</v>
      </c>
    </row>
    <row r="231" spans="1:17" x14ac:dyDescent="0.25">
      <c r="A231" s="88" t="s">
        <v>6</v>
      </c>
      <c r="B231" s="88" t="s">
        <v>8</v>
      </c>
      <c r="C231" s="88" t="s">
        <v>65</v>
      </c>
      <c r="D231" s="88" t="s">
        <v>131</v>
      </c>
      <c r="E231" s="130">
        <v>-0.06</v>
      </c>
      <c r="F231" s="130">
        <v>0.5</v>
      </c>
      <c r="G231" s="90">
        <v>-5.2958988065000003</v>
      </c>
      <c r="H231" s="90">
        <v>1.0330910569</v>
      </c>
      <c r="I231" s="90">
        <v>-1.03968589E-2</v>
      </c>
      <c r="J231" s="90">
        <v>45.1899201465</v>
      </c>
      <c r="K231" s="90">
        <v>1</v>
      </c>
      <c r="L231" s="90">
        <v>-0.17606250579999999</v>
      </c>
      <c r="M231" s="90">
        <v>1.8722465300000001E-2</v>
      </c>
      <c r="N231" s="89">
        <v>5</v>
      </c>
      <c r="O231" s="89">
        <v>85</v>
      </c>
      <c r="P231" s="89">
        <f t="shared" si="8"/>
        <v>30</v>
      </c>
      <c r="Q231" s="91">
        <f>(alpha_a+beta_b*speed_s+ceta_c*speed_s^2+delta_d/speed_s)/(epsilon_e+feta_f*speed_s+gamma_g*speed_s^2)</f>
        <v>1.4199158724248802</v>
      </c>
    </row>
    <row r="232" spans="1:17" x14ac:dyDescent="0.25">
      <c r="A232" s="88" t="s">
        <v>6</v>
      </c>
      <c r="B232" s="88" t="s">
        <v>8</v>
      </c>
      <c r="C232" s="88" t="s">
        <v>65</v>
      </c>
      <c r="D232" s="88" t="s">
        <v>132</v>
      </c>
      <c r="E232" s="130">
        <v>-0.06</v>
      </c>
      <c r="F232" s="130">
        <v>0.5</v>
      </c>
      <c r="G232" s="90">
        <v>-12.2176350034</v>
      </c>
      <c r="H232" s="90">
        <v>1.1681185183</v>
      </c>
      <c r="I232" s="90">
        <v>-1.2597904599999999E-2</v>
      </c>
      <c r="J232" s="90">
        <v>70.442792232299993</v>
      </c>
      <c r="K232" s="90">
        <v>1</v>
      </c>
      <c r="L232" s="90">
        <v>-0.20081663890000001</v>
      </c>
      <c r="M232" s="90">
        <v>1.50778966E-2</v>
      </c>
      <c r="N232" s="89">
        <v>5</v>
      </c>
      <c r="O232" s="89">
        <v>80</v>
      </c>
      <c r="P232" s="89">
        <f t="shared" si="8"/>
        <v>30</v>
      </c>
      <c r="Q232" s="91">
        <f>(alpha_a+beta_b*speed_s+ceta_c*speed_s^2+delta_d/speed_s)/(epsilon_e+feta_f*speed_s+gamma_g*speed_s^2)</f>
        <v>1.6190655887255645</v>
      </c>
    </row>
    <row r="233" spans="1:17" x14ac:dyDescent="0.25">
      <c r="A233" s="88" t="s">
        <v>6</v>
      </c>
      <c r="B233" s="88" t="s">
        <v>8</v>
      </c>
      <c r="C233" s="88" t="s">
        <v>65</v>
      </c>
      <c r="D233" s="88" t="s">
        <v>133</v>
      </c>
      <c r="E233" s="130">
        <v>-0.06</v>
      </c>
      <c r="F233" s="130">
        <v>0.5</v>
      </c>
      <c r="G233" s="90">
        <v>-1.5751639248</v>
      </c>
      <c r="H233" s="90">
        <v>0.13873068559999999</v>
      </c>
      <c r="I233" s="90">
        <v>-1.5169297E-3</v>
      </c>
      <c r="J233" s="90">
        <v>37.0269898329</v>
      </c>
      <c r="K233" s="90">
        <v>1</v>
      </c>
      <c r="L233" s="90">
        <v>-4.9753362500000002E-2</v>
      </c>
      <c r="M233" s="90">
        <v>2.6542594000000001E-3</v>
      </c>
      <c r="N233" s="89">
        <v>5</v>
      </c>
      <c r="O233" s="89">
        <v>80</v>
      </c>
      <c r="P233" s="89">
        <f t="shared" si="8"/>
        <v>30</v>
      </c>
      <c r="Q233" s="91">
        <f>(alpha_a+beta_b*speed_s+ceta_c*speed_s^2+delta_d/speed_s)/(epsilon_e+feta_f*speed_s+gamma_g*speed_s^2)</f>
        <v>1.2950694588079759</v>
      </c>
    </row>
    <row r="234" spans="1:17" x14ac:dyDescent="0.25">
      <c r="A234" s="88" t="s">
        <v>6</v>
      </c>
      <c r="B234" s="88" t="s">
        <v>7</v>
      </c>
      <c r="C234" s="88" t="s">
        <v>65</v>
      </c>
      <c r="D234" s="88" t="s">
        <v>134</v>
      </c>
      <c r="E234" s="130">
        <v>-0.06</v>
      </c>
      <c r="F234" s="130">
        <v>0.5</v>
      </c>
      <c r="G234" s="90">
        <v>-0.39831469593454477</v>
      </c>
      <c r="H234" s="90">
        <v>14.325192704364282</v>
      </c>
      <c r="I234" s="90">
        <v>5.7801575054694414</v>
      </c>
      <c r="J234" s="90">
        <v>2.1378083745739604</v>
      </c>
      <c r="K234" s="90">
        <v>-9.5372997372489172E-3</v>
      </c>
      <c r="L234" s="90">
        <v>0</v>
      </c>
      <c r="M234" s="90">
        <v>0</v>
      </c>
      <c r="N234" s="89">
        <v>12</v>
      </c>
      <c r="O234" s="89">
        <v>86</v>
      </c>
      <c r="P234" s="89">
        <f t="shared" si="8"/>
        <v>30</v>
      </c>
      <c r="Q234" s="91">
        <f>(alpha_a+(beta_b/(1+EXP((((-1)*ceta_c)+(delta_d*LN(speed_s)))+(epsilon_e*speed_s)))))</f>
        <v>2.9053152721655464</v>
      </c>
    </row>
    <row r="235" spans="1:17" x14ac:dyDescent="0.25">
      <c r="A235" s="88" t="s">
        <v>6</v>
      </c>
      <c r="B235" s="88" t="s">
        <v>7</v>
      </c>
      <c r="C235" s="88" t="s">
        <v>65</v>
      </c>
      <c r="D235" s="88" t="s">
        <v>135</v>
      </c>
      <c r="E235" s="130">
        <v>-0.06</v>
      </c>
      <c r="F235" s="130">
        <v>0.5</v>
      </c>
      <c r="G235" s="90">
        <v>-0.30906983731383481</v>
      </c>
      <c r="H235" s="90">
        <v>12.748831500952985</v>
      </c>
      <c r="I235" s="90">
        <v>5.1356059744527727</v>
      </c>
      <c r="J235" s="90">
        <v>1.9834752160280846</v>
      </c>
      <c r="K235" s="90">
        <v>-7.9487960671989124E-3</v>
      </c>
      <c r="L235" s="90">
        <v>0</v>
      </c>
      <c r="M235" s="90">
        <v>0</v>
      </c>
      <c r="N235" s="89">
        <v>12</v>
      </c>
      <c r="O235" s="89">
        <v>86</v>
      </c>
      <c r="P235" s="89">
        <f t="shared" si="8"/>
        <v>30</v>
      </c>
      <c r="Q235" s="91">
        <f>(alpha_a+(beta_b/(1+EXP((((-1)*ceta_c)+(delta_d*LN(speed_s)))+(epsilon_e*speed_s)))))</f>
        <v>2.269730734912808</v>
      </c>
    </row>
    <row r="236" spans="1:17" x14ac:dyDescent="0.25">
      <c r="A236" s="88" t="s">
        <v>6</v>
      </c>
      <c r="B236" s="88" t="s">
        <v>7</v>
      </c>
      <c r="C236" s="88" t="s">
        <v>65</v>
      </c>
      <c r="D236" s="88" t="s">
        <v>136</v>
      </c>
      <c r="E236" s="130">
        <v>-0.06</v>
      </c>
      <c r="F236" s="130">
        <v>0.5</v>
      </c>
      <c r="G236" s="90">
        <v>-0.33877785973990565</v>
      </c>
      <c r="H236" s="90">
        <v>14.578212617565395</v>
      </c>
      <c r="I236" s="90">
        <v>4.9998152961871174</v>
      </c>
      <c r="J236" s="90">
        <v>1.944710858138829</v>
      </c>
      <c r="K236" s="90">
        <v>-7.4107105976493805E-3</v>
      </c>
      <c r="L236" s="90">
        <v>0</v>
      </c>
      <c r="M236" s="90">
        <v>0</v>
      </c>
      <c r="N236" s="89">
        <v>12</v>
      </c>
      <c r="O236" s="89">
        <v>86</v>
      </c>
      <c r="P236" s="89">
        <f t="shared" si="8"/>
        <v>30</v>
      </c>
      <c r="Q236" s="91">
        <f>(alpha_a+(beta_b/(1+EXP((((-1)*ceta_c)+(delta_d*LN(speed_s)))+(epsilon_e*speed_s)))))</f>
        <v>2.5630934763818027</v>
      </c>
    </row>
    <row r="237" spans="1:17" x14ac:dyDescent="0.25">
      <c r="A237" s="88" t="s">
        <v>6</v>
      </c>
      <c r="B237" s="88" t="s">
        <v>7</v>
      </c>
      <c r="C237" s="88" t="s">
        <v>65</v>
      </c>
      <c r="D237" s="88" t="s">
        <v>137</v>
      </c>
      <c r="E237" s="130">
        <v>-0.06</v>
      </c>
      <c r="F237" s="130">
        <v>0.5</v>
      </c>
      <c r="G237" s="90">
        <v>8.0673943886575525</v>
      </c>
      <c r="H237" s="90">
        <v>-12.960362686367118</v>
      </c>
      <c r="I237" s="90">
        <v>-2.0052940921541325</v>
      </c>
      <c r="J237" s="90">
        <v>0</v>
      </c>
      <c r="K237" s="90">
        <v>0</v>
      </c>
      <c r="L237" s="90">
        <v>0</v>
      </c>
      <c r="M237" s="90">
        <v>0</v>
      </c>
      <c r="N237" s="89">
        <v>12</v>
      </c>
      <c r="O237" s="89">
        <v>86</v>
      </c>
      <c r="P237" s="89">
        <f t="shared" si="8"/>
        <v>30</v>
      </c>
      <c r="Q237" s="91">
        <f>EXP((alpha_a+(beta_b/speed_s))+(ceta_c*LN(speed_s)))</f>
        <v>2.2591333886913572</v>
      </c>
    </row>
    <row r="238" spans="1:17" x14ac:dyDescent="0.25">
      <c r="A238" s="88" t="s">
        <v>6</v>
      </c>
      <c r="B238" s="88" t="s">
        <v>7</v>
      </c>
      <c r="C238" s="88" t="s">
        <v>65</v>
      </c>
      <c r="D238" s="88" t="s">
        <v>138</v>
      </c>
      <c r="E238" s="130">
        <v>-0.06</v>
      </c>
      <c r="F238" s="130">
        <v>0.5</v>
      </c>
      <c r="G238" s="90">
        <v>-0.23010129656894282</v>
      </c>
      <c r="H238" s="90">
        <v>6.1249329626034337</v>
      </c>
      <c r="I238" s="90">
        <v>6.1247941778721433</v>
      </c>
      <c r="J238" s="90">
        <v>2.2991269927039539</v>
      </c>
      <c r="K238" s="90">
        <v>-1.0574163668955569E-2</v>
      </c>
      <c r="L238" s="90">
        <v>0</v>
      </c>
      <c r="M238" s="90">
        <v>0</v>
      </c>
      <c r="N238" s="89">
        <v>12</v>
      </c>
      <c r="O238" s="89">
        <v>86</v>
      </c>
      <c r="P238" s="89">
        <f t="shared" si="8"/>
        <v>30</v>
      </c>
      <c r="Q238" s="91">
        <f>(alpha_a+(beta_b/(1+EXP((((-1)*ceta_c)+(delta_d*LN(speed_s)))+(epsilon_e*speed_s)))))</f>
        <v>1.0032647601041949</v>
      </c>
    </row>
    <row r="239" spans="1:17" x14ac:dyDescent="0.25">
      <c r="A239" s="88" t="s">
        <v>6</v>
      </c>
      <c r="B239" s="88" t="s">
        <v>7</v>
      </c>
      <c r="C239" s="88" t="s">
        <v>65</v>
      </c>
      <c r="D239" s="88" t="s">
        <v>131</v>
      </c>
      <c r="E239" s="130">
        <v>-0.06</v>
      </c>
      <c r="F239" s="130">
        <v>0.5</v>
      </c>
      <c r="G239" s="90">
        <v>93.685100182900001</v>
      </c>
      <c r="H239" s="90">
        <v>-23.412743321800001</v>
      </c>
      <c r="I239" s="90">
        <v>0.31559451220000001</v>
      </c>
      <c r="J239" s="90">
        <v>-55.468221523700002</v>
      </c>
      <c r="K239" s="90">
        <v>0</v>
      </c>
      <c r="L239" s="90">
        <v>0.83756920349999997</v>
      </c>
      <c r="M239" s="90">
        <v>-0.2354397365</v>
      </c>
      <c r="N239" s="89">
        <v>5</v>
      </c>
      <c r="O239" s="89">
        <v>65</v>
      </c>
      <c r="P239" s="89">
        <f t="shared" si="8"/>
        <v>30</v>
      </c>
      <c r="Q239" s="91">
        <f>(alpha_a+beta_b*speed_s+ceta_c*speed_s^2+delta_d/speed_s)/(epsilon_e+feta_f*speed_s+gamma_g*speed_s^2)</f>
        <v>1.7482110352596234</v>
      </c>
    </row>
    <row r="240" spans="1:17" x14ac:dyDescent="0.25">
      <c r="A240" s="88" t="s">
        <v>6</v>
      </c>
      <c r="B240" s="88" t="s">
        <v>7</v>
      </c>
      <c r="C240" s="88" t="s">
        <v>65</v>
      </c>
      <c r="D240" s="88" t="s">
        <v>132</v>
      </c>
      <c r="E240" s="130">
        <v>-0.06</v>
      </c>
      <c r="F240" s="130">
        <v>0.5</v>
      </c>
      <c r="G240" s="90">
        <v>-12.369658490500001</v>
      </c>
      <c r="H240" s="90">
        <v>1.2899095905</v>
      </c>
      <c r="I240" s="90">
        <v>-1.39619233E-2</v>
      </c>
      <c r="J240" s="90">
        <v>71.536200323599999</v>
      </c>
      <c r="K240" s="90">
        <v>1</v>
      </c>
      <c r="L240" s="90">
        <v>-0.20354531949999999</v>
      </c>
      <c r="M240" s="90">
        <v>1.5989217600000001E-2</v>
      </c>
      <c r="N240" s="89">
        <v>5</v>
      </c>
      <c r="O240" s="89">
        <v>80</v>
      </c>
      <c r="P240" s="89">
        <f t="shared" si="8"/>
        <v>30</v>
      </c>
      <c r="Q240" s="91">
        <f>(alpha_a+beta_b*speed_s+ceta_c*speed_s^2+delta_d/speed_s)/(epsilon_e+feta_f*speed_s+gamma_g*speed_s^2)</f>
        <v>1.7391802164292935</v>
      </c>
    </row>
    <row r="241" spans="1:17" x14ac:dyDescent="0.25">
      <c r="A241" s="88" t="s">
        <v>6</v>
      </c>
      <c r="B241" s="88" t="s">
        <v>7</v>
      </c>
      <c r="C241" s="88" t="s">
        <v>65</v>
      </c>
      <c r="D241" s="88" t="s">
        <v>133</v>
      </c>
      <c r="E241" s="130">
        <v>-0.06</v>
      </c>
      <c r="F241" s="130">
        <v>0.5</v>
      </c>
      <c r="G241" s="90">
        <v>-5.3160861161000001</v>
      </c>
      <c r="H241" s="90">
        <v>0.28457875469999999</v>
      </c>
      <c r="I241" s="90">
        <v>-2.5832464000000001E-3</v>
      </c>
      <c r="J241" s="90">
        <v>40.804267797599998</v>
      </c>
      <c r="K241" s="90">
        <v>1</v>
      </c>
      <c r="L241" s="90">
        <v>-0.1157677072</v>
      </c>
      <c r="M241" s="90">
        <v>4.7213721999999998E-3</v>
      </c>
      <c r="N241" s="89">
        <v>5</v>
      </c>
      <c r="O241" s="89">
        <v>85</v>
      </c>
      <c r="P241" s="89">
        <f t="shared" si="8"/>
        <v>30</v>
      </c>
      <c r="Q241" s="91">
        <f>(alpha_a+beta_b*speed_s+ceta_c*speed_s^2+delta_d/speed_s)/(epsilon_e+feta_f*speed_s+gamma_g*speed_s^2)</f>
        <v>1.2704043705764827</v>
      </c>
    </row>
    <row r="242" spans="1:17" x14ac:dyDescent="0.25">
      <c r="A242" s="88" t="s">
        <v>6</v>
      </c>
      <c r="B242" s="88" t="s">
        <v>139</v>
      </c>
      <c r="C242" s="88" t="s">
        <v>65</v>
      </c>
      <c r="D242" s="88" t="s">
        <v>134</v>
      </c>
      <c r="E242" s="130">
        <v>-0.06</v>
      </c>
      <c r="F242" s="130">
        <v>0.5</v>
      </c>
      <c r="G242" s="90">
        <v>-0.4342422200942076</v>
      </c>
      <c r="H242" s="90">
        <v>15.54484007580775</v>
      </c>
      <c r="I242" s="90">
        <v>5.876819000632576</v>
      </c>
      <c r="J242" s="90">
        <v>2.1418741450854157</v>
      </c>
      <c r="K242" s="90">
        <v>-8.9077909918804342E-3</v>
      </c>
      <c r="L242" s="90">
        <v>0</v>
      </c>
      <c r="M242" s="90">
        <v>0</v>
      </c>
      <c r="N242" s="89">
        <v>12</v>
      </c>
      <c r="O242" s="89">
        <v>86</v>
      </c>
      <c r="P242" s="89">
        <f t="shared" si="8"/>
        <v>30</v>
      </c>
      <c r="Q242" s="91">
        <f>(alpha_a+(beta_b/(1+EXP((((-1)*ceta_c)+(delta_d*LN(speed_s)))+(epsilon_e*speed_s)))))</f>
        <v>3.3300666214258823</v>
      </c>
    </row>
    <row r="243" spans="1:17" x14ac:dyDescent="0.25">
      <c r="A243" s="88" t="s">
        <v>6</v>
      </c>
      <c r="B243" s="88" t="s">
        <v>139</v>
      </c>
      <c r="C243" s="88" t="s">
        <v>65</v>
      </c>
      <c r="D243" s="88" t="s">
        <v>135</v>
      </c>
      <c r="E243" s="130">
        <v>-0.06</v>
      </c>
      <c r="F243" s="130">
        <v>0.5</v>
      </c>
      <c r="G243" s="90">
        <v>-0.33864776281908426</v>
      </c>
      <c r="H243" s="90">
        <v>13.618326681803971</v>
      </c>
      <c r="I243" s="90">
        <v>5.2990478314209186</v>
      </c>
      <c r="J243" s="90">
        <v>2.0094172372218266</v>
      </c>
      <c r="K243" s="90">
        <v>-7.9346482959760985E-3</v>
      </c>
      <c r="L243" s="90">
        <v>0</v>
      </c>
      <c r="M243" s="90">
        <v>0</v>
      </c>
      <c r="N243" s="89">
        <v>12</v>
      </c>
      <c r="O243" s="89">
        <v>86</v>
      </c>
      <c r="P243" s="89">
        <f t="shared" si="8"/>
        <v>30</v>
      </c>
      <c r="Q243" s="91">
        <f>(alpha_a+(beta_b/(1+EXP((((-1)*ceta_c)+(delta_d*LN(speed_s)))+(epsilon_e*speed_s)))))</f>
        <v>2.5840286501942575</v>
      </c>
    </row>
    <row r="244" spans="1:17" x14ac:dyDescent="0.25">
      <c r="A244" s="88" t="s">
        <v>6</v>
      </c>
      <c r="B244" s="88" t="s">
        <v>139</v>
      </c>
      <c r="C244" s="88" t="s">
        <v>65</v>
      </c>
      <c r="D244" s="88" t="s">
        <v>136</v>
      </c>
      <c r="E244" s="130">
        <v>-0.06</v>
      </c>
      <c r="F244" s="130">
        <v>0.5</v>
      </c>
      <c r="G244" s="90">
        <v>-0.36550944286286302</v>
      </c>
      <c r="H244" s="90">
        <v>15.544806817033496</v>
      </c>
      <c r="I244" s="90">
        <v>5.1779006870777629</v>
      </c>
      <c r="J244" s="90">
        <v>1.9764729145372439</v>
      </c>
      <c r="K244" s="90">
        <v>-7.4731124097336893E-3</v>
      </c>
      <c r="L244" s="90">
        <v>0</v>
      </c>
      <c r="M244" s="90">
        <v>0</v>
      </c>
      <c r="N244" s="89">
        <v>12</v>
      </c>
      <c r="O244" s="89">
        <v>86</v>
      </c>
      <c r="P244" s="89">
        <f t="shared" si="8"/>
        <v>30</v>
      </c>
      <c r="Q244" s="91">
        <f>(alpha_a+(beta_b/(1+EXP((((-1)*ceta_c)+(delta_d*LN(speed_s)))+(epsilon_e*speed_s)))))</f>
        <v>2.9108949669859219</v>
      </c>
    </row>
    <row r="245" spans="1:17" x14ac:dyDescent="0.25">
      <c r="A245" s="88" t="s">
        <v>6</v>
      </c>
      <c r="B245" s="88" t="s">
        <v>139</v>
      </c>
      <c r="C245" s="88" t="s">
        <v>65</v>
      </c>
      <c r="D245" s="88" t="s">
        <v>137</v>
      </c>
      <c r="E245" s="130">
        <v>-0.06</v>
      </c>
      <c r="F245" s="130">
        <v>0.5</v>
      </c>
      <c r="G245" s="90">
        <v>-2.1733890377812919E-2</v>
      </c>
      <c r="H245" s="90">
        <v>13.503897491640542</v>
      </c>
      <c r="I245" s="90">
        <v>6.1748509779991272</v>
      </c>
      <c r="J245" s="90">
        <v>2.3594249903835363</v>
      </c>
      <c r="K245" s="90">
        <v>-1.2698652538589187E-2</v>
      </c>
      <c r="L245" s="90">
        <v>0</v>
      </c>
      <c r="M245" s="90">
        <v>0</v>
      </c>
      <c r="N245" s="89">
        <v>12</v>
      </c>
      <c r="O245" s="89">
        <v>86</v>
      </c>
      <c r="P245" s="89">
        <f t="shared" si="8"/>
        <v>30</v>
      </c>
      <c r="Q245" s="91">
        <f>(alpha_a+(beta_b/(1+EXP((((-1)*ceta_c)+(delta_d*LN(speed_s)))+(epsilon_e*speed_s)))))</f>
        <v>2.5046508812898156</v>
      </c>
    </row>
    <row r="246" spans="1:17" x14ac:dyDescent="0.25">
      <c r="A246" s="88" t="s">
        <v>6</v>
      </c>
      <c r="B246" s="88" t="s">
        <v>139</v>
      </c>
      <c r="C246" s="88" t="s">
        <v>65</v>
      </c>
      <c r="D246" s="88" t="s">
        <v>138</v>
      </c>
      <c r="E246" s="130">
        <v>-0.06</v>
      </c>
      <c r="F246" s="130">
        <v>0.5</v>
      </c>
      <c r="G246" s="90">
        <v>-0.28588252219905641</v>
      </c>
      <c r="H246" s="90">
        <v>6.8430303365683267</v>
      </c>
      <c r="I246" s="90">
        <v>6.0802157139757016</v>
      </c>
      <c r="J246" s="90">
        <v>2.2711106784924922</v>
      </c>
      <c r="K246" s="90">
        <v>-1.0832056220267516E-2</v>
      </c>
      <c r="L246" s="90">
        <v>0</v>
      </c>
      <c r="M246" s="90">
        <v>0</v>
      </c>
      <c r="N246" s="89">
        <v>12</v>
      </c>
      <c r="O246" s="89">
        <v>86</v>
      </c>
      <c r="P246" s="89">
        <f t="shared" si="8"/>
        <v>30</v>
      </c>
      <c r="Q246" s="91">
        <f>(alpha_a+(beta_b/(1+EXP((((-1)*ceta_c)+(delta_d*LN(speed_s)))+(epsilon_e*speed_s)))))</f>
        <v>1.1575297337960531</v>
      </c>
    </row>
    <row r="247" spans="1:17" x14ac:dyDescent="0.25">
      <c r="A247" s="88" t="s">
        <v>6</v>
      </c>
      <c r="B247" s="88" t="s">
        <v>139</v>
      </c>
      <c r="C247" s="88" t="s">
        <v>65</v>
      </c>
      <c r="D247" s="88" t="s">
        <v>131</v>
      </c>
      <c r="E247" s="130">
        <v>-0.06</v>
      </c>
      <c r="F247" s="130">
        <v>0.5</v>
      </c>
      <c r="G247" s="90">
        <v>-6.2533062028000002</v>
      </c>
      <c r="H247" s="90">
        <v>1.2541712479</v>
      </c>
      <c r="I247" s="90">
        <v>-1.24418671E-2</v>
      </c>
      <c r="J247" s="90">
        <v>51.048256541999997</v>
      </c>
      <c r="K247" s="90">
        <v>1</v>
      </c>
      <c r="L247" s="90">
        <v>-0.1834217933</v>
      </c>
      <c r="M247" s="90">
        <v>1.9574971100000001E-2</v>
      </c>
      <c r="N247" s="89">
        <v>5</v>
      </c>
      <c r="O247" s="89">
        <v>85</v>
      </c>
      <c r="P247" s="89">
        <f t="shared" si="8"/>
        <v>30</v>
      </c>
      <c r="Q247" s="91">
        <f>(alpha_a+beta_b*speed_s+ceta_c*speed_s^2+delta_d/speed_s)/(epsilon_e+feta_f*speed_s+gamma_g*speed_s^2)</f>
        <v>1.6680182478302039</v>
      </c>
    </row>
    <row r="248" spans="1:17" x14ac:dyDescent="0.25">
      <c r="A248" s="88" t="s">
        <v>6</v>
      </c>
      <c r="B248" s="88" t="s">
        <v>139</v>
      </c>
      <c r="C248" s="88" t="s">
        <v>65</v>
      </c>
      <c r="D248" s="88" t="s">
        <v>132</v>
      </c>
      <c r="E248" s="130">
        <v>-0.06</v>
      </c>
      <c r="F248" s="130">
        <v>0.5</v>
      </c>
      <c r="G248" s="90">
        <v>-13.7183799362</v>
      </c>
      <c r="H248" s="90">
        <v>1.4984153728</v>
      </c>
      <c r="I248" s="90">
        <v>-1.6125339900000001E-2</v>
      </c>
      <c r="J248" s="90">
        <v>78.7005249069</v>
      </c>
      <c r="K248" s="90">
        <v>1</v>
      </c>
      <c r="L248" s="90">
        <v>-0.20663572760000001</v>
      </c>
      <c r="M248" s="90">
        <v>1.6581202499999999E-2</v>
      </c>
      <c r="N248" s="89">
        <v>5</v>
      </c>
      <c r="O248" s="89">
        <v>80</v>
      </c>
      <c r="P248" s="89">
        <f t="shared" si="8"/>
        <v>30</v>
      </c>
      <c r="Q248" s="91">
        <f>(alpha_a+beta_b*speed_s+ceta_c*speed_s^2+delta_d/speed_s)/(epsilon_e+feta_f*speed_s+gamma_g*speed_s^2)</f>
        <v>1.9893670747476702</v>
      </c>
    </row>
    <row r="249" spans="1:17" x14ac:dyDescent="0.25">
      <c r="A249" s="88" t="s">
        <v>6</v>
      </c>
      <c r="B249" s="88" t="s">
        <v>139</v>
      </c>
      <c r="C249" s="88" t="s">
        <v>65</v>
      </c>
      <c r="D249" s="88" t="s">
        <v>133</v>
      </c>
      <c r="E249" s="130">
        <v>-0.06</v>
      </c>
      <c r="F249" s="130">
        <v>0.5</v>
      </c>
      <c r="G249" s="90">
        <v>-8.4902183720999993</v>
      </c>
      <c r="H249" s="90">
        <v>0.42955510650000001</v>
      </c>
      <c r="I249" s="90">
        <v>-3.2226462000000001E-3</v>
      </c>
      <c r="J249" s="90">
        <v>46.2518386355</v>
      </c>
      <c r="K249" s="90">
        <v>1</v>
      </c>
      <c r="L249" s="90">
        <v>-0.16809710110000001</v>
      </c>
      <c r="M249" s="90">
        <v>7.1284115999999996E-3</v>
      </c>
      <c r="N249" s="89">
        <v>5</v>
      </c>
      <c r="O249" s="89">
        <v>85</v>
      </c>
      <c r="P249" s="89">
        <f t="shared" si="8"/>
        <v>30</v>
      </c>
      <c r="Q249" s="91">
        <f>(alpha_a+beta_b*speed_s+ceta_c*speed_s^2+delta_d/speed_s)/(epsilon_e+feta_f*speed_s+gamma_g*speed_s^2)</f>
        <v>1.2803286258076574</v>
      </c>
    </row>
    <row r="250" spans="1:17" x14ac:dyDescent="0.25">
      <c r="A250" s="88" t="s">
        <v>6</v>
      </c>
      <c r="B250" s="88" t="s">
        <v>140</v>
      </c>
      <c r="C250" s="88" t="s">
        <v>168</v>
      </c>
      <c r="D250" s="88" t="s">
        <v>134</v>
      </c>
      <c r="E250" s="130">
        <v>-0.06</v>
      </c>
      <c r="F250" s="130">
        <v>0.5</v>
      </c>
      <c r="G250" s="90">
        <v>7.7033147070926553</v>
      </c>
      <c r="H250" s="90">
        <v>-17.224565332067954</v>
      </c>
      <c r="I250" s="90">
        <v>-2.1014131549109809</v>
      </c>
      <c r="J250" s="90">
        <v>0</v>
      </c>
      <c r="K250" s="90">
        <v>0</v>
      </c>
      <c r="L250" s="90">
        <v>0</v>
      </c>
      <c r="M250" s="90">
        <v>0</v>
      </c>
      <c r="N250" s="89">
        <v>12</v>
      </c>
      <c r="O250" s="89">
        <v>86</v>
      </c>
      <c r="P250" s="89">
        <f t="shared" si="8"/>
        <v>30</v>
      </c>
      <c r="Q250" s="91">
        <f>EXP((alpha_a+(beta_b/speed_s))+(ceta_c*LN(speed_s)))</f>
        <v>0.98200547929157744</v>
      </c>
    </row>
    <row r="251" spans="1:17" x14ac:dyDescent="0.25">
      <c r="A251" s="88" t="s">
        <v>6</v>
      </c>
      <c r="B251" s="88" t="s">
        <v>18</v>
      </c>
      <c r="C251" s="88" t="s">
        <v>65</v>
      </c>
      <c r="D251" s="88" t="s">
        <v>134</v>
      </c>
      <c r="E251" s="130">
        <v>-0.06</v>
      </c>
      <c r="F251" s="130">
        <v>0.5</v>
      </c>
      <c r="G251" s="90">
        <v>7.6634878665793336</v>
      </c>
      <c r="H251" s="90">
        <v>-17.224550070794137</v>
      </c>
      <c r="I251" s="90">
        <v>-2.1014123885830447</v>
      </c>
      <c r="J251" s="90">
        <v>0</v>
      </c>
      <c r="K251" s="90">
        <v>0</v>
      </c>
      <c r="L251" s="90">
        <v>0</v>
      </c>
      <c r="M251" s="90">
        <v>0</v>
      </c>
      <c r="N251" s="89">
        <v>12</v>
      </c>
      <c r="O251" s="89">
        <v>86</v>
      </c>
      <c r="P251" s="89">
        <f t="shared" si="8"/>
        <v>30</v>
      </c>
      <c r="Q251" s="91">
        <f>EXP((alpha_a+(beta_b/speed_s))+(ceta_c*LN(speed_s)))</f>
        <v>0.9436668235513973</v>
      </c>
    </row>
    <row r="252" spans="1:17" x14ac:dyDescent="0.25">
      <c r="A252" s="88" t="s">
        <v>6</v>
      </c>
      <c r="B252" s="88" t="s">
        <v>18</v>
      </c>
      <c r="C252" s="88" t="s">
        <v>65</v>
      </c>
      <c r="D252" s="88" t="s">
        <v>135</v>
      </c>
      <c r="E252" s="130">
        <v>-0.06</v>
      </c>
      <c r="F252" s="130">
        <v>0.5</v>
      </c>
      <c r="G252" s="90">
        <v>7.3652014955906298</v>
      </c>
      <c r="H252" s="90">
        <v>-16.385439906177243</v>
      </c>
      <c r="I252" s="90">
        <v>-2.1002671386233551</v>
      </c>
      <c r="J252" s="90">
        <v>0</v>
      </c>
      <c r="K252" s="90">
        <v>0</v>
      </c>
      <c r="L252" s="90">
        <v>0</v>
      </c>
      <c r="M252" s="90">
        <v>0</v>
      </c>
      <c r="N252" s="89">
        <v>12</v>
      </c>
      <c r="O252" s="89">
        <v>86</v>
      </c>
      <c r="P252" s="89">
        <f t="shared" si="8"/>
        <v>30</v>
      </c>
      <c r="Q252" s="91">
        <f>EXP((alpha_a+(beta_b/speed_s))+(ceta_c*LN(speed_s)))</f>
        <v>0.72295888382026852</v>
      </c>
    </row>
    <row r="253" spans="1:17" x14ac:dyDescent="0.25">
      <c r="A253" s="88" t="s">
        <v>6</v>
      </c>
      <c r="B253" s="88" t="s">
        <v>18</v>
      </c>
      <c r="C253" s="88" t="s">
        <v>65</v>
      </c>
      <c r="D253" s="88" t="s">
        <v>136</v>
      </c>
      <c r="E253" s="130">
        <v>-0.06</v>
      </c>
      <c r="F253" s="130">
        <v>0.5</v>
      </c>
      <c r="G253" s="90">
        <v>7.338518632497169</v>
      </c>
      <c r="H253" s="90">
        <v>-15.935509101268719</v>
      </c>
      <c r="I253" s="90">
        <v>-2.0632092472686652</v>
      </c>
      <c r="J253" s="90">
        <v>0</v>
      </c>
      <c r="K253" s="90">
        <v>0</v>
      </c>
      <c r="L253" s="90">
        <v>0</v>
      </c>
      <c r="M253" s="90">
        <v>0</v>
      </c>
      <c r="N253" s="89">
        <v>12</v>
      </c>
      <c r="O253" s="89">
        <v>86</v>
      </c>
      <c r="P253" s="89">
        <f t="shared" si="8"/>
        <v>30</v>
      </c>
      <c r="Q253" s="91">
        <f>EXP((alpha_a+(beta_b/speed_s))+(ceta_c*LN(speed_s)))</f>
        <v>0.81054623545095861</v>
      </c>
    </row>
    <row r="254" spans="1:17" x14ac:dyDescent="0.25">
      <c r="A254" s="88" t="s">
        <v>6</v>
      </c>
      <c r="B254" s="88" t="s">
        <v>18</v>
      </c>
      <c r="C254" s="88" t="s">
        <v>65</v>
      </c>
      <c r="D254" s="88" t="s">
        <v>137</v>
      </c>
      <c r="E254" s="130">
        <v>-0.06</v>
      </c>
      <c r="F254" s="130">
        <v>0.5</v>
      </c>
      <c r="G254" s="90">
        <v>1.2188591017216829E-2</v>
      </c>
      <c r="H254" s="90">
        <v>3.8539856509975148</v>
      </c>
      <c r="I254" s="90">
        <v>6.6276233218583105</v>
      </c>
      <c r="J254" s="90">
        <v>2.5457033458019591</v>
      </c>
      <c r="K254" s="90">
        <v>-1.5358102401681274E-2</v>
      </c>
      <c r="L254" s="90">
        <v>0</v>
      </c>
      <c r="M254" s="90">
        <v>0</v>
      </c>
      <c r="N254" s="89">
        <v>12</v>
      </c>
      <c r="O254" s="89">
        <v>86</v>
      </c>
      <c r="P254" s="89">
        <f t="shared" si="8"/>
        <v>30</v>
      </c>
      <c r="Q254" s="91">
        <f>(alpha_a+(beta_b/(1+EXP((((-1)*ceta_c)+(delta_d*LN(speed_s)))+(epsilon_e*speed_s)))))</f>
        <v>0.67586789912975775</v>
      </c>
    </row>
    <row r="255" spans="1:17" x14ac:dyDescent="0.25">
      <c r="A255" s="88" t="s">
        <v>6</v>
      </c>
      <c r="B255" s="88" t="s">
        <v>18</v>
      </c>
      <c r="C255" s="88" t="s">
        <v>65</v>
      </c>
      <c r="D255" s="88" t="s">
        <v>138</v>
      </c>
      <c r="E255" s="130">
        <v>-0.06</v>
      </c>
      <c r="F255" s="130">
        <v>0.5</v>
      </c>
      <c r="G255" s="90">
        <v>-7.0558469455914194E-2</v>
      </c>
      <c r="H255" s="90">
        <v>1.6914198685360928</v>
      </c>
      <c r="I255" s="90">
        <v>6.3331425823942835</v>
      </c>
      <c r="J255" s="90">
        <v>2.2922943736350612</v>
      </c>
      <c r="K255" s="90">
        <v>-1.1222860175263274E-2</v>
      </c>
      <c r="L255" s="90">
        <v>0</v>
      </c>
      <c r="M255" s="90">
        <v>0</v>
      </c>
      <c r="N255" s="89">
        <v>12</v>
      </c>
      <c r="O255" s="89">
        <v>86</v>
      </c>
      <c r="P255" s="89">
        <f t="shared" si="8"/>
        <v>30</v>
      </c>
      <c r="Q255" s="91">
        <f>(alpha_a+(beta_b/(1+EXP((((-1)*ceta_c)+(delta_d*LN(speed_s)))+(epsilon_e*speed_s)))))</f>
        <v>0.34344602894208731</v>
      </c>
    </row>
    <row r="256" spans="1:17" x14ac:dyDescent="0.25">
      <c r="A256" s="88" t="s">
        <v>6</v>
      </c>
      <c r="B256" s="88" t="s">
        <v>18</v>
      </c>
      <c r="C256" s="88" t="s">
        <v>65</v>
      </c>
      <c r="D256" s="88" t="s">
        <v>131</v>
      </c>
      <c r="E256" s="130">
        <v>-0.06</v>
      </c>
      <c r="F256" s="130">
        <v>0.5</v>
      </c>
      <c r="G256" s="90">
        <v>-9.6669012152999994</v>
      </c>
      <c r="H256" s="90">
        <v>1.4356892855000001</v>
      </c>
      <c r="I256" s="90">
        <v>-1.3798822699999999E-2</v>
      </c>
      <c r="J256" s="90">
        <v>19.219019349500002</v>
      </c>
      <c r="K256" s="90">
        <v>1</v>
      </c>
      <c r="L256" s="90">
        <v>-0.47148130129999999</v>
      </c>
      <c r="M256" s="90">
        <v>6.4791583799999997E-2</v>
      </c>
      <c r="N256" s="89">
        <v>5</v>
      </c>
      <c r="O256" s="89">
        <v>85</v>
      </c>
      <c r="P256" s="89">
        <f t="shared" si="8"/>
        <v>30</v>
      </c>
      <c r="Q256" s="91">
        <f>(alpha_a+beta_b*speed_s+ceta_c*speed_s^2+delta_d/speed_s)/(epsilon_e+feta_f*speed_s+gamma_g*speed_s^2)</f>
        <v>0.47877872428498308</v>
      </c>
    </row>
    <row r="257" spans="1:17" x14ac:dyDescent="0.25">
      <c r="A257" s="88" t="s">
        <v>6</v>
      </c>
      <c r="B257" s="88" t="s">
        <v>18</v>
      </c>
      <c r="C257" s="88" t="s">
        <v>65</v>
      </c>
      <c r="D257" s="88" t="s">
        <v>132</v>
      </c>
      <c r="E257" s="130">
        <v>-0.06</v>
      </c>
      <c r="F257" s="130">
        <v>0.5</v>
      </c>
      <c r="G257" s="90">
        <v>-14.6979895838</v>
      </c>
      <c r="H257" s="90">
        <v>2.0961119305999998</v>
      </c>
      <c r="I257" s="90">
        <v>-2.53304115E-2</v>
      </c>
      <c r="J257" s="90">
        <v>28.993919115499999</v>
      </c>
      <c r="K257" s="90">
        <v>1</v>
      </c>
      <c r="L257" s="90">
        <v>-0.47626383909999997</v>
      </c>
      <c r="M257" s="90">
        <v>6.1977589299999997E-2</v>
      </c>
      <c r="N257" s="89">
        <v>5</v>
      </c>
      <c r="O257" s="89">
        <v>75</v>
      </c>
      <c r="P257" s="89">
        <f t="shared" si="8"/>
        <v>30</v>
      </c>
      <c r="Q257" s="91">
        <f>(alpha_a+beta_b*speed_s+ceta_c*speed_s^2+delta_d/speed_s)/(epsilon_e+feta_f*speed_s+gamma_g*speed_s^2)</f>
        <v>0.62022297259449788</v>
      </c>
    </row>
    <row r="258" spans="1:17" x14ac:dyDescent="0.25">
      <c r="A258" s="88" t="s">
        <v>6</v>
      </c>
      <c r="B258" s="88" t="s">
        <v>18</v>
      </c>
      <c r="C258" s="88" t="s">
        <v>65</v>
      </c>
      <c r="D258" s="88" t="s">
        <v>133</v>
      </c>
      <c r="E258" s="130">
        <v>-0.06</v>
      </c>
      <c r="F258" s="130">
        <v>0.5</v>
      </c>
      <c r="G258" s="90">
        <v>22.191046025199999</v>
      </c>
      <c r="H258" s="90">
        <v>31.422260579500001</v>
      </c>
      <c r="I258" s="90">
        <v>-0.36235369960000002</v>
      </c>
      <c r="J258" s="90">
        <v>102.8453821393</v>
      </c>
      <c r="K258" s="90">
        <v>0</v>
      </c>
      <c r="L258" s="90">
        <v>9.4508996547000006</v>
      </c>
      <c r="M258" s="90">
        <v>1.1566737627999999</v>
      </c>
      <c r="N258" s="89">
        <v>5</v>
      </c>
      <c r="O258" s="89">
        <v>85</v>
      </c>
      <c r="P258" s="89">
        <f t="shared" si="8"/>
        <v>30</v>
      </c>
      <c r="Q258" s="91">
        <f>(alpha_a+beta_b*speed_s+ceta_c*speed_s^2+delta_d/speed_s)/(epsilon_e+feta_f*speed_s+gamma_g*speed_s^2)</f>
        <v>0.48482637337240364</v>
      </c>
    </row>
    <row r="259" spans="1:17" x14ac:dyDescent="0.25">
      <c r="A259" s="88" t="s">
        <v>6</v>
      </c>
      <c r="B259" s="88" t="s">
        <v>11</v>
      </c>
      <c r="C259" s="88" t="s">
        <v>65</v>
      </c>
      <c r="D259" s="88" t="s">
        <v>134</v>
      </c>
      <c r="E259" s="130">
        <v>-0.06</v>
      </c>
      <c r="F259" s="130">
        <v>0.5</v>
      </c>
      <c r="G259" s="90">
        <v>-0.44075305070690035</v>
      </c>
      <c r="H259" s="90">
        <v>16.723241552878612</v>
      </c>
      <c r="I259" s="90">
        <v>5.0032676105207701</v>
      </c>
      <c r="J259" s="90">
        <v>1.9529022512730039</v>
      </c>
      <c r="K259" s="90">
        <v>-7.2969240296368084E-3</v>
      </c>
      <c r="L259" s="90">
        <v>0</v>
      </c>
      <c r="M259" s="90">
        <v>0</v>
      </c>
      <c r="N259" s="89">
        <v>12</v>
      </c>
      <c r="O259" s="89">
        <v>86</v>
      </c>
      <c r="P259" s="89">
        <f t="shared" si="8"/>
        <v>30</v>
      </c>
      <c r="Q259" s="91">
        <f>(alpha_a+(beta_b/(1+EXP((((-1)*ceta_c)+(delta_d*LN(speed_s)))+(epsilon_e*speed_s)))))</f>
        <v>2.814539168327427</v>
      </c>
    </row>
    <row r="260" spans="1:17" x14ac:dyDescent="0.25">
      <c r="A260" s="88" t="s">
        <v>6</v>
      </c>
      <c r="B260" s="88" t="s">
        <v>11</v>
      </c>
      <c r="C260" s="88" t="s">
        <v>65</v>
      </c>
      <c r="D260" s="88" t="s">
        <v>135</v>
      </c>
      <c r="E260" s="130">
        <v>-0.06</v>
      </c>
      <c r="F260" s="130">
        <v>0.5</v>
      </c>
      <c r="G260" s="90">
        <v>-0.34330665350124395</v>
      </c>
      <c r="H260" s="90">
        <v>15.089316855644556</v>
      </c>
      <c r="I260" s="90">
        <v>4.4490332293149359</v>
      </c>
      <c r="J260" s="90">
        <v>1.8319872516916549</v>
      </c>
      <c r="K260" s="90">
        <v>-6.3071793903966885E-3</v>
      </c>
      <c r="L260" s="90">
        <v>0</v>
      </c>
      <c r="M260" s="90">
        <v>0</v>
      </c>
      <c r="N260" s="89">
        <v>12</v>
      </c>
      <c r="O260" s="89">
        <v>86</v>
      </c>
      <c r="P260" s="89">
        <f t="shared" si="8"/>
        <v>30</v>
      </c>
      <c r="Q260" s="91">
        <f>(alpha_a+(beta_b/(1+EXP((((-1)*ceta_c)+(delta_d*LN(speed_s)))+(epsilon_e*speed_s)))))</f>
        <v>2.2068502982559588</v>
      </c>
    </row>
    <row r="261" spans="1:17" x14ac:dyDescent="0.25">
      <c r="A261" s="88" t="s">
        <v>6</v>
      </c>
      <c r="B261" s="88" t="s">
        <v>11</v>
      </c>
      <c r="C261" s="88" t="s">
        <v>65</v>
      </c>
      <c r="D261" s="88" t="s">
        <v>136</v>
      </c>
      <c r="E261" s="130">
        <v>-0.06</v>
      </c>
      <c r="F261" s="130">
        <v>0.5</v>
      </c>
      <c r="G261" s="90">
        <v>-0.37422923904234456</v>
      </c>
      <c r="H261" s="90">
        <v>16.795715789747362</v>
      </c>
      <c r="I261" s="90">
        <v>4.3620984598328576</v>
      </c>
      <c r="J261" s="90">
        <v>1.8035227123246356</v>
      </c>
      <c r="K261" s="90">
        <v>-6.0232572770647017E-3</v>
      </c>
      <c r="L261" s="90">
        <v>0</v>
      </c>
      <c r="M261" s="90">
        <v>0</v>
      </c>
      <c r="N261" s="89">
        <v>12</v>
      </c>
      <c r="O261" s="89">
        <v>86</v>
      </c>
      <c r="P261" s="89">
        <f t="shared" si="8"/>
        <v>30</v>
      </c>
      <c r="Q261" s="91">
        <f>(alpha_a+(beta_b/(1+EXP((((-1)*ceta_c)+(delta_d*LN(speed_s)))+(epsilon_e*speed_s)))))</f>
        <v>2.4675281873089943</v>
      </c>
    </row>
    <row r="262" spans="1:17" x14ac:dyDescent="0.25">
      <c r="A262" s="88" t="s">
        <v>6</v>
      </c>
      <c r="B262" s="88" t="s">
        <v>11</v>
      </c>
      <c r="C262" s="88" t="s">
        <v>65</v>
      </c>
      <c r="D262" s="88" t="s">
        <v>137</v>
      </c>
      <c r="E262" s="130">
        <v>-0.06</v>
      </c>
      <c r="F262" s="130">
        <v>0.5</v>
      </c>
      <c r="G262" s="90">
        <v>7.8879472553640815</v>
      </c>
      <c r="H262" s="90">
        <v>-11.843680050214925</v>
      </c>
      <c r="I262" s="90">
        <v>-1.9749623669169898</v>
      </c>
      <c r="J262" s="90">
        <v>0</v>
      </c>
      <c r="K262" s="90">
        <v>0</v>
      </c>
      <c r="L262" s="90">
        <v>0</v>
      </c>
      <c r="M262" s="90">
        <v>0</v>
      </c>
      <c r="N262" s="89">
        <v>12</v>
      </c>
      <c r="O262" s="89">
        <v>86</v>
      </c>
      <c r="P262" s="89">
        <f t="shared" si="8"/>
        <v>30</v>
      </c>
      <c r="Q262" s="91">
        <f>EXP((alpha_a+(beta_b/speed_s))+(ceta_c*LN(speed_s)))</f>
        <v>2.1725923570240004</v>
      </c>
    </row>
    <row r="263" spans="1:17" x14ac:dyDescent="0.25">
      <c r="A263" s="88" t="s">
        <v>6</v>
      </c>
      <c r="B263" s="88" t="s">
        <v>11</v>
      </c>
      <c r="C263" s="88" t="s">
        <v>65</v>
      </c>
      <c r="D263" s="88" t="s">
        <v>138</v>
      </c>
      <c r="E263" s="130">
        <v>-0.06</v>
      </c>
      <c r="F263" s="130">
        <v>0.5</v>
      </c>
      <c r="G263" s="90">
        <v>-0.24624427828651341</v>
      </c>
      <c r="H263" s="90">
        <v>6.2665570641774986</v>
      </c>
      <c r="I263" s="90">
        <v>5.7096262687124746</v>
      </c>
      <c r="J263" s="90">
        <v>2.1904362245889559</v>
      </c>
      <c r="K263" s="90">
        <v>-9.8828918962366539E-3</v>
      </c>
      <c r="L263" s="90">
        <v>0</v>
      </c>
      <c r="M263" s="90">
        <v>0</v>
      </c>
      <c r="N263" s="89">
        <v>12</v>
      </c>
      <c r="O263" s="89">
        <v>85</v>
      </c>
      <c r="P263" s="89">
        <f t="shared" si="8"/>
        <v>30</v>
      </c>
      <c r="Q263" s="91">
        <f>(alpha_a+(beta_b/(1+EXP((((-1)*ceta_c)+(delta_d*LN(speed_s)))+(epsilon_e*speed_s)))))</f>
        <v>0.95021556594916545</v>
      </c>
    </row>
    <row r="264" spans="1:17" x14ac:dyDescent="0.25">
      <c r="A264" s="88" t="s">
        <v>6</v>
      </c>
      <c r="B264" s="88" t="s">
        <v>11</v>
      </c>
      <c r="C264" s="88" t="s">
        <v>65</v>
      </c>
      <c r="D264" s="88" t="s">
        <v>131</v>
      </c>
      <c r="E264" s="130">
        <v>-0.06</v>
      </c>
      <c r="F264" s="130">
        <v>0.5</v>
      </c>
      <c r="G264" s="90">
        <v>-6.1932508057</v>
      </c>
      <c r="H264" s="90">
        <v>1.0330765447000001</v>
      </c>
      <c r="I264" s="90">
        <v>-1.02706737E-2</v>
      </c>
      <c r="J264" s="90">
        <v>47.108957032399999</v>
      </c>
      <c r="K264" s="90">
        <v>1</v>
      </c>
      <c r="L264" s="90">
        <v>-0.18124411830000001</v>
      </c>
      <c r="M264" s="90">
        <v>1.8254314399999999E-2</v>
      </c>
      <c r="N264" s="89">
        <v>5</v>
      </c>
      <c r="O264" s="89">
        <v>85</v>
      </c>
      <c r="P264" s="89">
        <f t="shared" si="8"/>
        <v>30</v>
      </c>
      <c r="Q264" s="91">
        <f>(alpha_a+beta_b*speed_s+ceta_c*speed_s^2+delta_d/speed_s)/(epsilon_e+feta_f*speed_s+gamma_g*speed_s^2)</f>
        <v>1.4281493495614113</v>
      </c>
    </row>
    <row r="265" spans="1:17" x14ac:dyDescent="0.25">
      <c r="A265" s="88" t="s">
        <v>6</v>
      </c>
      <c r="B265" s="88" t="s">
        <v>11</v>
      </c>
      <c r="C265" s="88" t="s">
        <v>65</v>
      </c>
      <c r="D265" s="88" t="s">
        <v>132</v>
      </c>
      <c r="E265" s="130">
        <v>-0.06</v>
      </c>
      <c r="F265" s="130">
        <v>0.5</v>
      </c>
      <c r="G265" s="90">
        <v>-12.557744513799999</v>
      </c>
      <c r="H265" s="90">
        <v>1.1804302664999999</v>
      </c>
      <c r="I265" s="90">
        <v>-1.2756517300000001E-2</v>
      </c>
      <c r="J265" s="90">
        <v>71.994473077099997</v>
      </c>
      <c r="K265" s="90">
        <v>1</v>
      </c>
      <c r="L265" s="90">
        <v>-0.19942351589999999</v>
      </c>
      <c r="M265" s="90">
        <v>1.4835923500000001E-2</v>
      </c>
      <c r="N265" s="89">
        <v>5</v>
      </c>
      <c r="O265" s="89">
        <v>80</v>
      </c>
      <c r="P265" s="89">
        <f t="shared" ref="P265:P328" si="9">IF($P$2&lt;N265,N265,IF($P$2&gt;O265,O265,$P$2))</f>
        <v>30</v>
      </c>
      <c r="Q265" s="91">
        <f>(alpha_a+beta_b*speed_s+ceta_c*speed_s^2+delta_d/speed_s)/(epsilon_e+feta_f*speed_s+gamma_g*speed_s^2)</f>
        <v>1.6457263704004437</v>
      </c>
    </row>
    <row r="266" spans="1:17" x14ac:dyDescent="0.25">
      <c r="A266" s="88" t="s">
        <v>6</v>
      </c>
      <c r="B266" s="88" t="s">
        <v>11</v>
      </c>
      <c r="C266" s="88" t="s">
        <v>65</v>
      </c>
      <c r="D266" s="88" t="s">
        <v>133</v>
      </c>
      <c r="E266" s="130">
        <v>-0.06</v>
      </c>
      <c r="F266" s="130">
        <v>0.5</v>
      </c>
      <c r="G266" s="90">
        <v>0.52668943369999999</v>
      </c>
      <c r="H266" s="90">
        <v>5.0210693100000002E-2</v>
      </c>
      <c r="I266" s="90">
        <v>-7.6252799999999995E-4</v>
      </c>
      <c r="J266" s="90">
        <v>35.9302085478</v>
      </c>
      <c r="K266" s="90">
        <v>1</v>
      </c>
      <c r="L266" s="90">
        <v>-1.4336807700000001E-2</v>
      </c>
      <c r="M266" s="90">
        <v>1.4659141000000001E-3</v>
      </c>
      <c r="N266" s="89">
        <v>5</v>
      </c>
      <c r="O266" s="89">
        <v>80</v>
      </c>
      <c r="P266" s="89">
        <f t="shared" si="9"/>
        <v>30</v>
      </c>
      <c r="Q266" s="91">
        <f>(alpha_a+beta_b*speed_s+ceta_c*speed_s^2+delta_d/speed_s)/(epsilon_e+feta_f*speed_s+gamma_g*speed_s^2)</f>
        <v>1.3468048826427437</v>
      </c>
    </row>
    <row r="267" spans="1:17" x14ac:dyDescent="0.25">
      <c r="A267" s="88" t="s">
        <v>6</v>
      </c>
      <c r="B267" s="88" t="s">
        <v>16</v>
      </c>
      <c r="C267" s="88" t="s">
        <v>65</v>
      </c>
      <c r="D267" s="88" t="s">
        <v>134</v>
      </c>
      <c r="E267" s="130">
        <v>-0.06</v>
      </c>
      <c r="F267" s="130">
        <v>0.5</v>
      </c>
      <c r="G267" s="90">
        <v>-0.3384383635868885</v>
      </c>
      <c r="H267" s="90">
        <v>12.003555855442334</v>
      </c>
      <c r="I267" s="90">
        <v>4.7822764938039111</v>
      </c>
      <c r="J267" s="90">
        <v>1.9142325429792293</v>
      </c>
      <c r="K267" s="90">
        <v>-6.9066631092790532E-3</v>
      </c>
      <c r="L267" s="90">
        <v>0</v>
      </c>
      <c r="M267" s="90">
        <v>0</v>
      </c>
      <c r="N267" s="89">
        <v>12</v>
      </c>
      <c r="O267" s="89">
        <v>86</v>
      </c>
      <c r="P267" s="89">
        <f t="shared" si="9"/>
        <v>30</v>
      </c>
      <c r="Q267" s="91">
        <f>(alpha_a+(beta_b/(1+EXP((((-1)*ceta_c)+(delta_d*LN(speed_s)))+(epsilon_e*speed_s)))))</f>
        <v>1.8136065497061189</v>
      </c>
    </row>
    <row r="268" spans="1:17" x14ac:dyDescent="0.25">
      <c r="A268" s="88" t="s">
        <v>6</v>
      </c>
      <c r="B268" s="88" t="s">
        <v>16</v>
      </c>
      <c r="C268" s="88" t="s">
        <v>65</v>
      </c>
      <c r="D268" s="88" t="s">
        <v>135</v>
      </c>
      <c r="E268" s="130">
        <v>-0.06</v>
      </c>
      <c r="F268" s="130">
        <v>0.5</v>
      </c>
      <c r="G268" s="90">
        <v>0.38038094430415559</v>
      </c>
      <c r="H268" s="90">
        <v>1.8215081547903619E-2</v>
      </c>
      <c r="I268" s="90">
        <v>0.36841751908603149</v>
      </c>
      <c r="J268" s="90">
        <v>0</v>
      </c>
      <c r="K268" s="90">
        <v>0</v>
      </c>
      <c r="L268" s="90">
        <v>0</v>
      </c>
      <c r="M268" s="90">
        <v>0</v>
      </c>
      <c r="N268" s="89">
        <v>12</v>
      </c>
      <c r="O268" s="89">
        <v>86</v>
      </c>
      <c r="P268" s="89">
        <f t="shared" si="9"/>
        <v>30</v>
      </c>
      <c r="Q268" s="91">
        <f>((alpha_a+(beta_b*speed_s))^((-1)/ceta_c))</f>
        <v>1.2290449040416425</v>
      </c>
    </row>
    <row r="269" spans="1:17" x14ac:dyDescent="0.25">
      <c r="A269" s="88" t="s">
        <v>6</v>
      </c>
      <c r="B269" s="88" t="s">
        <v>16</v>
      </c>
      <c r="C269" s="88" t="s">
        <v>65</v>
      </c>
      <c r="D269" s="88" t="s">
        <v>136</v>
      </c>
      <c r="E269" s="130">
        <v>-0.06</v>
      </c>
      <c r="F269" s="130">
        <v>0.5</v>
      </c>
      <c r="G269" s="90">
        <v>1.6102488410604757E-2</v>
      </c>
      <c r="H269" s="90">
        <v>27.676155367458676</v>
      </c>
      <c r="I269" s="90">
        <v>1.0751850767243145</v>
      </c>
      <c r="J269" s="90">
        <v>1.0030623311522364</v>
      </c>
      <c r="K269" s="90">
        <v>2.068431559788449E-2</v>
      </c>
      <c r="L269" s="90">
        <v>0</v>
      </c>
      <c r="M269" s="90">
        <v>0</v>
      </c>
      <c r="N269" s="89">
        <v>12</v>
      </c>
      <c r="O269" s="89">
        <v>86</v>
      </c>
      <c r="P269" s="89">
        <f t="shared" si="9"/>
        <v>30</v>
      </c>
      <c r="Q269" s="91">
        <f>(alpha_a+(beta_b/(1+EXP((((-1)*ceta_c)+(delta_d*LN(speed_s)))+(epsilon_e*speed_s)))))</f>
        <v>1.383545767801337</v>
      </c>
    </row>
    <row r="270" spans="1:17" x14ac:dyDescent="0.25">
      <c r="A270" s="88" t="s">
        <v>6</v>
      </c>
      <c r="B270" s="88" t="s">
        <v>16</v>
      </c>
      <c r="C270" s="88" t="s">
        <v>65</v>
      </c>
      <c r="D270" s="88" t="s">
        <v>137</v>
      </c>
      <c r="E270" s="130">
        <v>-0.06</v>
      </c>
      <c r="F270" s="130">
        <v>0.5</v>
      </c>
      <c r="G270" s="90">
        <v>7.0423384175537151</v>
      </c>
      <c r="H270" s="90">
        <v>-9.9300156088392413</v>
      </c>
      <c r="I270" s="90">
        <v>-1.9081825498756808</v>
      </c>
      <c r="J270" s="90">
        <v>0</v>
      </c>
      <c r="K270" s="90">
        <v>0</v>
      </c>
      <c r="L270" s="90">
        <v>0</v>
      </c>
      <c r="M270" s="90">
        <v>0</v>
      </c>
      <c r="N270" s="89">
        <v>12</v>
      </c>
      <c r="O270" s="89">
        <v>86</v>
      </c>
      <c r="P270" s="89">
        <f t="shared" si="9"/>
        <v>30</v>
      </c>
      <c r="Q270" s="91">
        <f>EXP((alpha_a+(beta_b/speed_s))+(ceta_c*LN(speed_s)))</f>
        <v>1.2476133483147063</v>
      </c>
    </row>
    <row r="271" spans="1:17" x14ac:dyDescent="0.25">
      <c r="A271" s="88" t="s">
        <v>6</v>
      </c>
      <c r="B271" s="88" t="s">
        <v>16</v>
      </c>
      <c r="C271" s="88" t="s">
        <v>65</v>
      </c>
      <c r="D271" s="88" t="s">
        <v>138</v>
      </c>
      <c r="E271" s="130">
        <v>-0.06</v>
      </c>
      <c r="F271" s="130">
        <v>0.5</v>
      </c>
      <c r="G271" s="90">
        <v>12.052395641371609</v>
      </c>
      <c r="H271" s="90">
        <v>0.95290227679521178</v>
      </c>
      <c r="I271" s="90">
        <v>-0.47224349370919816</v>
      </c>
      <c r="J271" s="90">
        <v>0</v>
      </c>
      <c r="K271" s="90">
        <v>0</v>
      </c>
      <c r="L271" s="90">
        <v>0</v>
      </c>
      <c r="M271" s="90">
        <v>0</v>
      </c>
      <c r="N271" s="89">
        <v>12</v>
      </c>
      <c r="O271" s="89">
        <v>86</v>
      </c>
      <c r="P271" s="89">
        <f t="shared" si="9"/>
        <v>30</v>
      </c>
      <c r="Q271" s="91">
        <f>((alpha_a*(beta_b^speed_s))*(speed_s^ceta_c))</f>
        <v>0.56880501446619325</v>
      </c>
    </row>
    <row r="272" spans="1:17" x14ac:dyDescent="0.25">
      <c r="A272" s="88" t="s">
        <v>6</v>
      </c>
      <c r="B272" s="88" t="s">
        <v>16</v>
      </c>
      <c r="C272" s="88" t="s">
        <v>65</v>
      </c>
      <c r="D272" s="88" t="s">
        <v>131</v>
      </c>
      <c r="E272" s="130">
        <v>-0.06</v>
      </c>
      <c r="F272" s="130">
        <v>0.5</v>
      </c>
      <c r="G272" s="90">
        <v>-4.2102499867000001</v>
      </c>
      <c r="H272" s="90">
        <v>0.54943554729999999</v>
      </c>
      <c r="I272" s="90">
        <v>-5.3156897E-3</v>
      </c>
      <c r="J272" s="90">
        <v>26.9175733539</v>
      </c>
      <c r="K272" s="90">
        <v>1</v>
      </c>
      <c r="L272" s="90">
        <v>-0.19032013210000001</v>
      </c>
      <c r="M272" s="90">
        <v>1.7948328199999999E-2</v>
      </c>
      <c r="N272" s="89">
        <v>5</v>
      </c>
      <c r="O272" s="89">
        <v>85</v>
      </c>
      <c r="P272" s="89">
        <f t="shared" si="9"/>
        <v>30</v>
      </c>
      <c r="Q272" s="91">
        <f>(alpha_a+beta_b*speed_s+ceta_c*speed_s^2+delta_d/speed_s)/(epsilon_e+feta_f*speed_s+gamma_g*speed_s^2)</f>
        <v>0.73278816111210243</v>
      </c>
    </row>
    <row r="273" spans="1:17" x14ac:dyDescent="0.25">
      <c r="A273" s="88" t="s">
        <v>6</v>
      </c>
      <c r="B273" s="88" t="s">
        <v>16</v>
      </c>
      <c r="C273" s="88" t="s">
        <v>65</v>
      </c>
      <c r="D273" s="88" t="s">
        <v>132</v>
      </c>
      <c r="E273" s="130">
        <v>-0.06</v>
      </c>
      <c r="F273" s="130">
        <v>0.5</v>
      </c>
      <c r="G273" s="90">
        <v>-7.1001194303000004</v>
      </c>
      <c r="H273" s="90">
        <v>0.72934524050000005</v>
      </c>
      <c r="I273" s="90">
        <v>-8.0196736000000008E-3</v>
      </c>
      <c r="J273" s="90">
        <v>40.031038778199999</v>
      </c>
      <c r="K273" s="90">
        <v>1</v>
      </c>
      <c r="L273" s="90">
        <v>-0.19813470259999999</v>
      </c>
      <c r="M273" s="90">
        <v>1.5725521199999998E-2</v>
      </c>
      <c r="N273" s="89">
        <v>5</v>
      </c>
      <c r="O273" s="89">
        <v>80</v>
      </c>
      <c r="P273" s="89">
        <f t="shared" si="9"/>
        <v>30</v>
      </c>
      <c r="Q273" s="91">
        <f>(alpha_a+beta_b*speed_s+ceta_c*speed_s^2+delta_d/speed_s)/(epsilon_e+feta_f*speed_s+gamma_g*speed_s^2)</f>
        <v>0.96611674041116402</v>
      </c>
    </row>
    <row r="274" spans="1:17" x14ac:dyDescent="0.25">
      <c r="A274" s="88" t="s">
        <v>6</v>
      </c>
      <c r="B274" s="88" t="s">
        <v>16</v>
      </c>
      <c r="C274" s="88" t="s">
        <v>65</v>
      </c>
      <c r="D274" s="88" t="s">
        <v>133</v>
      </c>
      <c r="E274" s="130">
        <v>-0.06</v>
      </c>
      <c r="F274" s="130">
        <v>0.5</v>
      </c>
      <c r="G274" s="90">
        <v>-2.0294813113000001</v>
      </c>
      <c r="H274" s="90">
        <v>-1.3652480154</v>
      </c>
      <c r="I274" s="90">
        <v>1.80317641E-2</v>
      </c>
      <c r="J274" s="90">
        <v>16.058802434499999</v>
      </c>
      <c r="K274" s="90">
        <v>1</v>
      </c>
      <c r="L274" s="90">
        <v>-0.27639859210000001</v>
      </c>
      <c r="M274" s="90">
        <v>-2.9194550900000001E-2</v>
      </c>
      <c r="N274" s="89">
        <v>5</v>
      </c>
      <c r="O274" s="89">
        <v>75</v>
      </c>
      <c r="P274" s="89">
        <f t="shared" si="9"/>
        <v>30</v>
      </c>
      <c r="Q274" s="91">
        <f>(alpha_a+beta_b*speed_s+ceta_c*speed_s^2+delta_d/speed_s)/(epsilon_e+feta_f*speed_s+gamma_g*speed_s^2)</f>
        <v>0.78121365677175303</v>
      </c>
    </row>
    <row r="275" spans="1:17" x14ac:dyDescent="0.25">
      <c r="A275" s="88" t="s">
        <v>6</v>
      </c>
      <c r="B275" s="88" t="s">
        <v>15</v>
      </c>
      <c r="C275" s="88" t="s">
        <v>65</v>
      </c>
      <c r="D275" s="88" t="s">
        <v>134</v>
      </c>
      <c r="E275" s="130">
        <v>-0.06</v>
      </c>
      <c r="F275" s="130">
        <v>0.5</v>
      </c>
      <c r="G275" s="90">
        <v>64.960498430239909</v>
      </c>
      <c r="H275" s="90">
        <v>0.96870340276917899</v>
      </c>
      <c r="I275" s="90">
        <v>-0.67718269157846711</v>
      </c>
      <c r="J275" s="90">
        <v>0</v>
      </c>
      <c r="K275" s="90">
        <v>0</v>
      </c>
      <c r="L275" s="90">
        <v>0</v>
      </c>
      <c r="M275" s="90">
        <v>0</v>
      </c>
      <c r="N275" s="89">
        <v>12</v>
      </c>
      <c r="O275" s="89">
        <v>86</v>
      </c>
      <c r="P275" s="89">
        <f t="shared" si="9"/>
        <v>30</v>
      </c>
      <c r="Q275" s="91">
        <f>((alpha_a*(beta_b^speed_s))*(speed_s^ceta_c))</f>
        <v>2.5008817658740328</v>
      </c>
    </row>
    <row r="276" spans="1:17" x14ac:dyDescent="0.25">
      <c r="A276" s="88" t="s">
        <v>6</v>
      </c>
      <c r="B276" s="88" t="s">
        <v>15</v>
      </c>
      <c r="C276" s="88" t="s">
        <v>65</v>
      </c>
      <c r="D276" s="88" t="s">
        <v>135</v>
      </c>
      <c r="E276" s="130">
        <v>-0.06</v>
      </c>
      <c r="F276" s="130">
        <v>0.5</v>
      </c>
      <c r="G276" s="90">
        <v>-4.7252554247812061E-3</v>
      </c>
      <c r="H276" s="90">
        <v>46.180767086709693</v>
      </c>
      <c r="I276" s="90">
        <v>0.76962694502430062</v>
      </c>
      <c r="J276" s="90">
        <v>1.0132083219278221</v>
      </c>
      <c r="K276" s="90">
        <v>1.958319008479616E-2</v>
      </c>
      <c r="L276" s="90">
        <v>0</v>
      </c>
      <c r="M276" s="90">
        <v>0</v>
      </c>
      <c r="N276" s="89">
        <v>12</v>
      </c>
      <c r="O276" s="89">
        <v>86</v>
      </c>
      <c r="P276" s="89">
        <f t="shared" si="9"/>
        <v>30</v>
      </c>
      <c r="Q276" s="91">
        <f>(alpha_a+(beta_b/(1+EXP((((-1)*ceta_c)+(delta_d*LN(speed_s)))+(epsilon_e*speed_s)))))</f>
        <v>1.6959927274303397</v>
      </c>
    </row>
    <row r="277" spans="1:17" x14ac:dyDescent="0.25">
      <c r="A277" s="88" t="s">
        <v>6</v>
      </c>
      <c r="B277" s="88" t="s">
        <v>15</v>
      </c>
      <c r="C277" s="88" t="s">
        <v>65</v>
      </c>
      <c r="D277" s="88" t="s">
        <v>136</v>
      </c>
      <c r="E277" s="130">
        <v>-0.06</v>
      </c>
      <c r="F277" s="130">
        <v>0.5</v>
      </c>
      <c r="G277" s="90">
        <v>1.1218973820887107E-2</v>
      </c>
      <c r="H277" s="90">
        <v>55.922290973511217</v>
      </c>
      <c r="I277" s="90">
        <v>0.5652995388930474</v>
      </c>
      <c r="J277" s="90">
        <v>0.97250892560995084</v>
      </c>
      <c r="K277" s="90">
        <v>2.0346038138888228E-2</v>
      </c>
      <c r="L277" s="90">
        <v>0</v>
      </c>
      <c r="M277" s="90">
        <v>0</v>
      </c>
      <c r="N277" s="89">
        <v>12</v>
      </c>
      <c r="O277" s="89">
        <v>86</v>
      </c>
      <c r="P277" s="89">
        <f t="shared" si="9"/>
        <v>30</v>
      </c>
      <c r="Q277" s="91">
        <f>(alpha_a+(beta_b/(1+EXP((((-1)*ceta_c)+(delta_d*LN(speed_s)))+(epsilon_e*speed_s)))))</f>
        <v>1.9016364758227837</v>
      </c>
    </row>
    <row r="278" spans="1:17" x14ac:dyDescent="0.25">
      <c r="A278" s="88" t="s">
        <v>6</v>
      </c>
      <c r="B278" s="88" t="s">
        <v>15</v>
      </c>
      <c r="C278" s="88" t="s">
        <v>65</v>
      </c>
      <c r="D278" s="88" t="s">
        <v>137</v>
      </c>
      <c r="E278" s="130">
        <v>-0.06</v>
      </c>
      <c r="F278" s="130">
        <v>0.5</v>
      </c>
      <c r="G278" s="90">
        <v>0.17239630013123206</v>
      </c>
      <c r="H278" s="90">
        <v>74.435331800394763</v>
      </c>
      <c r="I278" s="90">
        <v>0.37719543115834286</v>
      </c>
      <c r="J278" s="90">
        <v>1.0106714080824535</v>
      </c>
      <c r="K278" s="90">
        <v>2.6058824031174325E-2</v>
      </c>
      <c r="L278" s="90">
        <v>0</v>
      </c>
      <c r="M278" s="90">
        <v>0</v>
      </c>
      <c r="N278" s="89">
        <v>12</v>
      </c>
      <c r="O278" s="89">
        <v>86</v>
      </c>
      <c r="P278" s="89">
        <f t="shared" si="9"/>
        <v>30</v>
      </c>
      <c r="Q278" s="91">
        <f>(alpha_a+(beta_b/(1+EXP((((-1)*ceta_c)+(delta_d*LN(speed_s)))+(epsilon_e*speed_s)))))</f>
        <v>1.7354571144968853</v>
      </c>
    </row>
    <row r="279" spans="1:17" x14ac:dyDescent="0.25">
      <c r="A279" s="88" t="s">
        <v>6</v>
      </c>
      <c r="B279" s="88" t="s">
        <v>15</v>
      </c>
      <c r="C279" s="88" t="s">
        <v>65</v>
      </c>
      <c r="D279" s="88" t="s">
        <v>138</v>
      </c>
      <c r="E279" s="130">
        <v>-0.06</v>
      </c>
      <c r="F279" s="130">
        <v>0.5</v>
      </c>
      <c r="G279" s="90">
        <v>15.132104492559082</v>
      </c>
      <c r="H279" s="90">
        <v>0.95069797986319082</v>
      </c>
      <c r="I279" s="90">
        <v>-0.43454366410803652</v>
      </c>
      <c r="J279" s="90">
        <v>0</v>
      </c>
      <c r="K279" s="90">
        <v>0</v>
      </c>
      <c r="L279" s="90">
        <v>0</v>
      </c>
      <c r="M279" s="90">
        <v>0</v>
      </c>
      <c r="N279" s="89">
        <v>12</v>
      </c>
      <c r="O279" s="89">
        <v>86</v>
      </c>
      <c r="P279" s="89">
        <f t="shared" si="9"/>
        <v>30</v>
      </c>
      <c r="Q279" s="91">
        <f>((alpha_a*(beta_b^speed_s))*(speed_s^ceta_c))</f>
        <v>0.75736072806902799</v>
      </c>
    </row>
    <row r="280" spans="1:17" x14ac:dyDescent="0.25">
      <c r="A280" s="88" t="s">
        <v>6</v>
      </c>
      <c r="B280" s="88" t="s">
        <v>15</v>
      </c>
      <c r="C280" s="88" t="s">
        <v>65</v>
      </c>
      <c r="D280" s="88" t="s">
        <v>131</v>
      </c>
      <c r="E280" s="130">
        <v>-0.06</v>
      </c>
      <c r="F280" s="130">
        <v>0.5</v>
      </c>
      <c r="G280" s="90">
        <v>-6.2938942922000001</v>
      </c>
      <c r="H280" s="90">
        <v>0.76269558059999998</v>
      </c>
      <c r="I280" s="90">
        <v>-7.4072597999999996E-3</v>
      </c>
      <c r="J280" s="90">
        <v>41.203751490400002</v>
      </c>
      <c r="K280" s="90">
        <v>1</v>
      </c>
      <c r="L280" s="90">
        <v>-0.18410975060000001</v>
      </c>
      <c r="M280" s="90">
        <v>1.6819482199999999E-2</v>
      </c>
      <c r="N280" s="89">
        <v>5</v>
      </c>
      <c r="O280" s="89">
        <v>85</v>
      </c>
      <c r="P280" s="89">
        <f t="shared" si="9"/>
        <v>30</v>
      </c>
      <c r="Q280" s="91">
        <f>(alpha_a+beta_b*speed_s+ceta_c*speed_s^2+delta_d/speed_s)/(epsilon_e+feta_f*speed_s+gamma_g*speed_s^2)</f>
        <v>1.0640324821370015</v>
      </c>
    </row>
    <row r="281" spans="1:17" x14ac:dyDescent="0.25">
      <c r="A281" s="88" t="s">
        <v>6</v>
      </c>
      <c r="B281" s="88" t="s">
        <v>15</v>
      </c>
      <c r="C281" s="88" t="s">
        <v>65</v>
      </c>
      <c r="D281" s="88" t="s">
        <v>132</v>
      </c>
      <c r="E281" s="130">
        <v>-0.06</v>
      </c>
      <c r="F281" s="130">
        <v>0.5</v>
      </c>
      <c r="G281" s="90">
        <v>-11.0026078867</v>
      </c>
      <c r="H281" s="90">
        <v>0.92190636130000003</v>
      </c>
      <c r="I281" s="90">
        <v>-1.00266191E-2</v>
      </c>
      <c r="J281" s="90">
        <v>62.417416889800002</v>
      </c>
      <c r="K281" s="90">
        <v>1</v>
      </c>
      <c r="L281" s="90">
        <v>-0.19042049790000001</v>
      </c>
      <c r="M281" s="90">
        <v>1.32943951E-2</v>
      </c>
      <c r="N281" s="89">
        <v>5</v>
      </c>
      <c r="O281" s="89">
        <v>75</v>
      </c>
      <c r="P281" s="89">
        <f t="shared" si="9"/>
        <v>30</v>
      </c>
      <c r="Q281" s="91">
        <f>(alpha_a+beta_b*speed_s+ceta_c*speed_s^2+delta_d/speed_s)/(epsilon_e+feta_f*speed_s+gamma_g*speed_s^2)</f>
        <v>1.3390444257849641</v>
      </c>
    </row>
    <row r="282" spans="1:17" x14ac:dyDescent="0.25">
      <c r="A282" s="88" t="s">
        <v>6</v>
      </c>
      <c r="B282" s="88" t="s">
        <v>15</v>
      </c>
      <c r="C282" s="88" t="s">
        <v>65</v>
      </c>
      <c r="D282" s="88" t="s">
        <v>133</v>
      </c>
      <c r="E282" s="130">
        <v>-0.06</v>
      </c>
      <c r="F282" s="130">
        <v>0.5</v>
      </c>
      <c r="G282" s="90">
        <v>4.9989029429</v>
      </c>
      <c r="H282" s="90">
        <v>-1.0308324364999999</v>
      </c>
      <c r="I282" s="90">
        <v>1.2488908700000001E-2</v>
      </c>
      <c r="J282" s="90">
        <v>21.5774795359</v>
      </c>
      <c r="K282" s="90">
        <v>1</v>
      </c>
      <c r="L282" s="90">
        <v>8.6600969000000007E-3</v>
      </c>
      <c r="M282" s="90">
        <v>-1.57148646E-2</v>
      </c>
      <c r="N282" s="89">
        <v>5</v>
      </c>
      <c r="O282" s="89">
        <v>75</v>
      </c>
      <c r="P282" s="89">
        <f t="shared" si="9"/>
        <v>30</v>
      </c>
      <c r="Q282" s="91">
        <f>(alpha_a+beta_b*speed_s+ceta_c*speed_s^2+delta_d/speed_s)/(epsilon_e+feta_f*speed_s+gamma_g*speed_s^2)</f>
        <v>1.0840781965911206</v>
      </c>
    </row>
    <row r="283" spans="1:17" x14ac:dyDescent="0.25">
      <c r="A283" s="88" t="s">
        <v>6</v>
      </c>
      <c r="B283" s="88" t="s">
        <v>14</v>
      </c>
      <c r="C283" s="88" t="s">
        <v>65</v>
      </c>
      <c r="D283" s="88" t="s">
        <v>134</v>
      </c>
      <c r="E283" s="130">
        <v>-0.06</v>
      </c>
      <c r="F283" s="130">
        <v>0.5</v>
      </c>
      <c r="G283" s="90">
        <v>71.217480706113591</v>
      </c>
      <c r="H283" s="90">
        <v>0.97089592914267164</v>
      </c>
      <c r="I283" s="90">
        <v>-0.7033604194831452</v>
      </c>
      <c r="J283" s="90">
        <v>0</v>
      </c>
      <c r="K283" s="90">
        <v>0</v>
      </c>
      <c r="L283" s="90">
        <v>0</v>
      </c>
      <c r="M283" s="90">
        <v>0</v>
      </c>
      <c r="N283" s="89">
        <v>12</v>
      </c>
      <c r="O283" s="89">
        <v>86</v>
      </c>
      <c r="P283" s="89">
        <f t="shared" si="9"/>
        <v>30</v>
      </c>
      <c r="Q283" s="91">
        <f>((alpha_a*(beta_b^speed_s))*(speed_s^ceta_c))</f>
        <v>2.6842217157670629</v>
      </c>
    </row>
    <row r="284" spans="1:17" x14ac:dyDescent="0.25">
      <c r="A284" s="88" t="s">
        <v>6</v>
      </c>
      <c r="B284" s="88" t="s">
        <v>14</v>
      </c>
      <c r="C284" s="88" t="s">
        <v>65</v>
      </c>
      <c r="D284" s="88" t="s">
        <v>135</v>
      </c>
      <c r="E284" s="130">
        <v>-0.06</v>
      </c>
      <c r="F284" s="130">
        <v>0.5</v>
      </c>
      <c r="G284" s="90">
        <v>8.4316622774106733</v>
      </c>
      <c r="H284" s="90">
        <v>-14.945199732377066</v>
      </c>
      <c r="I284" s="90">
        <v>-2.1326864483540171</v>
      </c>
      <c r="J284" s="90">
        <v>0</v>
      </c>
      <c r="K284" s="90">
        <v>0</v>
      </c>
      <c r="L284" s="90">
        <v>0</v>
      </c>
      <c r="M284" s="90">
        <v>0</v>
      </c>
      <c r="N284" s="89">
        <v>12</v>
      </c>
      <c r="O284" s="89">
        <v>86</v>
      </c>
      <c r="P284" s="89">
        <f t="shared" si="9"/>
        <v>30</v>
      </c>
      <c r="Q284" s="91">
        <f>EXP((alpha_a+(beta_b/speed_s))+(ceta_c*LN(speed_s)))</f>
        <v>1.9734857372301522</v>
      </c>
    </row>
    <row r="285" spans="1:17" x14ac:dyDescent="0.25">
      <c r="A285" s="88" t="s">
        <v>6</v>
      </c>
      <c r="B285" s="88" t="s">
        <v>14</v>
      </c>
      <c r="C285" s="88" t="s">
        <v>65</v>
      </c>
      <c r="D285" s="88" t="s">
        <v>136</v>
      </c>
      <c r="E285" s="130">
        <v>-0.06</v>
      </c>
      <c r="F285" s="130">
        <v>0.5</v>
      </c>
      <c r="G285" s="90">
        <v>8.4606267060218823</v>
      </c>
      <c r="H285" s="90">
        <v>-14.869185056554496</v>
      </c>
      <c r="I285" s="90">
        <v>-2.1073242198800997</v>
      </c>
      <c r="J285" s="90">
        <v>0</v>
      </c>
      <c r="K285" s="90">
        <v>0</v>
      </c>
      <c r="L285" s="90">
        <v>0</v>
      </c>
      <c r="M285" s="90">
        <v>0</v>
      </c>
      <c r="N285" s="89">
        <v>12</v>
      </c>
      <c r="O285" s="89">
        <v>86</v>
      </c>
      <c r="P285" s="89">
        <f t="shared" si="9"/>
        <v>30</v>
      </c>
      <c r="Q285" s="91">
        <f>EXP((alpha_a+(beta_b/speed_s))+(ceta_c*LN(speed_s)))</f>
        <v>2.2201207474921483</v>
      </c>
    </row>
    <row r="286" spans="1:17" x14ac:dyDescent="0.25">
      <c r="A286" s="88" t="s">
        <v>6</v>
      </c>
      <c r="B286" s="88" t="s">
        <v>14</v>
      </c>
      <c r="C286" s="88" t="s">
        <v>65</v>
      </c>
      <c r="D286" s="88" t="s">
        <v>137</v>
      </c>
      <c r="E286" s="130">
        <v>-0.06</v>
      </c>
      <c r="F286" s="130">
        <v>0.5</v>
      </c>
      <c r="G286" s="90">
        <v>7.787624872396715</v>
      </c>
      <c r="H286" s="90">
        <v>-11.53522499383571</v>
      </c>
      <c r="I286" s="90">
        <v>-1.9734798784209719</v>
      </c>
      <c r="J286" s="90">
        <v>0</v>
      </c>
      <c r="K286" s="90">
        <v>0</v>
      </c>
      <c r="L286" s="90">
        <v>0</v>
      </c>
      <c r="M286" s="90">
        <v>0</v>
      </c>
      <c r="N286" s="89">
        <v>12</v>
      </c>
      <c r="O286" s="89">
        <v>86</v>
      </c>
      <c r="P286" s="89">
        <f t="shared" si="9"/>
        <v>30</v>
      </c>
      <c r="Q286" s="91">
        <f>EXP((alpha_a+(beta_b/speed_s))+(ceta_c*LN(speed_s)))</f>
        <v>1.995556137890679</v>
      </c>
    </row>
    <row r="287" spans="1:17" x14ac:dyDescent="0.25">
      <c r="A287" s="88" t="s">
        <v>6</v>
      </c>
      <c r="B287" s="88" t="s">
        <v>14</v>
      </c>
      <c r="C287" s="88" t="s">
        <v>65</v>
      </c>
      <c r="D287" s="88" t="s">
        <v>138</v>
      </c>
      <c r="E287" s="130">
        <v>-0.06</v>
      </c>
      <c r="F287" s="130">
        <v>0.5</v>
      </c>
      <c r="G287" s="90">
        <v>-0.23261592505887821</v>
      </c>
      <c r="H287" s="90">
        <v>6.4229810639467244</v>
      </c>
      <c r="I287" s="90">
        <v>5.4408209531231675</v>
      </c>
      <c r="J287" s="90">
        <v>2.1522539300695689</v>
      </c>
      <c r="K287" s="90">
        <v>-9.9745252329215741E-3</v>
      </c>
      <c r="L287" s="90">
        <v>0</v>
      </c>
      <c r="M287" s="90">
        <v>0</v>
      </c>
      <c r="N287" s="89">
        <v>12</v>
      </c>
      <c r="O287" s="89">
        <v>85</v>
      </c>
      <c r="P287" s="89">
        <f t="shared" si="9"/>
        <v>30</v>
      </c>
      <c r="Q287" s="91">
        <f>(alpha_a+(beta_b/(1+EXP((((-1)*ceta_c)+(delta_d*LN(speed_s)))+(epsilon_e*speed_s)))))</f>
        <v>0.86423310947420884</v>
      </c>
    </row>
    <row r="288" spans="1:17" x14ac:dyDescent="0.25">
      <c r="A288" s="88" t="s">
        <v>6</v>
      </c>
      <c r="B288" s="88" t="s">
        <v>14</v>
      </c>
      <c r="C288" s="88" t="s">
        <v>65</v>
      </c>
      <c r="D288" s="88" t="s">
        <v>131</v>
      </c>
      <c r="E288" s="130">
        <v>-0.06</v>
      </c>
      <c r="F288" s="130">
        <v>0.5</v>
      </c>
      <c r="G288" s="90">
        <v>-4.4616245402999999</v>
      </c>
      <c r="H288" s="90">
        <v>0.93808000680000003</v>
      </c>
      <c r="I288" s="90">
        <v>-9.5478134000000006E-3</v>
      </c>
      <c r="J288" s="90">
        <v>41.806716913099997</v>
      </c>
      <c r="K288" s="90">
        <v>1</v>
      </c>
      <c r="L288" s="90">
        <v>-0.17009649239999999</v>
      </c>
      <c r="M288" s="90">
        <v>1.8517552699999999E-2</v>
      </c>
      <c r="N288" s="89">
        <v>5</v>
      </c>
      <c r="O288" s="89">
        <v>75</v>
      </c>
      <c r="P288" s="89">
        <f t="shared" si="9"/>
        <v>30</v>
      </c>
      <c r="Q288" s="91">
        <f>(alpha_a+beta_b*speed_s+ceta_c*speed_s^2+delta_d/speed_s)/(epsilon_e+feta_f*speed_s+gamma_g*speed_s^2)</f>
        <v>1.3119022954174886</v>
      </c>
    </row>
    <row r="289" spans="1:17" x14ac:dyDescent="0.25">
      <c r="A289" s="88" t="s">
        <v>6</v>
      </c>
      <c r="B289" s="88" t="s">
        <v>14</v>
      </c>
      <c r="C289" s="88" t="s">
        <v>65</v>
      </c>
      <c r="D289" s="88" t="s">
        <v>132</v>
      </c>
      <c r="E289" s="130">
        <v>-0.06</v>
      </c>
      <c r="F289" s="130">
        <v>0.5</v>
      </c>
      <c r="G289" s="90">
        <v>-10.5583173159</v>
      </c>
      <c r="H289" s="90">
        <v>1.0770658416000001</v>
      </c>
      <c r="I289" s="90">
        <v>-1.19276203E-2</v>
      </c>
      <c r="J289" s="90">
        <v>65.134487199099993</v>
      </c>
      <c r="K289" s="90">
        <v>1</v>
      </c>
      <c r="L289" s="90">
        <v>-0.1925885987</v>
      </c>
      <c r="M289" s="90">
        <v>1.5023388699999999E-2</v>
      </c>
      <c r="N289" s="89">
        <v>5</v>
      </c>
      <c r="O289" s="89">
        <v>80</v>
      </c>
      <c r="P289" s="89">
        <f t="shared" si="9"/>
        <v>30</v>
      </c>
      <c r="Q289" s="91">
        <f>(alpha_a+beta_b*speed_s+ceta_c*speed_s^2+delta_d/speed_s)/(epsilon_e+feta_f*speed_s+gamma_g*speed_s^2)</f>
        <v>1.5085620584122235</v>
      </c>
    </row>
    <row r="290" spans="1:17" x14ac:dyDescent="0.25">
      <c r="A290" s="88" t="s">
        <v>6</v>
      </c>
      <c r="B290" s="88" t="s">
        <v>14</v>
      </c>
      <c r="C290" s="88" t="s">
        <v>65</v>
      </c>
      <c r="D290" s="88" t="s">
        <v>133</v>
      </c>
      <c r="E290" s="130">
        <v>-0.06</v>
      </c>
      <c r="F290" s="130">
        <v>0.5</v>
      </c>
      <c r="G290" s="90">
        <v>947.79479812570003</v>
      </c>
      <c r="H290" s="90">
        <v>50.3291715732</v>
      </c>
      <c r="I290" s="90">
        <v>-0.82817072459999996</v>
      </c>
      <c r="J290" s="90">
        <v>-274.80565720300001</v>
      </c>
      <c r="K290" s="90">
        <v>0</v>
      </c>
      <c r="L290" s="90">
        <v>25.059136219300001</v>
      </c>
      <c r="M290" s="90">
        <v>0.65075873210000001</v>
      </c>
      <c r="N290" s="89">
        <v>5</v>
      </c>
      <c r="O290" s="89">
        <v>75</v>
      </c>
      <c r="P290" s="89">
        <f t="shared" si="9"/>
        <v>30</v>
      </c>
      <c r="Q290" s="91">
        <f>(alpha_a+beta_b*speed_s+ceta_c*speed_s^2+delta_d/speed_s)/(epsilon_e+feta_f*speed_s+gamma_g*speed_s^2)</f>
        <v>1.2734287338206827</v>
      </c>
    </row>
    <row r="291" spans="1:17" x14ac:dyDescent="0.25">
      <c r="A291" s="88" t="s">
        <v>6</v>
      </c>
      <c r="B291" s="88" t="s">
        <v>13</v>
      </c>
      <c r="C291" s="88" t="s">
        <v>65</v>
      </c>
      <c r="D291" s="88" t="s">
        <v>134</v>
      </c>
      <c r="E291" s="130">
        <v>-0.06</v>
      </c>
      <c r="F291" s="130">
        <v>0.5</v>
      </c>
      <c r="G291" s="90">
        <v>64.337978384975671</v>
      </c>
      <c r="H291" s="90">
        <v>0.97202127913197756</v>
      </c>
      <c r="I291" s="90">
        <v>-0.69325203571315552</v>
      </c>
      <c r="J291" s="90">
        <v>0</v>
      </c>
      <c r="K291" s="90">
        <v>0</v>
      </c>
      <c r="L291" s="90">
        <v>0</v>
      </c>
      <c r="M291" s="90">
        <v>0</v>
      </c>
      <c r="N291" s="89">
        <v>12</v>
      </c>
      <c r="O291" s="89">
        <v>86</v>
      </c>
      <c r="P291" s="89">
        <f t="shared" si="9"/>
        <v>30</v>
      </c>
      <c r="Q291" s="91">
        <f>((alpha_a*(beta_b^speed_s))*(speed_s^ceta_c))</f>
        <v>2.5985032658812472</v>
      </c>
    </row>
    <row r="292" spans="1:17" x14ac:dyDescent="0.25">
      <c r="A292" s="88" t="s">
        <v>6</v>
      </c>
      <c r="B292" s="88" t="s">
        <v>13</v>
      </c>
      <c r="C292" s="88" t="s">
        <v>65</v>
      </c>
      <c r="D292" s="88" t="s">
        <v>135</v>
      </c>
      <c r="E292" s="130">
        <v>-0.06</v>
      </c>
      <c r="F292" s="130">
        <v>0.5</v>
      </c>
      <c r="G292" s="90">
        <v>63.49686538373134</v>
      </c>
      <c r="H292" s="90">
        <v>0.97641190404905576</v>
      </c>
      <c r="I292" s="90">
        <v>-0.80878751677115479</v>
      </c>
      <c r="J292" s="90">
        <v>0</v>
      </c>
      <c r="K292" s="90">
        <v>0</v>
      </c>
      <c r="L292" s="90">
        <v>0</v>
      </c>
      <c r="M292" s="90">
        <v>0</v>
      </c>
      <c r="N292" s="89">
        <v>12</v>
      </c>
      <c r="O292" s="89">
        <v>86</v>
      </c>
      <c r="P292" s="89">
        <f t="shared" si="9"/>
        <v>30</v>
      </c>
      <c r="Q292" s="91">
        <f>((alpha_a*(beta_b^speed_s))*(speed_s^ceta_c))</f>
        <v>1.9818328401993528</v>
      </c>
    </row>
    <row r="293" spans="1:17" x14ac:dyDescent="0.25">
      <c r="A293" s="88" t="s">
        <v>6</v>
      </c>
      <c r="B293" s="88" t="s">
        <v>13</v>
      </c>
      <c r="C293" s="88" t="s">
        <v>65</v>
      </c>
      <c r="D293" s="88" t="s">
        <v>136</v>
      </c>
      <c r="E293" s="130">
        <v>-0.06</v>
      </c>
      <c r="F293" s="130">
        <v>0.5</v>
      </c>
      <c r="G293" s="90">
        <v>66.746532959991598</v>
      </c>
      <c r="H293" s="90">
        <v>0.97665394019919016</v>
      </c>
      <c r="I293" s="90">
        <v>-0.79171636641163923</v>
      </c>
      <c r="J293" s="90">
        <v>0</v>
      </c>
      <c r="K293" s="90">
        <v>0</v>
      </c>
      <c r="L293" s="90">
        <v>0</v>
      </c>
      <c r="M293" s="90">
        <v>0</v>
      </c>
      <c r="N293" s="89">
        <v>12</v>
      </c>
      <c r="O293" s="89">
        <v>86</v>
      </c>
      <c r="P293" s="89">
        <f t="shared" si="9"/>
        <v>30</v>
      </c>
      <c r="Q293" s="91">
        <f>((alpha_a*(beta_b^speed_s))*(speed_s^ceta_c))</f>
        <v>2.22427681472282</v>
      </c>
    </row>
    <row r="294" spans="1:17" x14ac:dyDescent="0.25">
      <c r="A294" s="88" t="s">
        <v>6</v>
      </c>
      <c r="B294" s="88" t="s">
        <v>13</v>
      </c>
      <c r="C294" s="88" t="s">
        <v>65</v>
      </c>
      <c r="D294" s="88" t="s">
        <v>137</v>
      </c>
      <c r="E294" s="130">
        <v>-0.06</v>
      </c>
      <c r="F294" s="130">
        <v>0.5</v>
      </c>
      <c r="G294" s="90">
        <v>8.0551360575672639</v>
      </c>
      <c r="H294" s="90">
        <v>-12.725793241530237</v>
      </c>
      <c r="I294" s="90">
        <v>-2.0569007399738468</v>
      </c>
      <c r="J294" s="90">
        <v>0</v>
      </c>
      <c r="K294" s="90">
        <v>0</v>
      </c>
      <c r="L294" s="90">
        <v>0</v>
      </c>
      <c r="M294" s="90">
        <v>0</v>
      </c>
      <c r="N294" s="89">
        <v>12</v>
      </c>
      <c r="O294" s="89">
        <v>86</v>
      </c>
      <c r="P294" s="89">
        <f t="shared" si="9"/>
        <v>30</v>
      </c>
      <c r="Q294" s="91">
        <f>EXP((alpha_a+(beta_b/speed_s))+(ceta_c*LN(speed_s)))</f>
        <v>1.8870552370570564</v>
      </c>
    </row>
    <row r="295" spans="1:17" x14ac:dyDescent="0.25">
      <c r="A295" s="88" t="s">
        <v>6</v>
      </c>
      <c r="B295" s="88" t="s">
        <v>13</v>
      </c>
      <c r="C295" s="88" t="s">
        <v>65</v>
      </c>
      <c r="D295" s="88" t="s">
        <v>138</v>
      </c>
      <c r="E295" s="130">
        <v>-0.06</v>
      </c>
      <c r="F295" s="130">
        <v>0.5</v>
      </c>
      <c r="G295" s="90">
        <v>16.764062569796149</v>
      </c>
      <c r="H295" s="90">
        <v>0.95080097363329397</v>
      </c>
      <c r="I295" s="90">
        <v>-0.42006675224375001</v>
      </c>
      <c r="J295" s="90">
        <v>0</v>
      </c>
      <c r="K295" s="90">
        <v>0</v>
      </c>
      <c r="L295" s="90">
        <v>0</v>
      </c>
      <c r="M295" s="90">
        <v>0</v>
      </c>
      <c r="N295" s="89">
        <v>12</v>
      </c>
      <c r="O295" s="89">
        <v>86</v>
      </c>
      <c r="P295" s="89">
        <f t="shared" si="9"/>
        <v>30</v>
      </c>
      <c r="Q295" s="91">
        <f>((alpha_a*(beta_b^speed_s))*(speed_s^ceta_c))</f>
        <v>0.88425653554620498</v>
      </c>
    </row>
    <row r="296" spans="1:17" x14ac:dyDescent="0.25">
      <c r="A296" s="88" t="s">
        <v>6</v>
      </c>
      <c r="B296" s="88" t="s">
        <v>13</v>
      </c>
      <c r="C296" s="88" t="s">
        <v>65</v>
      </c>
      <c r="D296" s="88" t="s">
        <v>131</v>
      </c>
      <c r="E296" s="130">
        <v>-0.06</v>
      </c>
      <c r="F296" s="130">
        <v>0.5</v>
      </c>
      <c r="G296" s="90">
        <v>104.5698375976</v>
      </c>
      <c r="H296" s="90">
        <v>-27.124882111600002</v>
      </c>
      <c r="I296" s="90">
        <v>0.35778939009999999</v>
      </c>
      <c r="J296" s="90">
        <v>-52.456321411200001</v>
      </c>
      <c r="K296" s="90">
        <v>0</v>
      </c>
      <c r="L296" s="90">
        <v>1.1800394673000001</v>
      </c>
      <c r="M296" s="90">
        <v>-0.3364529751</v>
      </c>
      <c r="N296" s="89">
        <v>5</v>
      </c>
      <c r="O296" s="89">
        <v>70</v>
      </c>
      <c r="P296" s="89">
        <f t="shared" si="9"/>
        <v>30</v>
      </c>
      <c r="Q296" s="91">
        <f>(alpha_a+beta_b*speed_s+ceta_c*speed_s^2+delta_d/speed_s)/(epsilon_e+feta_f*speed_s+gamma_g*speed_s^2)</f>
        <v>1.454395192554208</v>
      </c>
    </row>
    <row r="297" spans="1:17" x14ac:dyDescent="0.25">
      <c r="A297" s="88" t="s">
        <v>6</v>
      </c>
      <c r="B297" s="88" t="s">
        <v>13</v>
      </c>
      <c r="C297" s="88" t="s">
        <v>65</v>
      </c>
      <c r="D297" s="88" t="s">
        <v>132</v>
      </c>
      <c r="E297" s="130">
        <v>-0.06</v>
      </c>
      <c r="F297" s="130">
        <v>0.5</v>
      </c>
      <c r="G297" s="90">
        <v>-12.254960862400001</v>
      </c>
      <c r="H297" s="90">
        <v>1.1088730761000001</v>
      </c>
      <c r="I297" s="90">
        <v>-1.20175913E-2</v>
      </c>
      <c r="J297" s="90">
        <v>67.613338556399995</v>
      </c>
      <c r="K297" s="90">
        <v>1</v>
      </c>
      <c r="L297" s="90">
        <v>-0.19923129689999999</v>
      </c>
      <c r="M297" s="90">
        <v>1.4620279E-2</v>
      </c>
      <c r="N297" s="89">
        <v>5</v>
      </c>
      <c r="O297" s="89">
        <v>80</v>
      </c>
      <c r="P297" s="89">
        <f t="shared" si="9"/>
        <v>30</v>
      </c>
      <c r="Q297" s="91">
        <f>(alpha_a+beta_b*speed_s+ceta_c*speed_s^2+delta_d/speed_s)/(epsilon_e+feta_f*speed_s+gamma_g*speed_s^2)</f>
        <v>1.5216602066758462</v>
      </c>
    </row>
    <row r="298" spans="1:17" x14ac:dyDescent="0.25">
      <c r="A298" s="88" t="s">
        <v>6</v>
      </c>
      <c r="B298" s="88" t="s">
        <v>13</v>
      </c>
      <c r="C298" s="88" t="s">
        <v>65</v>
      </c>
      <c r="D298" s="88" t="s">
        <v>133</v>
      </c>
      <c r="E298" s="130">
        <v>-0.06</v>
      </c>
      <c r="F298" s="130">
        <v>0.5</v>
      </c>
      <c r="G298" s="90">
        <v>334.9000701466</v>
      </c>
      <c r="H298" s="90">
        <v>26.737934694300002</v>
      </c>
      <c r="I298" s="90">
        <v>-0.40808941100000001</v>
      </c>
      <c r="J298" s="90">
        <v>-118.92235753830001</v>
      </c>
      <c r="K298" s="90">
        <v>0</v>
      </c>
      <c r="L298" s="90">
        <v>9.3684722886999996</v>
      </c>
      <c r="M298" s="90">
        <v>0.3695738247</v>
      </c>
      <c r="N298" s="89">
        <v>5</v>
      </c>
      <c r="O298" s="89">
        <v>75</v>
      </c>
      <c r="P298" s="89">
        <f t="shared" si="9"/>
        <v>30</v>
      </c>
      <c r="Q298" s="91">
        <f>(alpha_a+beta_b*speed_s+ceta_c*speed_s^2+delta_d/speed_s)/(epsilon_e+feta_f*speed_s+gamma_g*speed_s^2)</f>
        <v>1.2478902344355707</v>
      </c>
    </row>
    <row r="299" spans="1:17" x14ac:dyDescent="0.25">
      <c r="A299" s="88" t="s">
        <v>6</v>
      </c>
      <c r="B299" s="88" t="s">
        <v>12</v>
      </c>
      <c r="C299" s="88" t="s">
        <v>65</v>
      </c>
      <c r="D299" s="88" t="s">
        <v>134</v>
      </c>
      <c r="E299" s="130">
        <v>-0.06</v>
      </c>
      <c r="F299" s="130">
        <v>0.5</v>
      </c>
      <c r="G299" s="90">
        <v>-0.47740515270455885</v>
      </c>
      <c r="H299" s="90">
        <v>16.003759704669502</v>
      </c>
      <c r="I299" s="90">
        <v>4.2794224874040845</v>
      </c>
      <c r="J299" s="90">
        <v>1.7263450859780294</v>
      </c>
      <c r="K299" s="90">
        <v>-4.8271452539795992E-3</v>
      </c>
      <c r="L299" s="90">
        <v>0</v>
      </c>
      <c r="M299" s="90">
        <v>0</v>
      </c>
      <c r="N299" s="89">
        <v>12</v>
      </c>
      <c r="O299" s="89">
        <v>86</v>
      </c>
      <c r="P299" s="89">
        <f t="shared" si="9"/>
        <v>30</v>
      </c>
      <c r="Q299" s="91">
        <f>(alpha_a+(beta_b/(1+EXP((((-1)*ceta_c)+(delta_d*LN(speed_s)))+(epsilon_e*speed_s)))))</f>
        <v>2.5697344639668729</v>
      </c>
    </row>
    <row r="300" spans="1:17" x14ac:dyDescent="0.25">
      <c r="A300" s="88" t="s">
        <v>6</v>
      </c>
      <c r="B300" s="88" t="s">
        <v>12</v>
      </c>
      <c r="C300" s="88" t="s">
        <v>65</v>
      </c>
      <c r="D300" s="88" t="s">
        <v>135</v>
      </c>
      <c r="E300" s="130">
        <v>-0.06</v>
      </c>
      <c r="F300" s="130">
        <v>0.5</v>
      </c>
      <c r="G300" s="90">
        <v>56.356284468924244</v>
      </c>
      <c r="H300" s="90">
        <v>0.975986050213837</v>
      </c>
      <c r="I300" s="90">
        <v>-0.75624862489162148</v>
      </c>
      <c r="J300" s="90">
        <v>0</v>
      </c>
      <c r="K300" s="90">
        <v>0</v>
      </c>
      <c r="L300" s="90">
        <v>0</v>
      </c>
      <c r="M300" s="90">
        <v>0</v>
      </c>
      <c r="N300" s="89">
        <v>12</v>
      </c>
      <c r="O300" s="89">
        <v>86</v>
      </c>
      <c r="P300" s="89">
        <f t="shared" si="9"/>
        <v>30</v>
      </c>
      <c r="Q300" s="91">
        <f>((alpha_a*(beta_b^speed_s))*(speed_s^ceta_c))</f>
        <v>2.0757724562452702</v>
      </c>
    </row>
    <row r="301" spans="1:17" x14ac:dyDescent="0.25">
      <c r="A301" s="88" t="s">
        <v>6</v>
      </c>
      <c r="B301" s="88" t="s">
        <v>12</v>
      </c>
      <c r="C301" s="88" t="s">
        <v>65</v>
      </c>
      <c r="D301" s="88" t="s">
        <v>136</v>
      </c>
      <c r="E301" s="130">
        <v>-0.06</v>
      </c>
      <c r="F301" s="130">
        <v>0.5</v>
      </c>
      <c r="G301" s="90">
        <v>59.295629842318483</v>
      </c>
      <c r="H301" s="90">
        <v>0.97655781108581297</v>
      </c>
      <c r="I301" s="90">
        <v>-0.74413976317022179</v>
      </c>
      <c r="J301" s="90">
        <v>0</v>
      </c>
      <c r="K301" s="90">
        <v>0</v>
      </c>
      <c r="L301" s="90">
        <v>0</v>
      </c>
      <c r="M301" s="90">
        <v>0</v>
      </c>
      <c r="N301" s="89">
        <v>12</v>
      </c>
      <c r="O301" s="89">
        <v>86</v>
      </c>
      <c r="P301" s="89">
        <f t="shared" si="9"/>
        <v>30</v>
      </c>
      <c r="Q301" s="91">
        <f>((alpha_a*(beta_b^speed_s))*(speed_s^ceta_c))</f>
        <v>2.3162037971361156</v>
      </c>
    </row>
    <row r="302" spans="1:17" x14ac:dyDescent="0.25">
      <c r="A302" s="88" t="s">
        <v>6</v>
      </c>
      <c r="B302" s="88" t="s">
        <v>12</v>
      </c>
      <c r="C302" s="88" t="s">
        <v>65</v>
      </c>
      <c r="D302" s="88" t="s">
        <v>137</v>
      </c>
      <c r="E302" s="130">
        <v>-0.06</v>
      </c>
      <c r="F302" s="130">
        <v>0.5</v>
      </c>
      <c r="G302" s="90">
        <v>-5.2867814009857194E-4</v>
      </c>
      <c r="H302" s="90">
        <v>10.587594668154953</v>
      </c>
      <c r="I302" s="90">
        <v>6.7497729294016091</v>
      </c>
      <c r="J302" s="90">
        <v>2.5723111379574459</v>
      </c>
      <c r="K302" s="90">
        <v>-1.6498226220439789E-2</v>
      </c>
      <c r="L302" s="90">
        <v>0</v>
      </c>
      <c r="M302" s="90">
        <v>0</v>
      </c>
      <c r="N302" s="89">
        <v>12</v>
      </c>
      <c r="O302" s="89">
        <v>86</v>
      </c>
      <c r="P302" s="89">
        <f t="shared" si="9"/>
        <v>30</v>
      </c>
      <c r="Q302" s="91">
        <f>(alpha_a+(beta_b/(1+EXP((((-1)*ceta_c)+(delta_d*LN(speed_s)))+(epsilon_e*speed_s)))))</f>
        <v>1.9242667909439506</v>
      </c>
    </row>
    <row r="303" spans="1:17" x14ac:dyDescent="0.25">
      <c r="A303" s="88" t="s">
        <v>6</v>
      </c>
      <c r="B303" s="88" t="s">
        <v>12</v>
      </c>
      <c r="C303" s="88" t="s">
        <v>65</v>
      </c>
      <c r="D303" s="88" t="s">
        <v>138</v>
      </c>
      <c r="E303" s="130">
        <v>-0.06</v>
      </c>
      <c r="F303" s="130">
        <v>0.5</v>
      </c>
      <c r="G303" s="90">
        <v>-0.21810403666072001</v>
      </c>
      <c r="H303" s="90">
        <v>5.0633981743396363</v>
      </c>
      <c r="I303" s="90">
        <v>6.3099875437593393</v>
      </c>
      <c r="J303" s="90">
        <v>2.3205716879985712</v>
      </c>
      <c r="K303" s="90">
        <v>-1.1322849756026987E-2</v>
      </c>
      <c r="L303" s="90">
        <v>0</v>
      </c>
      <c r="M303" s="90">
        <v>0</v>
      </c>
      <c r="N303" s="89">
        <v>12</v>
      </c>
      <c r="O303" s="89">
        <v>86</v>
      </c>
      <c r="P303" s="89">
        <f t="shared" si="9"/>
        <v>30</v>
      </c>
      <c r="Q303" s="91">
        <f>(alpha_a+(beta_b/(1+EXP((((-1)*ceta_c)+(delta_d*LN(speed_s)))+(epsilon_e*speed_s)))))</f>
        <v>0.91561944682765117</v>
      </c>
    </row>
    <row r="304" spans="1:17" x14ac:dyDescent="0.25">
      <c r="A304" s="88" t="s">
        <v>6</v>
      </c>
      <c r="B304" s="88" t="s">
        <v>12</v>
      </c>
      <c r="C304" s="88" t="s">
        <v>65</v>
      </c>
      <c r="D304" s="88" t="s">
        <v>131</v>
      </c>
      <c r="E304" s="130">
        <v>-0.06</v>
      </c>
      <c r="F304" s="130">
        <v>0.5</v>
      </c>
      <c r="G304" s="90">
        <v>-9.0910571593</v>
      </c>
      <c r="H304" s="90">
        <v>0.78979460140000002</v>
      </c>
      <c r="I304" s="90">
        <v>-6.9153011999999996E-3</v>
      </c>
      <c r="J304" s="90">
        <v>50.107497357299998</v>
      </c>
      <c r="K304" s="90">
        <v>1</v>
      </c>
      <c r="L304" s="90">
        <v>-0.19553633400000001</v>
      </c>
      <c r="M304" s="90">
        <v>1.4459525399999999E-2</v>
      </c>
      <c r="N304" s="89">
        <v>5</v>
      </c>
      <c r="O304" s="89">
        <v>85</v>
      </c>
      <c r="P304" s="89">
        <f t="shared" si="9"/>
        <v>30</v>
      </c>
      <c r="Q304" s="91">
        <f>(alpha_a+beta_b*speed_s+ceta_c*speed_s^2+delta_d/speed_s)/(epsilon_e+feta_f*speed_s+gamma_g*speed_s^2)</f>
        <v>1.2334189481533173</v>
      </c>
    </row>
    <row r="305" spans="1:17" x14ac:dyDescent="0.25">
      <c r="A305" s="88" t="s">
        <v>6</v>
      </c>
      <c r="B305" s="88" t="s">
        <v>12</v>
      </c>
      <c r="C305" s="88" t="s">
        <v>65</v>
      </c>
      <c r="D305" s="88" t="s">
        <v>132</v>
      </c>
      <c r="E305" s="130">
        <v>-0.06</v>
      </c>
      <c r="F305" s="130">
        <v>0.5</v>
      </c>
      <c r="G305" s="90">
        <v>-15.1136080713</v>
      </c>
      <c r="H305" s="90">
        <v>0.99912862979999995</v>
      </c>
      <c r="I305" s="90">
        <v>-9.9322655000000006E-3</v>
      </c>
      <c r="J305" s="90">
        <v>77.280152929799996</v>
      </c>
      <c r="K305" s="90">
        <v>1</v>
      </c>
      <c r="L305" s="90">
        <v>-0.20044566489999999</v>
      </c>
      <c r="M305" s="90">
        <v>1.16806134E-2</v>
      </c>
      <c r="N305" s="89">
        <v>5</v>
      </c>
      <c r="O305" s="89">
        <v>80</v>
      </c>
      <c r="P305" s="89">
        <f t="shared" si="9"/>
        <v>30</v>
      </c>
      <c r="Q305" s="91">
        <f>(alpha_a+beta_b*speed_s+ceta_c*speed_s^2+delta_d/speed_s)/(epsilon_e+feta_f*speed_s+gamma_g*speed_s^2)</f>
        <v>1.5451783184762478</v>
      </c>
    </row>
    <row r="306" spans="1:17" x14ac:dyDescent="0.25">
      <c r="A306" s="88" t="s">
        <v>6</v>
      </c>
      <c r="B306" s="88" t="s">
        <v>12</v>
      </c>
      <c r="C306" s="88" t="s">
        <v>65</v>
      </c>
      <c r="D306" s="88" t="s">
        <v>133</v>
      </c>
      <c r="E306" s="130">
        <v>-0.06</v>
      </c>
      <c r="F306" s="130">
        <v>0.5</v>
      </c>
      <c r="G306" s="90">
        <v>-3.4623662021000001</v>
      </c>
      <c r="H306" s="90">
        <v>4.1690648744000001</v>
      </c>
      <c r="I306" s="90">
        <v>-5.1331908799999999E-2</v>
      </c>
      <c r="J306" s="90">
        <v>42.940638713399998</v>
      </c>
      <c r="K306" s="90">
        <v>1</v>
      </c>
      <c r="L306" s="90">
        <v>0.13178348970000001</v>
      </c>
      <c r="M306" s="90">
        <v>6.6891557000000004E-2</v>
      </c>
      <c r="N306" s="89">
        <v>5</v>
      </c>
      <c r="O306" s="89">
        <v>80</v>
      </c>
      <c r="P306" s="89">
        <f t="shared" si="9"/>
        <v>30</v>
      </c>
      <c r="Q306" s="91">
        <f>(alpha_a+beta_b*speed_s+ceta_c*speed_s^2+delta_d/speed_s)/(epsilon_e+feta_f*speed_s+gamma_g*speed_s^2)</f>
        <v>1.179359193382933</v>
      </c>
    </row>
    <row r="307" spans="1:17" x14ac:dyDescent="0.25">
      <c r="A307" s="88" t="s">
        <v>6</v>
      </c>
      <c r="B307" s="88" t="s">
        <v>17</v>
      </c>
      <c r="C307" s="88" t="s">
        <v>65</v>
      </c>
      <c r="D307" s="88" t="s">
        <v>134</v>
      </c>
      <c r="E307" s="130">
        <v>-0.06</v>
      </c>
      <c r="F307" s="130">
        <v>0.5</v>
      </c>
      <c r="G307" s="90">
        <v>-0.33722532591764742</v>
      </c>
      <c r="H307" s="90">
        <v>10.707869161733436</v>
      </c>
      <c r="I307" s="90">
        <v>4.5634326593587247</v>
      </c>
      <c r="J307" s="90">
        <v>1.8278348113838301</v>
      </c>
      <c r="K307" s="90">
        <v>-6.1496347668905478E-3</v>
      </c>
      <c r="L307" s="90">
        <v>0</v>
      </c>
      <c r="M307" s="90">
        <v>0</v>
      </c>
      <c r="N307" s="89">
        <v>12</v>
      </c>
      <c r="O307" s="89">
        <v>86</v>
      </c>
      <c r="P307" s="89">
        <f t="shared" si="9"/>
        <v>30</v>
      </c>
      <c r="Q307" s="91">
        <f>(alpha_a+(beta_b/(1+EXP((((-1)*ceta_c)+(delta_d*LN(speed_s)))+(epsilon_e*speed_s)))))</f>
        <v>1.6663140527703451</v>
      </c>
    </row>
    <row r="308" spans="1:17" x14ac:dyDescent="0.25">
      <c r="A308" s="88" t="s">
        <v>6</v>
      </c>
      <c r="B308" s="88" t="s">
        <v>17</v>
      </c>
      <c r="C308" s="88" t="s">
        <v>65</v>
      </c>
      <c r="D308" s="88" t="s">
        <v>135</v>
      </c>
      <c r="E308" s="130">
        <v>-0.06</v>
      </c>
      <c r="F308" s="130">
        <v>0.5</v>
      </c>
      <c r="G308" s="90">
        <v>-0.16257488187706171</v>
      </c>
      <c r="H308" s="90">
        <v>7.0714044838566865</v>
      </c>
      <c r="I308" s="90">
        <v>4.7121056943124966</v>
      </c>
      <c r="J308" s="90">
        <v>1.8915917681172678</v>
      </c>
      <c r="K308" s="90">
        <v>-6.960841186959341E-3</v>
      </c>
      <c r="L308" s="90">
        <v>0</v>
      </c>
      <c r="M308" s="90">
        <v>0</v>
      </c>
      <c r="N308" s="89">
        <v>12</v>
      </c>
      <c r="O308" s="89">
        <v>86</v>
      </c>
      <c r="P308" s="89">
        <f t="shared" si="9"/>
        <v>30</v>
      </c>
      <c r="Q308" s="91">
        <f>(alpha_a+(beta_b/(1+EXP((((-1)*ceta_c)+(delta_d*LN(speed_s)))+(epsilon_e*speed_s)))))</f>
        <v>1.1140412335483862</v>
      </c>
    </row>
    <row r="309" spans="1:17" x14ac:dyDescent="0.25">
      <c r="A309" s="88" t="s">
        <v>6</v>
      </c>
      <c r="B309" s="88" t="s">
        <v>17</v>
      </c>
      <c r="C309" s="88" t="s">
        <v>65</v>
      </c>
      <c r="D309" s="88" t="s">
        <v>136</v>
      </c>
      <c r="E309" s="130">
        <v>-0.06</v>
      </c>
      <c r="F309" s="130">
        <v>0.5</v>
      </c>
      <c r="G309" s="90">
        <v>-0.19951763399576708</v>
      </c>
      <c r="H309" s="90">
        <v>9.2331137076731267</v>
      </c>
      <c r="I309" s="90">
        <v>4.0002693022645452</v>
      </c>
      <c r="J309" s="90">
        <v>1.7143145959630806</v>
      </c>
      <c r="K309" s="90">
        <v>-4.8956024717725271E-3</v>
      </c>
      <c r="L309" s="90">
        <v>0</v>
      </c>
      <c r="M309" s="90">
        <v>0</v>
      </c>
      <c r="N309" s="89">
        <v>12</v>
      </c>
      <c r="O309" s="89">
        <v>86</v>
      </c>
      <c r="P309" s="89">
        <f t="shared" si="9"/>
        <v>30</v>
      </c>
      <c r="Q309" s="91">
        <f>(alpha_a+(beta_b/(1+EXP((((-1)*ceta_c)+(delta_d*LN(speed_s)))+(epsilon_e*speed_s)))))</f>
        <v>1.2465850742307616</v>
      </c>
    </row>
    <row r="310" spans="1:17" x14ac:dyDescent="0.25">
      <c r="A310" s="88" t="s">
        <v>6</v>
      </c>
      <c r="B310" s="88" t="s">
        <v>17</v>
      </c>
      <c r="C310" s="88" t="s">
        <v>65</v>
      </c>
      <c r="D310" s="88" t="s">
        <v>137</v>
      </c>
      <c r="E310" s="130">
        <v>-0.06</v>
      </c>
      <c r="F310" s="130">
        <v>0.5</v>
      </c>
      <c r="G310" s="90">
        <v>-5.9977644972688312E-3</v>
      </c>
      <c r="H310" s="90">
        <v>6.9872137753253369</v>
      </c>
      <c r="I310" s="90">
        <v>5.91259745013223</v>
      </c>
      <c r="J310" s="90">
        <v>2.3576902623494309</v>
      </c>
      <c r="K310" s="90">
        <v>-1.2824550523232479E-2</v>
      </c>
      <c r="L310" s="90">
        <v>0</v>
      </c>
      <c r="M310" s="90">
        <v>0</v>
      </c>
      <c r="N310" s="89">
        <v>12</v>
      </c>
      <c r="O310" s="89">
        <v>86</v>
      </c>
      <c r="P310" s="89">
        <f t="shared" si="9"/>
        <v>30</v>
      </c>
      <c r="Q310" s="91">
        <f>(alpha_a+(beta_b/(1+EXP((((-1)*ceta_c)+(delta_d*LN(speed_s)))+(epsilon_e*speed_s)))))</f>
        <v>1.0536869820817711</v>
      </c>
    </row>
    <row r="311" spans="1:17" x14ac:dyDescent="0.25">
      <c r="A311" s="88" t="s">
        <v>6</v>
      </c>
      <c r="B311" s="88" t="s">
        <v>17</v>
      </c>
      <c r="C311" s="88" t="s">
        <v>65</v>
      </c>
      <c r="D311" s="88" t="s">
        <v>138</v>
      </c>
      <c r="E311" s="130">
        <v>-0.06</v>
      </c>
      <c r="F311" s="130">
        <v>0.5</v>
      </c>
      <c r="G311" s="90">
        <v>9.7293138572168516</v>
      </c>
      <c r="H311" s="90">
        <v>0.95394570281090252</v>
      </c>
      <c r="I311" s="90">
        <v>-0.44052703699463719</v>
      </c>
      <c r="J311" s="90">
        <v>0</v>
      </c>
      <c r="K311" s="90">
        <v>0</v>
      </c>
      <c r="L311" s="90">
        <v>0</v>
      </c>
      <c r="M311" s="90">
        <v>0</v>
      </c>
      <c r="N311" s="89">
        <v>12</v>
      </c>
      <c r="O311" s="89">
        <v>86</v>
      </c>
      <c r="P311" s="89">
        <f t="shared" si="9"/>
        <v>30</v>
      </c>
      <c r="Q311" s="91">
        <f>((alpha_a*(beta_b^speed_s))*(speed_s^ceta_c))</f>
        <v>0.52854265745838847</v>
      </c>
    </row>
    <row r="312" spans="1:17" x14ac:dyDescent="0.25">
      <c r="A312" s="88" t="s">
        <v>6</v>
      </c>
      <c r="B312" s="88" t="s">
        <v>17</v>
      </c>
      <c r="C312" s="88" t="s">
        <v>65</v>
      </c>
      <c r="D312" s="88" t="s">
        <v>131</v>
      </c>
      <c r="E312" s="130">
        <v>-0.06</v>
      </c>
      <c r="F312" s="130">
        <v>0.5</v>
      </c>
      <c r="G312" s="90">
        <v>-16.470622902900001</v>
      </c>
      <c r="H312" s="90">
        <v>2.5494310228999999</v>
      </c>
      <c r="I312" s="90">
        <v>-2.7331074300000001E-2</v>
      </c>
      <c r="J312" s="90">
        <v>31.002966092600001</v>
      </c>
      <c r="K312" s="90">
        <v>1</v>
      </c>
      <c r="L312" s="90">
        <v>-0.49625611889999999</v>
      </c>
      <c r="M312" s="90">
        <v>7.0046133299999994E-2</v>
      </c>
      <c r="N312" s="89">
        <v>5</v>
      </c>
      <c r="O312" s="89">
        <v>85</v>
      </c>
      <c r="P312" s="89">
        <f t="shared" si="9"/>
        <v>30</v>
      </c>
      <c r="Q312" s="91">
        <f t="shared" ref="Q312:Q329" si="10">(alpha_a+beta_b*speed_s+ceta_c*speed_s^2+delta_d/speed_s)/(epsilon_e+feta_f*speed_s+gamma_g*speed_s^2)</f>
        <v>0.74150413852462072</v>
      </c>
    </row>
    <row r="313" spans="1:17" x14ac:dyDescent="0.25">
      <c r="A313" s="88" t="s">
        <v>6</v>
      </c>
      <c r="B313" s="88" t="s">
        <v>17</v>
      </c>
      <c r="C313" s="88" t="s">
        <v>65</v>
      </c>
      <c r="D313" s="88" t="s">
        <v>132</v>
      </c>
      <c r="E313" s="130">
        <v>-0.06</v>
      </c>
      <c r="F313" s="130">
        <v>0.5</v>
      </c>
      <c r="G313" s="90">
        <v>-7.1120831008999996</v>
      </c>
      <c r="H313" s="90">
        <v>0.67133586420000002</v>
      </c>
      <c r="I313" s="90">
        <v>-7.1475716999999999E-3</v>
      </c>
      <c r="J313" s="90">
        <v>36.978290905900003</v>
      </c>
      <c r="K313" s="90">
        <v>1</v>
      </c>
      <c r="L313" s="90">
        <v>-0.2022568683</v>
      </c>
      <c r="M313" s="90">
        <v>1.55009645E-2</v>
      </c>
      <c r="N313" s="89">
        <v>5</v>
      </c>
      <c r="O313" s="89">
        <v>80</v>
      </c>
      <c r="P313" s="89">
        <f t="shared" si="9"/>
        <v>30</v>
      </c>
      <c r="Q313" s="91">
        <f t="shared" si="10"/>
        <v>0.88119388018389633</v>
      </c>
    </row>
    <row r="314" spans="1:17" x14ac:dyDescent="0.25">
      <c r="A314" s="88" t="s">
        <v>6</v>
      </c>
      <c r="B314" s="88" t="s">
        <v>17</v>
      </c>
      <c r="C314" s="88" t="s">
        <v>65</v>
      </c>
      <c r="D314" s="88" t="s">
        <v>133</v>
      </c>
      <c r="E314" s="130">
        <v>-0.06</v>
      </c>
      <c r="F314" s="130">
        <v>0.5</v>
      </c>
      <c r="G314" s="90">
        <v>1.1274707365000001</v>
      </c>
      <c r="H314" s="90">
        <v>-0.4013357843</v>
      </c>
      <c r="I314" s="90">
        <v>4.8396430999999998E-3</v>
      </c>
      <c r="J314" s="90">
        <v>14.6404671656</v>
      </c>
      <c r="K314" s="90">
        <v>1</v>
      </c>
      <c r="L314" s="90">
        <v>-5.2013513900000002E-2</v>
      </c>
      <c r="M314" s="90">
        <v>-8.6432400999999996E-3</v>
      </c>
      <c r="N314" s="89">
        <v>5</v>
      </c>
      <c r="O314" s="89">
        <v>75</v>
      </c>
      <c r="P314" s="89">
        <f t="shared" si="9"/>
        <v>30</v>
      </c>
      <c r="Q314" s="91">
        <f t="shared" si="10"/>
        <v>0.72774606725728375</v>
      </c>
    </row>
    <row r="315" spans="1:17" x14ac:dyDescent="0.25">
      <c r="A315" s="88" t="s">
        <v>20</v>
      </c>
      <c r="B315" s="88" t="s">
        <v>23</v>
      </c>
      <c r="C315" s="88" t="s">
        <v>65</v>
      </c>
      <c r="D315" s="88" t="s">
        <v>131</v>
      </c>
      <c r="E315" s="130">
        <v>-0.06</v>
      </c>
      <c r="F315" s="130">
        <v>1</v>
      </c>
      <c r="G315" s="90">
        <v>-44.097626487699998</v>
      </c>
      <c r="H315" s="90">
        <v>0.93118094500000004</v>
      </c>
      <c r="I315" s="90">
        <v>-5.7854096999999998E-3</v>
      </c>
      <c r="J315" s="90">
        <v>136.89868102419999</v>
      </c>
      <c r="K315" s="90">
        <v>1</v>
      </c>
      <c r="L315" s="90">
        <v>-0.29785348989999999</v>
      </c>
      <c r="M315" s="90">
        <v>-2.7800820000000001E-4</v>
      </c>
      <c r="N315" s="89">
        <v>5</v>
      </c>
      <c r="O315" s="89">
        <v>100</v>
      </c>
      <c r="P315" s="89">
        <f t="shared" si="9"/>
        <v>30</v>
      </c>
      <c r="Q315" s="91">
        <f t="shared" si="10"/>
        <v>2.0530372969893258</v>
      </c>
    </row>
    <row r="316" spans="1:17" x14ac:dyDescent="0.25">
      <c r="A316" s="88" t="s">
        <v>20</v>
      </c>
      <c r="B316" s="88" t="s">
        <v>23</v>
      </c>
      <c r="C316" s="88" t="s">
        <v>65</v>
      </c>
      <c r="D316" s="88" t="s">
        <v>132</v>
      </c>
      <c r="E316" s="130">
        <v>-0.06</v>
      </c>
      <c r="F316" s="130">
        <v>1</v>
      </c>
      <c r="G316" s="90">
        <v>-31.776264180599998</v>
      </c>
      <c r="H316" s="90">
        <v>1.7012081264000001</v>
      </c>
      <c r="I316" s="90">
        <v>-1.8894833699999999E-2</v>
      </c>
      <c r="J316" s="90">
        <v>174.64653606780001</v>
      </c>
      <c r="K316" s="90">
        <v>1</v>
      </c>
      <c r="L316" s="90">
        <v>-0.17383211940000001</v>
      </c>
      <c r="M316" s="90">
        <v>7.8449000999999997E-3</v>
      </c>
      <c r="N316" s="89">
        <v>5</v>
      </c>
      <c r="O316" s="89">
        <v>65</v>
      </c>
      <c r="P316" s="89">
        <f t="shared" si="9"/>
        <v>30</v>
      </c>
      <c r="Q316" s="91">
        <f t="shared" si="10"/>
        <v>2.8382823085774929</v>
      </c>
    </row>
    <row r="317" spans="1:17" x14ac:dyDescent="0.25">
      <c r="A317" s="88" t="s">
        <v>20</v>
      </c>
      <c r="B317" s="88" t="s">
        <v>23</v>
      </c>
      <c r="C317" s="88" t="s">
        <v>65</v>
      </c>
      <c r="D317" s="88" t="s">
        <v>133</v>
      </c>
      <c r="E317" s="130">
        <v>-0.06</v>
      </c>
      <c r="F317" s="130">
        <v>1</v>
      </c>
      <c r="G317" s="90">
        <v>-30.090740562400001</v>
      </c>
      <c r="H317" s="90">
        <v>3.9665774199000001</v>
      </c>
      <c r="I317" s="90">
        <v>-4.5725318399999999E-2</v>
      </c>
      <c r="J317" s="90">
        <v>94.893656068200002</v>
      </c>
      <c r="K317" s="90">
        <v>1</v>
      </c>
      <c r="L317" s="90">
        <v>-0.29898237589999999</v>
      </c>
      <c r="M317" s="90">
        <v>4.1743380699999999E-2</v>
      </c>
      <c r="N317" s="89">
        <v>5</v>
      </c>
      <c r="O317" s="89">
        <v>75</v>
      </c>
      <c r="P317" s="89">
        <f t="shared" si="9"/>
        <v>30</v>
      </c>
      <c r="Q317" s="91">
        <f t="shared" si="10"/>
        <v>1.7201910371036315</v>
      </c>
    </row>
    <row r="318" spans="1:17" x14ac:dyDescent="0.25">
      <c r="A318" s="88" t="s">
        <v>20</v>
      </c>
      <c r="B318" s="88" t="s">
        <v>24</v>
      </c>
      <c r="C318" s="88" t="s">
        <v>65</v>
      </c>
      <c r="D318" s="88" t="s">
        <v>131</v>
      </c>
      <c r="E318" s="130">
        <v>-0.06</v>
      </c>
      <c r="F318" s="130">
        <v>1</v>
      </c>
      <c r="G318" s="90">
        <v>-41.3695580276</v>
      </c>
      <c r="H318" s="90">
        <v>0.85112606859999995</v>
      </c>
      <c r="I318" s="90">
        <v>-5.1847252000000003E-3</v>
      </c>
      <c r="J318" s="90">
        <v>126.8035107772</v>
      </c>
      <c r="K318" s="90">
        <v>1</v>
      </c>
      <c r="L318" s="90">
        <v>-0.30232512319999999</v>
      </c>
      <c r="M318" s="90">
        <v>-5.2965230000000002E-4</v>
      </c>
      <c r="N318" s="89">
        <v>5</v>
      </c>
      <c r="O318" s="89">
        <v>100</v>
      </c>
      <c r="P318" s="89">
        <f t="shared" si="9"/>
        <v>30</v>
      </c>
      <c r="Q318" s="91">
        <f t="shared" si="10"/>
        <v>1.9043301653448406</v>
      </c>
    </row>
    <row r="319" spans="1:17" x14ac:dyDescent="0.25">
      <c r="A319" s="88" t="s">
        <v>20</v>
      </c>
      <c r="B319" s="88" t="s">
        <v>24</v>
      </c>
      <c r="C319" s="88" t="s">
        <v>65</v>
      </c>
      <c r="D319" s="88" t="s">
        <v>132</v>
      </c>
      <c r="E319" s="130">
        <v>-0.06</v>
      </c>
      <c r="F319" s="130">
        <v>1</v>
      </c>
      <c r="G319" s="90">
        <v>-57.290699877999998</v>
      </c>
      <c r="H319" s="90">
        <v>1.3000253708</v>
      </c>
      <c r="I319" s="90">
        <v>-7.7915861999999997E-3</v>
      </c>
      <c r="J319" s="90">
        <v>174.82493017589999</v>
      </c>
      <c r="K319" s="90">
        <v>1</v>
      </c>
      <c r="L319" s="90">
        <v>-0.30461833760000001</v>
      </c>
      <c r="M319" s="90">
        <v>4.9062240000000005E-4</v>
      </c>
      <c r="N319" s="89">
        <v>5</v>
      </c>
      <c r="O319" s="89">
        <v>100</v>
      </c>
      <c r="P319" s="89">
        <f t="shared" si="9"/>
        <v>30</v>
      </c>
      <c r="Q319" s="91">
        <f t="shared" si="10"/>
        <v>2.5301928081543781</v>
      </c>
    </row>
    <row r="320" spans="1:17" x14ac:dyDescent="0.25">
      <c r="A320" s="88" t="s">
        <v>20</v>
      </c>
      <c r="B320" s="88" t="s">
        <v>24</v>
      </c>
      <c r="C320" s="88" t="s">
        <v>65</v>
      </c>
      <c r="D320" s="88" t="s">
        <v>133</v>
      </c>
      <c r="E320" s="130">
        <v>-0.06</v>
      </c>
      <c r="F320" s="130">
        <v>1</v>
      </c>
      <c r="G320" s="90">
        <v>-28.5099767894</v>
      </c>
      <c r="H320" s="90">
        <v>4.5105404793000003</v>
      </c>
      <c r="I320" s="90">
        <v>-5.27530893E-2</v>
      </c>
      <c r="J320" s="90">
        <v>95.396434390899998</v>
      </c>
      <c r="K320" s="90">
        <v>1</v>
      </c>
      <c r="L320" s="90">
        <v>-0.26396412390000001</v>
      </c>
      <c r="M320" s="90">
        <v>4.8733212800000002E-2</v>
      </c>
      <c r="N320" s="89">
        <v>5</v>
      </c>
      <c r="O320" s="89">
        <v>75</v>
      </c>
      <c r="P320" s="89">
        <f t="shared" si="9"/>
        <v>30</v>
      </c>
      <c r="Q320" s="91">
        <f t="shared" si="10"/>
        <v>1.6921142591420408</v>
      </c>
    </row>
    <row r="321" spans="1:17" x14ac:dyDescent="0.25">
      <c r="A321" s="88" t="s">
        <v>20</v>
      </c>
      <c r="B321" s="88" t="s">
        <v>19</v>
      </c>
      <c r="C321" s="88" t="s">
        <v>65</v>
      </c>
      <c r="D321" s="88" t="s">
        <v>131</v>
      </c>
      <c r="E321" s="130">
        <v>-0.06</v>
      </c>
      <c r="F321" s="130">
        <v>1</v>
      </c>
      <c r="G321" s="90">
        <v>-25.070506480500001</v>
      </c>
      <c r="H321" s="90">
        <v>3.9635936262999998</v>
      </c>
      <c r="I321" s="90">
        <v>-3.7285552600000001E-2</v>
      </c>
      <c r="J321" s="90">
        <v>51.987312070800002</v>
      </c>
      <c r="K321" s="90">
        <v>1</v>
      </c>
      <c r="L321" s="90">
        <v>-0.42552625669999999</v>
      </c>
      <c r="M321" s="90">
        <v>6.00740409E-2</v>
      </c>
      <c r="N321" s="89">
        <v>5</v>
      </c>
      <c r="O321" s="89">
        <v>85</v>
      </c>
      <c r="P321" s="89">
        <f t="shared" si="9"/>
        <v>30</v>
      </c>
      <c r="Q321" s="91">
        <f t="shared" si="10"/>
        <v>1.466004032473806</v>
      </c>
    </row>
    <row r="322" spans="1:17" x14ac:dyDescent="0.25">
      <c r="A322" s="88" t="s">
        <v>20</v>
      </c>
      <c r="B322" s="88" t="s">
        <v>19</v>
      </c>
      <c r="C322" s="88" t="s">
        <v>65</v>
      </c>
      <c r="D322" s="88" t="s">
        <v>132</v>
      </c>
      <c r="E322" s="130">
        <v>-0.06</v>
      </c>
      <c r="F322" s="130">
        <v>1</v>
      </c>
      <c r="G322" s="90">
        <v>-29.416642685700001</v>
      </c>
      <c r="H322" s="90">
        <v>4.4693582622000001</v>
      </c>
      <c r="I322" s="90">
        <v>-4.8112871199999997E-2</v>
      </c>
      <c r="J322" s="90">
        <v>78.555701447700002</v>
      </c>
      <c r="K322" s="90">
        <v>1</v>
      </c>
      <c r="L322" s="90">
        <v>-0.32551883300000001</v>
      </c>
      <c r="M322" s="90">
        <v>4.2575296300000003E-2</v>
      </c>
      <c r="N322" s="89">
        <v>5</v>
      </c>
      <c r="O322" s="89">
        <v>85</v>
      </c>
      <c r="P322" s="89">
        <f t="shared" si="9"/>
        <v>30</v>
      </c>
      <c r="Q322" s="91">
        <f t="shared" si="10"/>
        <v>2.1650178614336659</v>
      </c>
    </row>
    <row r="323" spans="1:17" x14ac:dyDescent="0.25">
      <c r="A323" s="88" t="s">
        <v>20</v>
      </c>
      <c r="B323" s="88" t="s">
        <v>19</v>
      </c>
      <c r="C323" s="88" t="s">
        <v>65</v>
      </c>
      <c r="D323" s="88" t="s">
        <v>133</v>
      </c>
      <c r="E323" s="130">
        <v>-0.06</v>
      </c>
      <c r="F323" s="130">
        <v>1</v>
      </c>
      <c r="G323" s="90">
        <v>-5.0542062523000002</v>
      </c>
      <c r="H323" s="90">
        <v>-8.3617009999999992E-3</v>
      </c>
      <c r="I323" s="90">
        <v>8.5563429999999997E-4</v>
      </c>
      <c r="J323" s="90">
        <v>26.5633955656</v>
      </c>
      <c r="K323" s="90">
        <v>1</v>
      </c>
      <c r="L323" s="90">
        <v>-0.19634809210000001</v>
      </c>
      <c r="M323" s="90">
        <v>9.8234210000000001E-4</v>
      </c>
      <c r="N323" s="89">
        <v>5</v>
      </c>
      <c r="O323" s="89">
        <v>75</v>
      </c>
      <c r="P323" s="89">
        <f t="shared" si="9"/>
        <v>30</v>
      </c>
      <c r="Q323" s="91">
        <f t="shared" si="10"/>
        <v>0.91094229742054478</v>
      </c>
    </row>
    <row r="324" spans="1:17" x14ac:dyDescent="0.25">
      <c r="A324" s="88" t="s">
        <v>20</v>
      </c>
      <c r="B324" s="88" t="s">
        <v>22</v>
      </c>
      <c r="C324" s="88" t="s">
        <v>65</v>
      </c>
      <c r="D324" s="88" t="s">
        <v>131</v>
      </c>
      <c r="E324" s="130">
        <v>-0.06</v>
      </c>
      <c r="F324" s="130">
        <v>1</v>
      </c>
      <c r="G324" s="90">
        <v>-8.3420968211000002</v>
      </c>
      <c r="H324" s="90">
        <v>1.2275435029999999</v>
      </c>
      <c r="I324" s="90">
        <v>-9.9577598000000003E-3</v>
      </c>
      <c r="J324" s="90">
        <v>31.5768901884</v>
      </c>
      <c r="K324" s="90">
        <v>1</v>
      </c>
      <c r="L324" s="90">
        <v>-0.25156670889999999</v>
      </c>
      <c r="M324" s="90">
        <v>3.0139674299999999E-2</v>
      </c>
      <c r="N324" s="89">
        <v>5</v>
      </c>
      <c r="O324" s="89">
        <v>85</v>
      </c>
      <c r="P324" s="89">
        <f t="shared" si="9"/>
        <v>30</v>
      </c>
      <c r="Q324" s="91">
        <f t="shared" si="10"/>
        <v>0.99980960183329359</v>
      </c>
    </row>
    <row r="325" spans="1:17" x14ac:dyDescent="0.25">
      <c r="A325" s="88" t="s">
        <v>20</v>
      </c>
      <c r="B325" s="88" t="s">
        <v>22</v>
      </c>
      <c r="C325" s="88" t="s">
        <v>65</v>
      </c>
      <c r="D325" s="88" t="s">
        <v>132</v>
      </c>
      <c r="E325" s="130">
        <v>-0.06</v>
      </c>
      <c r="F325" s="130">
        <v>1</v>
      </c>
      <c r="G325" s="90">
        <v>311.4360553999</v>
      </c>
      <c r="H325" s="90">
        <v>-90.025878526599996</v>
      </c>
      <c r="I325" s="90">
        <v>1.0881183763</v>
      </c>
      <c r="J325" s="90">
        <v>-141.1329950176</v>
      </c>
      <c r="K325" s="90">
        <v>1</v>
      </c>
      <c r="L325" s="90">
        <v>3.1054664968000001</v>
      </c>
      <c r="M325" s="90">
        <v>-1.1258165469000001</v>
      </c>
      <c r="N325" s="89">
        <v>5</v>
      </c>
      <c r="O325" s="89">
        <v>75</v>
      </c>
      <c r="P325" s="89">
        <f t="shared" si="9"/>
        <v>30</v>
      </c>
      <c r="Q325" s="91">
        <f t="shared" si="10"/>
        <v>1.5393134512715649</v>
      </c>
    </row>
    <row r="326" spans="1:17" x14ac:dyDescent="0.25">
      <c r="A326" s="88" t="s">
        <v>20</v>
      </c>
      <c r="B326" s="88" t="s">
        <v>22</v>
      </c>
      <c r="C326" s="88" t="s">
        <v>65</v>
      </c>
      <c r="D326" s="88" t="s">
        <v>133</v>
      </c>
      <c r="E326" s="130">
        <v>-0.06</v>
      </c>
      <c r="F326" s="130">
        <v>1</v>
      </c>
      <c r="G326" s="90">
        <v>1.0451791527000001</v>
      </c>
      <c r="H326" s="90">
        <v>-3.3571448599999998E-2</v>
      </c>
      <c r="I326" s="90">
        <v>2.1899730000000001E-4</v>
      </c>
      <c r="J326" s="90">
        <v>19.234721955400001</v>
      </c>
      <c r="K326" s="90">
        <v>1</v>
      </c>
      <c r="L326" s="90">
        <v>6.9773116999999997E-3</v>
      </c>
      <c r="M326" s="90">
        <v>-2.0024969999999999E-4</v>
      </c>
      <c r="N326" s="89">
        <v>5</v>
      </c>
      <c r="O326" s="89">
        <v>85</v>
      </c>
      <c r="P326" s="89">
        <f t="shared" si="9"/>
        <v>30</v>
      </c>
      <c r="Q326" s="91">
        <f t="shared" si="10"/>
        <v>0.85151612430139556</v>
      </c>
    </row>
    <row r="327" spans="1:17" x14ac:dyDescent="0.25">
      <c r="A327" s="88" t="s">
        <v>20</v>
      </c>
      <c r="B327" s="88" t="s">
        <v>21</v>
      </c>
      <c r="C327" s="88" t="s">
        <v>65</v>
      </c>
      <c r="D327" s="88" t="s">
        <v>131</v>
      </c>
      <c r="E327" s="130">
        <v>-0.06</v>
      </c>
      <c r="F327" s="130">
        <v>1</v>
      </c>
      <c r="G327" s="90">
        <v>-22.752640389300002</v>
      </c>
      <c r="H327" s="90">
        <v>3.5533790996999999</v>
      </c>
      <c r="I327" s="90">
        <v>-3.3697034299999998E-2</v>
      </c>
      <c r="J327" s="90">
        <v>47.299385926299998</v>
      </c>
      <c r="K327" s="90">
        <v>1</v>
      </c>
      <c r="L327" s="90">
        <v>-0.43302342890000001</v>
      </c>
      <c r="M327" s="90">
        <v>6.1168095999999998E-2</v>
      </c>
      <c r="N327" s="89">
        <v>5</v>
      </c>
      <c r="O327" s="89">
        <v>85</v>
      </c>
      <c r="P327" s="89">
        <f t="shared" si="9"/>
        <v>30</v>
      </c>
      <c r="Q327" s="91">
        <f t="shared" si="10"/>
        <v>1.2795471730432606</v>
      </c>
    </row>
    <row r="328" spans="1:17" x14ac:dyDescent="0.25">
      <c r="A328" s="88" t="s">
        <v>20</v>
      </c>
      <c r="B328" s="88" t="s">
        <v>21</v>
      </c>
      <c r="C328" s="88" t="s">
        <v>65</v>
      </c>
      <c r="D328" s="88" t="s">
        <v>132</v>
      </c>
      <c r="E328" s="130">
        <v>-0.06</v>
      </c>
      <c r="F328" s="130">
        <v>1</v>
      </c>
      <c r="G328" s="90">
        <v>-26.759628930400002</v>
      </c>
      <c r="H328" s="90">
        <v>3.9287287665999999</v>
      </c>
      <c r="I328" s="90">
        <v>-4.3356302800000003E-2</v>
      </c>
      <c r="J328" s="90">
        <v>71.710927495600004</v>
      </c>
      <c r="K328" s="90">
        <v>1</v>
      </c>
      <c r="L328" s="90">
        <v>-0.3301925953</v>
      </c>
      <c r="M328" s="90">
        <v>4.2415623100000001E-2</v>
      </c>
      <c r="N328" s="89">
        <v>5</v>
      </c>
      <c r="O328" s="89">
        <v>80</v>
      </c>
      <c r="P328" s="89">
        <f t="shared" si="9"/>
        <v>30</v>
      </c>
      <c r="Q328" s="91">
        <f t="shared" si="10"/>
        <v>1.8611247515226956</v>
      </c>
    </row>
    <row r="329" spans="1:17" x14ac:dyDescent="0.25">
      <c r="A329" s="88" t="s">
        <v>20</v>
      </c>
      <c r="B329" s="88" t="s">
        <v>21</v>
      </c>
      <c r="C329" s="88" t="s">
        <v>65</v>
      </c>
      <c r="D329" s="88" t="s">
        <v>133</v>
      </c>
      <c r="E329" s="130">
        <v>-0.06</v>
      </c>
      <c r="F329" s="130">
        <v>1</v>
      </c>
      <c r="G329" s="90">
        <v>-6.9541428302000003</v>
      </c>
      <c r="H329" s="90">
        <v>-0.20386322300000001</v>
      </c>
      <c r="I329" s="90">
        <v>3.6683738999999998E-3</v>
      </c>
      <c r="J329" s="90">
        <v>25.2050291069</v>
      </c>
      <c r="K329" s="90">
        <v>1</v>
      </c>
      <c r="L329" s="90">
        <v>-0.29563306499999997</v>
      </c>
      <c r="M329" s="90">
        <v>-1.4005888E-3</v>
      </c>
      <c r="N329" s="89">
        <v>5</v>
      </c>
      <c r="O329" s="89">
        <v>75</v>
      </c>
      <c r="P329" s="89">
        <f t="shared" ref="P329:P392" si="11">IF($P$2&lt;N329,N329,IF($P$2&gt;O329,O329,$P$2))</f>
        <v>30</v>
      </c>
      <c r="Q329" s="91">
        <f t="shared" si="10"/>
        <v>0.97796308508140262</v>
      </c>
    </row>
    <row r="330" spans="1:17" x14ac:dyDescent="0.25">
      <c r="A330" s="88" t="s">
        <v>20</v>
      </c>
      <c r="B330" s="88" t="s">
        <v>23</v>
      </c>
      <c r="C330" s="88" t="s">
        <v>65</v>
      </c>
      <c r="D330" s="88" t="s">
        <v>134</v>
      </c>
      <c r="E330" s="130">
        <v>-0.06</v>
      </c>
      <c r="F330" s="130">
        <v>1</v>
      </c>
      <c r="G330" s="90">
        <v>10.224962763772794</v>
      </c>
      <c r="H330" s="90">
        <v>-19.098771646123694</v>
      </c>
      <c r="I330" s="90">
        <v>-2.4672244558746894</v>
      </c>
      <c r="J330" s="90">
        <v>0</v>
      </c>
      <c r="K330" s="90">
        <v>0</v>
      </c>
      <c r="L330" s="90">
        <v>0</v>
      </c>
      <c r="M330" s="90">
        <v>0</v>
      </c>
      <c r="N330" s="89">
        <v>12</v>
      </c>
      <c r="O330" s="89">
        <v>105</v>
      </c>
      <c r="P330" s="89">
        <f t="shared" si="11"/>
        <v>30</v>
      </c>
      <c r="Q330" s="91">
        <f t="shared" ref="Q330:Q338" si="12">EXP((alpha_a+(beta_b/speed_s))+(ceta_c*LN(speed_s)))</f>
        <v>3.3095746709882392</v>
      </c>
    </row>
    <row r="331" spans="1:17" x14ac:dyDescent="0.25">
      <c r="A331" s="88" t="s">
        <v>20</v>
      </c>
      <c r="B331" s="88" t="s">
        <v>23</v>
      </c>
      <c r="C331" s="88" t="s">
        <v>65</v>
      </c>
      <c r="D331" s="88" t="s">
        <v>135</v>
      </c>
      <c r="E331" s="130">
        <v>-0.06</v>
      </c>
      <c r="F331" s="130">
        <v>1</v>
      </c>
      <c r="G331" s="90">
        <v>9.7340578214497704</v>
      </c>
      <c r="H331" s="90">
        <v>-17.111503957848949</v>
      </c>
      <c r="I331" s="90">
        <v>-2.3930593100152433</v>
      </c>
      <c r="J331" s="90">
        <v>0</v>
      </c>
      <c r="K331" s="90">
        <v>0</v>
      </c>
      <c r="L331" s="90">
        <v>0</v>
      </c>
      <c r="M331" s="90">
        <v>0</v>
      </c>
      <c r="N331" s="89">
        <v>12</v>
      </c>
      <c r="O331" s="89">
        <v>105</v>
      </c>
      <c r="P331" s="89">
        <f t="shared" si="11"/>
        <v>30</v>
      </c>
      <c r="Q331" s="91">
        <f t="shared" si="12"/>
        <v>2.7854440296259253</v>
      </c>
    </row>
    <row r="332" spans="1:17" x14ac:dyDescent="0.25">
      <c r="A332" s="88" t="s">
        <v>20</v>
      </c>
      <c r="B332" s="88" t="s">
        <v>23</v>
      </c>
      <c r="C332" s="88" t="s">
        <v>65</v>
      </c>
      <c r="D332" s="88" t="s">
        <v>136</v>
      </c>
      <c r="E332" s="130">
        <v>-0.06</v>
      </c>
      <c r="F332" s="130">
        <v>1</v>
      </c>
      <c r="G332" s="90">
        <v>9.840563788480738</v>
      </c>
      <c r="H332" s="90">
        <v>-17.250804685466523</v>
      </c>
      <c r="I332" s="90">
        <v>-2.3839691530214959</v>
      </c>
      <c r="J332" s="90">
        <v>0</v>
      </c>
      <c r="K332" s="90">
        <v>0</v>
      </c>
      <c r="L332" s="90">
        <v>0</v>
      </c>
      <c r="M332" s="90">
        <v>0</v>
      </c>
      <c r="N332" s="89">
        <v>12</v>
      </c>
      <c r="O332" s="89">
        <v>105</v>
      </c>
      <c r="P332" s="89">
        <f t="shared" si="11"/>
        <v>30</v>
      </c>
      <c r="Q332" s="91">
        <f t="shared" si="12"/>
        <v>3.1809736348513344</v>
      </c>
    </row>
    <row r="333" spans="1:17" x14ac:dyDescent="0.25">
      <c r="A333" s="88" t="s">
        <v>20</v>
      </c>
      <c r="B333" s="88" t="s">
        <v>23</v>
      </c>
      <c r="C333" s="88" t="s">
        <v>65</v>
      </c>
      <c r="D333" s="88" t="s">
        <v>137</v>
      </c>
      <c r="E333" s="130">
        <v>-0.06</v>
      </c>
      <c r="F333" s="130">
        <v>1</v>
      </c>
      <c r="G333" s="90">
        <v>10.394480717838434</v>
      </c>
      <c r="H333" s="90">
        <v>-17.895031948858882</v>
      </c>
      <c r="I333" s="90">
        <v>-2.5396941667380419</v>
      </c>
      <c r="J333" s="90">
        <v>0</v>
      </c>
      <c r="K333" s="90">
        <v>0</v>
      </c>
      <c r="L333" s="90">
        <v>0</v>
      </c>
      <c r="M333" s="90">
        <v>0</v>
      </c>
      <c r="N333" s="89">
        <v>12</v>
      </c>
      <c r="O333" s="89">
        <v>105</v>
      </c>
      <c r="P333" s="89">
        <f t="shared" si="11"/>
        <v>30</v>
      </c>
      <c r="Q333" s="91">
        <f t="shared" si="12"/>
        <v>3.1898647020422568</v>
      </c>
    </row>
    <row r="334" spans="1:17" x14ac:dyDescent="0.25">
      <c r="A334" s="88" t="s">
        <v>20</v>
      </c>
      <c r="B334" s="88" t="s">
        <v>23</v>
      </c>
      <c r="C334" s="88" t="s">
        <v>65</v>
      </c>
      <c r="D334" s="88" t="s">
        <v>138</v>
      </c>
      <c r="E334" s="130">
        <v>-0.06</v>
      </c>
      <c r="F334" s="130">
        <v>1</v>
      </c>
      <c r="G334" s="90">
        <v>11.444706497075247</v>
      </c>
      <c r="H334" s="90">
        <v>-25.00312975969727</v>
      </c>
      <c r="I334" s="90">
        <v>-3.0163032837051378</v>
      </c>
      <c r="J334" s="90">
        <v>0</v>
      </c>
      <c r="K334" s="90">
        <v>0</v>
      </c>
      <c r="L334" s="90">
        <v>0</v>
      </c>
      <c r="M334" s="90">
        <v>0</v>
      </c>
      <c r="N334" s="89">
        <v>12</v>
      </c>
      <c r="O334" s="89">
        <v>105</v>
      </c>
      <c r="P334" s="89">
        <f t="shared" si="11"/>
        <v>30</v>
      </c>
      <c r="Q334" s="91">
        <f t="shared" si="12"/>
        <v>1.4222299221434287</v>
      </c>
    </row>
    <row r="335" spans="1:17" x14ac:dyDescent="0.25">
      <c r="A335" s="88" t="s">
        <v>20</v>
      </c>
      <c r="B335" s="88" t="s">
        <v>24</v>
      </c>
      <c r="C335" s="88" t="s">
        <v>65</v>
      </c>
      <c r="D335" s="88" t="s">
        <v>134</v>
      </c>
      <c r="E335" s="130">
        <v>-0.06</v>
      </c>
      <c r="F335" s="130">
        <v>1</v>
      </c>
      <c r="G335" s="90">
        <v>10.46894948187256</v>
      </c>
      <c r="H335" s="90">
        <v>-21.128101991211182</v>
      </c>
      <c r="I335" s="90">
        <v>-2.5617069523410665</v>
      </c>
      <c r="J335" s="90">
        <v>0</v>
      </c>
      <c r="K335" s="90">
        <v>0</v>
      </c>
      <c r="L335" s="90">
        <v>0</v>
      </c>
      <c r="M335" s="90">
        <v>0</v>
      </c>
      <c r="N335" s="89">
        <v>12</v>
      </c>
      <c r="O335" s="89">
        <v>105</v>
      </c>
      <c r="P335" s="89">
        <f t="shared" si="11"/>
        <v>30</v>
      </c>
      <c r="Q335" s="91">
        <f t="shared" si="12"/>
        <v>2.8628236746762807</v>
      </c>
    </row>
    <row r="336" spans="1:17" x14ac:dyDescent="0.25">
      <c r="A336" s="88" t="s">
        <v>20</v>
      </c>
      <c r="B336" s="88" t="s">
        <v>24</v>
      </c>
      <c r="C336" s="88" t="s">
        <v>65</v>
      </c>
      <c r="D336" s="88" t="s">
        <v>135</v>
      </c>
      <c r="E336" s="130">
        <v>-0.06</v>
      </c>
      <c r="F336" s="130">
        <v>1</v>
      </c>
      <c r="G336" s="90">
        <v>10.202829623984691</v>
      </c>
      <c r="H336" s="90">
        <v>-20.201193586523448</v>
      </c>
      <c r="I336" s="90">
        <v>-2.52819134600229</v>
      </c>
      <c r="J336" s="90">
        <v>0</v>
      </c>
      <c r="K336" s="90">
        <v>0</v>
      </c>
      <c r="L336" s="90">
        <v>0</v>
      </c>
      <c r="M336" s="90">
        <v>0</v>
      </c>
      <c r="N336" s="89">
        <v>12</v>
      </c>
      <c r="O336" s="89">
        <v>105</v>
      </c>
      <c r="P336" s="89">
        <f t="shared" si="11"/>
        <v>30</v>
      </c>
      <c r="Q336" s="91">
        <f t="shared" si="12"/>
        <v>2.5359763683814789</v>
      </c>
    </row>
    <row r="337" spans="1:17" x14ac:dyDescent="0.25">
      <c r="A337" s="88" t="s">
        <v>20</v>
      </c>
      <c r="B337" s="88" t="s">
        <v>24</v>
      </c>
      <c r="C337" s="88" t="s">
        <v>65</v>
      </c>
      <c r="D337" s="88" t="s">
        <v>136</v>
      </c>
      <c r="E337" s="130">
        <v>-0.06</v>
      </c>
      <c r="F337" s="130">
        <v>1</v>
      </c>
      <c r="G337" s="90">
        <v>10.382668506454797</v>
      </c>
      <c r="H337" s="90">
        <v>-20.605007040351811</v>
      </c>
      <c r="I337" s="90">
        <v>-2.5268586779949334</v>
      </c>
      <c r="J337" s="90">
        <v>0</v>
      </c>
      <c r="K337" s="90">
        <v>0</v>
      </c>
      <c r="L337" s="90">
        <v>0</v>
      </c>
      <c r="M337" s="90">
        <v>0</v>
      </c>
      <c r="N337" s="89">
        <v>12</v>
      </c>
      <c r="O337" s="89">
        <v>105</v>
      </c>
      <c r="P337" s="89">
        <f t="shared" si="11"/>
        <v>30</v>
      </c>
      <c r="Q337" s="91">
        <f t="shared" si="12"/>
        <v>3.0086450232380626</v>
      </c>
    </row>
    <row r="338" spans="1:17" x14ac:dyDescent="0.25">
      <c r="A338" s="88" t="s">
        <v>20</v>
      </c>
      <c r="B338" s="88" t="s">
        <v>24</v>
      </c>
      <c r="C338" s="88" t="s">
        <v>65</v>
      </c>
      <c r="D338" s="88" t="s">
        <v>137</v>
      </c>
      <c r="E338" s="130">
        <v>-0.06</v>
      </c>
      <c r="F338" s="130">
        <v>1</v>
      </c>
      <c r="G338" s="90">
        <v>10.263829572146735</v>
      </c>
      <c r="H338" s="90">
        <v>-17.079375612020435</v>
      </c>
      <c r="I338" s="90">
        <v>-2.5329477704440846</v>
      </c>
      <c r="J338" s="90">
        <v>0</v>
      </c>
      <c r="K338" s="90">
        <v>0</v>
      </c>
      <c r="L338" s="90">
        <v>0</v>
      </c>
      <c r="M338" s="90">
        <v>0</v>
      </c>
      <c r="N338" s="89">
        <v>12</v>
      </c>
      <c r="O338" s="89">
        <v>105</v>
      </c>
      <c r="P338" s="89">
        <f t="shared" si="11"/>
        <v>30</v>
      </c>
      <c r="Q338" s="91">
        <f t="shared" si="12"/>
        <v>2.9430949361580403</v>
      </c>
    </row>
    <row r="339" spans="1:17" x14ac:dyDescent="0.25">
      <c r="A339" s="88" t="s">
        <v>20</v>
      </c>
      <c r="B339" s="88" t="s">
        <v>24</v>
      </c>
      <c r="C339" s="88" t="s">
        <v>65</v>
      </c>
      <c r="D339" s="88" t="s">
        <v>138</v>
      </c>
      <c r="E339" s="130">
        <v>-0.06</v>
      </c>
      <c r="F339" s="130">
        <v>1</v>
      </c>
      <c r="G339" s="90">
        <v>-0.16910619485682682</v>
      </c>
      <c r="H339" s="90">
        <v>10.814723904135294</v>
      </c>
      <c r="I339" s="90">
        <v>5.7252024384575133</v>
      </c>
      <c r="J339" s="90">
        <v>2.2070314784077456</v>
      </c>
      <c r="K339" s="90">
        <v>-5.5518637792139475E-5</v>
      </c>
      <c r="L339" s="90">
        <v>0</v>
      </c>
      <c r="M339" s="90">
        <v>0</v>
      </c>
      <c r="N339" s="89">
        <v>12</v>
      </c>
      <c r="O339" s="89">
        <v>87</v>
      </c>
      <c r="P339" s="89">
        <f t="shared" si="11"/>
        <v>30</v>
      </c>
      <c r="Q339" s="91">
        <f>(alpha_a+(beta_b/(1+EXP((((-1)*ceta_c)+(delta_d*LN(speed_s)))+(epsilon_e*speed_s)))))</f>
        <v>1.3919174805623895</v>
      </c>
    </row>
    <row r="340" spans="1:17" x14ac:dyDescent="0.25">
      <c r="A340" s="88" t="s">
        <v>20</v>
      </c>
      <c r="B340" s="88" t="s">
        <v>19</v>
      </c>
      <c r="C340" s="88" t="s">
        <v>65</v>
      </c>
      <c r="D340" s="88" t="s">
        <v>134</v>
      </c>
      <c r="E340" s="130">
        <v>-0.06</v>
      </c>
      <c r="F340" s="130">
        <v>1</v>
      </c>
      <c r="G340" s="90">
        <v>-3.5218388163589744</v>
      </c>
      <c r="H340" s="90">
        <v>197.76285936864716</v>
      </c>
      <c r="I340" s="90">
        <v>-0.96924284418065354</v>
      </c>
      <c r="J340" s="90">
        <v>0.62277781128956966</v>
      </c>
      <c r="K340" s="90">
        <v>2.7289193224173404E-3</v>
      </c>
      <c r="L340" s="90">
        <v>0</v>
      </c>
      <c r="M340" s="90">
        <v>0</v>
      </c>
      <c r="N340" s="89">
        <v>11</v>
      </c>
      <c r="O340" s="89">
        <v>86</v>
      </c>
      <c r="P340" s="89">
        <f t="shared" si="11"/>
        <v>30</v>
      </c>
      <c r="Q340" s="91">
        <f>(alpha_a+(beta_b/(1+EXP((((-1)*ceta_c)+(delta_d*LN(speed_s)))+(epsilon_e*speed_s)))))</f>
        <v>4.4554160664269791</v>
      </c>
    </row>
    <row r="341" spans="1:17" x14ac:dyDescent="0.25">
      <c r="A341" s="88" t="s">
        <v>20</v>
      </c>
      <c r="B341" s="88" t="s">
        <v>19</v>
      </c>
      <c r="C341" s="88" t="s">
        <v>65</v>
      </c>
      <c r="D341" s="88" t="s">
        <v>135</v>
      </c>
      <c r="E341" s="130">
        <v>-0.06</v>
      </c>
      <c r="F341" s="130">
        <v>1</v>
      </c>
      <c r="G341" s="90">
        <v>-1.7599276752233437</v>
      </c>
      <c r="H341" s="90">
        <v>83.66073625075569</v>
      </c>
      <c r="I341" s="90">
        <v>-8.8296077926082836E-2</v>
      </c>
      <c r="J341" s="90">
        <v>0.78794144932369248</v>
      </c>
      <c r="K341" s="90">
        <v>1.626273997411267E-3</v>
      </c>
      <c r="L341" s="90">
        <v>0</v>
      </c>
      <c r="M341" s="90">
        <v>0</v>
      </c>
      <c r="N341" s="89">
        <v>11</v>
      </c>
      <c r="O341" s="89">
        <v>86</v>
      </c>
      <c r="P341" s="89">
        <f t="shared" si="11"/>
        <v>30</v>
      </c>
      <c r="Q341" s="91">
        <f>(alpha_a+(beta_b/(1+EXP((((-1)*ceta_c)+(delta_d*LN(speed_s)))+(epsilon_e*speed_s)))))</f>
        <v>2.9594484222034825</v>
      </c>
    </row>
    <row r="342" spans="1:17" x14ac:dyDescent="0.25">
      <c r="A342" s="88" t="s">
        <v>20</v>
      </c>
      <c r="B342" s="88" t="s">
        <v>19</v>
      </c>
      <c r="C342" s="88" t="s">
        <v>65</v>
      </c>
      <c r="D342" s="88" t="s">
        <v>136</v>
      </c>
      <c r="E342" s="130">
        <v>-0.06</v>
      </c>
      <c r="F342" s="130">
        <v>1</v>
      </c>
      <c r="G342" s="90">
        <v>43.42476729832692</v>
      </c>
      <c r="H342" s="90">
        <v>0.97404688124511651</v>
      </c>
      <c r="I342" s="90">
        <v>-0.53293466020988745</v>
      </c>
      <c r="J342" s="90">
        <v>0</v>
      </c>
      <c r="K342" s="90">
        <v>0</v>
      </c>
      <c r="L342" s="90">
        <v>0</v>
      </c>
      <c r="M342" s="90">
        <v>0</v>
      </c>
      <c r="N342" s="89">
        <v>11</v>
      </c>
      <c r="O342" s="89">
        <v>86</v>
      </c>
      <c r="P342" s="89">
        <f t="shared" si="11"/>
        <v>30</v>
      </c>
      <c r="Q342" s="91">
        <f>((alpha_a*(beta_b^speed_s))*(speed_s^ceta_c))</f>
        <v>3.2205065743988111</v>
      </c>
    </row>
    <row r="343" spans="1:17" x14ac:dyDescent="0.25">
      <c r="A343" s="88" t="s">
        <v>20</v>
      </c>
      <c r="B343" s="88" t="s">
        <v>19</v>
      </c>
      <c r="C343" s="88" t="s">
        <v>65</v>
      </c>
      <c r="D343" s="88" t="s">
        <v>137</v>
      </c>
      <c r="E343" s="130">
        <v>-0.06</v>
      </c>
      <c r="F343" s="130">
        <v>1</v>
      </c>
      <c r="G343" s="90">
        <v>-1.6526063533250257</v>
      </c>
      <c r="H343" s="90">
        <v>138.72937093942366</v>
      </c>
      <c r="I343" s="90">
        <v>-0.17919262135987374</v>
      </c>
      <c r="J343" s="90">
        <v>0.91536492164693817</v>
      </c>
      <c r="K343" s="90">
        <v>1.1754464713965762E-3</v>
      </c>
      <c r="L343" s="90">
        <v>0</v>
      </c>
      <c r="M343" s="90">
        <v>0</v>
      </c>
      <c r="N343" s="89">
        <v>11</v>
      </c>
      <c r="O343" s="89">
        <v>86</v>
      </c>
      <c r="P343" s="89">
        <f t="shared" si="11"/>
        <v>30</v>
      </c>
      <c r="Q343" s="91">
        <f t="shared" ref="Q343:Q355" si="13">(alpha_a+(beta_b/(1+EXP((((-1)*ceta_c)+(delta_d*LN(speed_s)))+(epsilon_e*speed_s)))))</f>
        <v>3.1515838726920142</v>
      </c>
    </row>
    <row r="344" spans="1:17" x14ac:dyDescent="0.25">
      <c r="A344" s="88" t="s">
        <v>20</v>
      </c>
      <c r="B344" s="88" t="s">
        <v>19</v>
      </c>
      <c r="C344" s="88" t="s">
        <v>65</v>
      </c>
      <c r="D344" s="88" t="s">
        <v>138</v>
      </c>
      <c r="E344" s="130">
        <v>-0.06</v>
      </c>
      <c r="F344" s="130">
        <v>1</v>
      </c>
      <c r="G344" s="90">
        <v>-0.67800005384786055</v>
      </c>
      <c r="H344" s="90">
        <v>23.829596562817486</v>
      </c>
      <c r="I344" s="90">
        <v>-0.12318954538504708</v>
      </c>
      <c r="J344" s="90">
        <v>0.52042245673601406</v>
      </c>
      <c r="K344" s="90">
        <v>1.3567824663219165E-2</v>
      </c>
      <c r="L344" s="90">
        <v>0</v>
      </c>
      <c r="M344" s="90">
        <v>0</v>
      </c>
      <c r="N344" s="89">
        <v>11</v>
      </c>
      <c r="O344" s="89">
        <v>82</v>
      </c>
      <c r="P344" s="89">
        <f t="shared" si="11"/>
        <v>30</v>
      </c>
      <c r="Q344" s="91">
        <f t="shared" si="13"/>
        <v>1.4928633488437082</v>
      </c>
    </row>
    <row r="345" spans="1:17" x14ac:dyDescent="0.25">
      <c r="A345" s="88" t="s">
        <v>20</v>
      </c>
      <c r="B345" s="88" t="s">
        <v>22</v>
      </c>
      <c r="C345" s="88" t="s">
        <v>65</v>
      </c>
      <c r="D345" s="88" t="s">
        <v>134</v>
      </c>
      <c r="E345" s="130">
        <v>-0.06</v>
      </c>
      <c r="F345" s="130">
        <v>1</v>
      </c>
      <c r="G345" s="90">
        <v>-1.4593443751097286</v>
      </c>
      <c r="H345" s="90">
        <v>84.161915603545694</v>
      </c>
      <c r="I345" s="90">
        <v>-8.8468185189521209E-2</v>
      </c>
      <c r="J345" s="90">
        <v>0.83887398389091428</v>
      </c>
      <c r="K345" s="90">
        <v>1.2191088701586331E-3</v>
      </c>
      <c r="L345" s="90">
        <v>0</v>
      </c>
      <c r="M345" s="90">
        <v>0</v>
      </c>
      <c r="N345" s="89">
        <v>11</v>
      </c>
      <c r="O345" s="89">
        <v>86</v>
      </c>
      <c r="P345" s="89">
        <f t="shared" si="11"/>
        <v>30</v>
      </c>
      <c r="Q345" s="91">
        <f t="shared" si="13"/>
        <v>2.6157498322677242</v>
      </c>
    </row>
    <row r="346" spans="1:17" x14ac:dyDescent="0.25">
      <c r="A346" s="88" t="s">
        <v>20</v>
      </c>
      <c r="B346" s="88" t="s">
        <v>22</v>
      </c>
      <c r="C346" s="88" t="s">
        <v>65</v>
      </c>
      <c r="D346" s="88" t="s">
        <v>135</v>
      </c>
      <c r="E346" s="130">
        <v>-0.06</v>
      </c>
      <c r="F346" s="130">
        <v>1</v>
      </c>
      <c r="G346" s="90">
        <v>-0.88783565369670125</v>
      </c>
      <c r="H346" s="90">
        <v>84.736415480460124</v>
      </c>
      <c r="I346" s="90">
        <v>-0.1088488248327925</v>
      </c>
      <c r="J346" s="90">
        <v>0.94441568974795975</v>
      </c>
      <c r="K346" s="90">
        <v>4.8354178232222207E-4</v>
      </c>
      <c r="L346" s="90">
        <v>0</v>
      </c>
      <c r="M346" s="90">
        <v>0</v>
      </c>
      <c r="N346" s="89">
        <v>11</v>
      </c>
      <c r="O346" s="89">
        <v>86</v>
      </c>
      <c r="P346" s="89">
        <f t="shared" si="11"/>
        <v>30</v>
      </c>
      <c r="Q346" s="91">
        <f t="shared" si="13"/>
        <v>2.0248288696220942</v>
      </c>
    </row>
    <row r="347" spans="1:17" x14ac:dyDescent="0.25">
      <c r="A347" s="88" t="s">
        <v>20</v>
      </c>
      <c r="B347" s="88" t="s">
        <v>22</v>
      </c>
      <c r="C347" s="88" t="s">
        <v>65</v>
      </c>
      <c r="D347" s="88" t="s">
        <v>136</v>
      </c>
      <c r="E347" s="130">
        <v>-0.06</v>
      </c>
      <c r="F347" s="130">
        <v>1</v>
      </c>
      <c r="G347" s="90">
        <v>-0.95840862242103797</v>
      </c>
      <c r="H347" s="90">
        <v>82.02971485716688</v>
      </c>
      <c r="I347" s="90">
        <v>7.2492373513971919E-2</v>
      </c>
      <c r="J347" s="90">
        <v>0.95950883896016659</v>
      </c>
      <c r="K347" s="90">
        <v>3.4199676160780206E-4</v>
      </c>
      <c r="L347" s="90">
        <v>0</v>
      </c>
      <c r="M347" s="90">
        <v>0</v>
      </c>
      <c r="N347" s="89">
        <v>11</v>
      </c>
      <c r="O347" s="89">
        <v>86</v>
      </c>
      <c r="P347" s="89">
        <f t="shared" si="11"/>
        <v>30</v>
      </c>
      <c r="Q347" s="91">
        <f t="shared" si="13"/>
        <v>2.2504988718549983</v>
      </c>
    </row>
    <row r="348" spans="1:17" x14ac:dyDescent="0.25">
      <c r="A348" s="88" t="s">
        <v>20</v>
      </c>
      <c r="B348" s="88" t="s">
        <v>22</v>
      </c>
      <c r="C348" s="88" t="s">
        <v>65</v>
      </c>
      <c r="D348" s="88" t="s">
        <v>137</v>
      </c>
      <c r="E348" s="130">
        <v>-0.06</v>
      </c>
      <c r="F348" s="130">
        <v>1</v>
      </c>
      <c r="G348" s="90">
        <v>-1.0437275726498421</v>
      </c>
      <c r="H348" s="90">
        <v>60.331484481038196</v>
      </c>
      <c r="I348" s="90">
        <v>0.80306765217286036</v>
      </c>
      <c r="J348" s="90">
        <v>1.0765826657688069</v>
      </c>
      <c r="K348" s="90">
        <v>-1.104753805340768E-4</v>
      </c>
      <c r="L348" s="90">
        <v>0</v>
      </c>
      <c r="M348" s="90">
        <v>0</v>
      </c>
      <c r="N348" s="89">
        <v>11</v>
      </c>
      <c r="O348" s="89">
        <v>86</v>
      </c>
      <c r="P348" s="89">
        <f t="shared" si="11"/>
        <v>30</v>
      </c>
      <c r="Q348" s="91">
        <f t="shared" si="13"/>
        <v>2.2388243190962545</v>
      </c>
    </row>
    <row r="349" spans="1:17" x14ac:dyDescent="0.25">
      <c r="A349" s="88" t="s">
        <v>20</v>
      </c>
      <c r="B349" s="88" t="s">
        <v>22</v>
      </c>
      <c r="C349" s="88" t="s">
        <v>65</v>
      </c>
      <c r="D349" s="88" t="s">
        <v>138</v>
      </c>
      <c r="E349" s="130">
        <v>-0.06</v>
      </c>
      <c r="F349" s="130">
        <v>1</v>
      </c>
      <c r="G349" s="90">
        <v>-0.36253535692190419</v>
      </c>
      <c r="H349" s="90">
        <v>47.668295283843143</v>
      </c>
      <c r="I349" s="90">
        <v>-0.96612630866145688</v>
      </c>
      <c r="J349" s="90">
        <v>0.6554548188948337</v>
      </c>
      <c r="K349" s="90">
        <v>1.1761778753498859E-2</v>
      </c>
      <c r="L349" s="90">
        <v>0</v>
      </c>
      <c r="M349" s="90">
        <v>0</v>
      </c>
      <c r="N349" s="89">
        <v>11</v>
      </c>
      <c r="O349" s="89">
        <v>84</v>
      </c>
      <c r="P349" s="89">
        <f t="shared" si="11"/>
        <v>30</v>
      </c>
      <c r="Q349" s="91">
        <f t="shared" si="13"/>
        <v>0.97067335022333234</v>
      </c>
    </row>
    <row r="350" spans="1:17" x14ac:dyDescent="0.25">
      <c r="A350" s="88" t="s">
        <v>20</v>
      </c>
      <c r="B350" s="88" t="s">
        <v>21</v>
      </c>
      <c r="C350" s="88" t="s">
        <v>65</v>
      </c>
      <c r="D350" s="88" t="s">
        <v>134</v>
      </c>
      <c r="E350" s="130">
        <v>-0.06</v>
      </c>
      <c r="F350" s="130">
        <v>1</v>
      </c>
      <c r="G350" s="90">
        <v>-2.4678671496657376</v>
      </c>
      <c r="H350" s="90">
        <v>150.95267628672099</v>
      </c>
      <c r="I350" s="90">
        <v>-0.52147832043019715</v>
      </c>
      <c r="J350" s="90">
        <v>0.74794820766395054</v>
      </c>
      <c r="K350" s="90">
        <v>2.2580911243302664E-3</v>
      </c>
      <c r="L350" s="90">
        <v>0</v>
      </c>
      <c r="M350" s="90">
        <v>0</v>
      </c>
      <c r="N350" s="89">
        <v>11</v>
      </c>
      <c r="O350" s="89">
        <v>86</v>
      </c>
      <c r="P350" s="89">
        <f t="shared" si="11"/>
        <v>30</v>
      </c>
      <c r="Q350" s="91">
        <f t="shared" si="13"/>
        <v>3.8360300860933805</v>
      </c>
    </row>
    <row r="351" spans="1:17" x14ac:dyDescent="0.25">
      <c r="A351" s="88" t="s">
        <v>20</v>
      </c>
      <c r="B351" s="88" t="s">
        <v>21</v>
      </c>
      <c r="C351" s="88" t="s">
        <v>65</v>
      </c>
      <c r="D351" s="88" t="s">
        <v>135</v>
      </c>
      <c r="E351" s="130">
        <v>-0.06</v>
      </c>
      <c r="F351" s="130">
        <v>1</v>
      </c>
      <c r="G351" s="90">
        <v>-1.3177570176010631</v>
      </c>
      <c r="H351" s="90">
        <v>79.121390308664019</v>
      </c>
      <c r="I351" s="90">
        <v>8.8161605697889264E-2</v>
      </c>
      <c r="J351" s="90">
        <v>0.88955798253765539</v>
      </c>
      <c r="K351" s="90">
        <v>9.1504866078134881E-4</v>
      </c>
      <c r="L351" s="90">
        <v>0</v>
      </c>
      <c r="M351" s="90">
        <v>0</v>
      </c>
      <c r="N351" s="89">
        <v>11</v>
      </c>
      <c r="O351" s="89">
        <v>86</v>
      </c>
      <c r="P351" s="89">
        <f t="shared" si="11"/>
        <v>30</v>
      </c>
      <c r="Q351" s="91">
        <f t="shared" si="13"/>
        <v>2.5622953539396187</v>
      </c>
    </row>
    <row r="352" spans="1:17" x14ac:dyDescent="0.25">
      <c r="A352" s="88" t="s">
        <v>20</v>
      </c>
      <c r="B352" s="88" t="s">
        <v>21</v>
      </c>
      <c r="C352" s="88" t="s">
        <v>65</v>
      </c>
      <c r="D352" s="88" t="s">
        <v>136</v>
      </c>
      <c r="E352" s="130">
        <v>-0.06</v>
      </c>
      <c r="F352" s="130">
        <v>1</v>
      </c>
      <c r="G352" s="90">
        <v>-1.3241857570167097</v>
      </c>
      <c r="H352" s="90">
        <v>101.72981094553712</v>
      </c>
      <c r="I352" s="90">
        <v>-7.6870901794517027E-2</v>
      </c>
      <c r="J352" s="90">
        <v>0.89169977871893957</v>
      </c>
      <c r="K352" s="90">
        <v>1.4263870514344041E-3</v>
      </c>
      <c r="L352" s="90">
        <v>0</v>
      </c>
      <c r="M352" s="90">
        <v>0</v>
      </c>
      <c r="N352" s="89">
        <v>11</v>
      </c>
      <c r="O352" s="89">
        <v>86</v>
      </c>
      <c r="P352" s="89">
        <f t="shared" si="11"/>
        <v>30</v>
      </c>
      <c r="Q352" s="91">
        <f t="shared" si="13"/>
        <v>2.845974743576952</v>
      </c>
    </row>
    <row r="353" spans="1:17" x14ac:dyDescent="0.25">
      <c r="A353" s="88" t="s">
        <v>20</v>
      </c>
      <c r="B353" s="88" t="s">
        <v>21</v>
      </c>
      <c r="C353" s="88" t="s">
        <v>65</v>
      </c>
      <c r="D353" s="88" t="s">
        <v>137</v>
      </c>
      <c r="E353" s="130">
        <v>-0.06</v>
      </c>
      <c r="F353" s="130">
        <v>1</v>
      </c>
      <c r="G353" s="90">
        <v>-1.1231879234854769</v>
      </c>
      <c r="H353" s="90">
        <v>105.44278223200568</v>
      </c>
      <c r="I353" s="90">
        <v>0.24753777413947725</v>
      </c>
      <c r="J353" s="90">
        <v>1.0144711858671533</v>
      </c>
      <c r="K353" s="90">
        <v>1.987185241584268E-3</v>
      </c>
      <c r="L353" s="90">
        <v>0</v>
      </c>
      <c r="M353" s="90">
        <v>0</v>
      </c>
      <c r="N353" s="89">
        <v>11</v>
      </c>
      <c r="O353" s="89">
        <v>86</v>
      </c>
      <c r="P353" s="89">
        <f t="shared" si="11"/>
        <v>30</v>
      </c>
      <c r="Q353" s="91">
        <f t="shared" si="13"/>
        <v>2.7655946633612167</v>
      </c>
    </row>
    <row r="354" spans="1:17" x14ac:dyDescent="0.25">
      <c r="A354" s="88" t="s">
        <v>20</v>
      </c>
      <c r="B354" s="88" t="s">
        <v>21</v>
      </c>
      <c r="C354" s="88" t="s">
        <v>65</v>
      </c>
      <c r="D354" s="88" t="s">
        <v>138</v>
      </c>
      <c r="E354" s="130">
        <v>-0.06</v>
      </c>
      <c r="F354" s="130">
        <v>1</v>
      </c>
      <c r="G354" s="90">
        <v>-0.60091128319650389</v>
      </c>
      <c r="H354" s="90">
        <v>23.507918987390301</v>
      </c>
      <c r="I354" s="90">
        <v>0.11701194313052878</v>
      </c>
      <c r="J354" s="90">
        <v>0.68186449955498873</v>
      </c>
      <c r="K354" s="90">
        <v>9.1338451287915259E-3</v>
      </c>
      <c r="L354" s="90">
        <v>0</v>
      </c>
      <c r="M354" s="90">
        <v>0</v>
      </c>
      <c r="N354" s="89">
        <v>11</v>
      </c>
      <c r="O354" s="89">
        <v>82</v>
      </c>
      <c r="P354" s="89">
        <f t="shared" si="11"/>
        <v>30</v>
      </c>
      <c r="Q354" s="91">
        <f t="shared" si="13"/>
        <v>1.2220456413801823</v>
      </c>
    </row>
    <row r="355" spans="1:17" x14ac:dyDescent="0.25">
      <c r="A355" s="88" t="s">
        <v>6</v>
      </c>
      <c r="B355" s="88" t="s">
        <v>5</v>
      </c>
      <c r="C355" s="88" t="s">
        <v>65</v>
      </c>
      <c r="D355" s="88" t="s">
        <v>134</v>
      </c>
      <c r="E355" s="130">
        <v>-0.06</v>
      </c>
      <c r="F355" s="130">
        <v>1</v>
      </c>
      <c r="G355" s="90">
        <v>-0.35407562944712023</v>
      </c>
      <c r="H355" s="90">
        <v>12.299449341252057</v>
      </c>
      <c r="I355" s="90">
        <v>5.7100326062731996</v>
      </c>
      <c r="J355" s="90">
        <v>2.148428299396639</v>
      </c>
      <c r="K355" s="90">
        <v>-9.6830439591910414E-3</v>
      </c>
      <c r="L355" s="90">
        <v>0</v>
      </c>
      <c r="M355" s="90">
        <v>0</v>
      </c>
      <c r="N355" s="89">
        <v>12</v>
      </c>
      <c r="O355" s="89">
        <v>86</v>
      </c>
      <c r="P355" s="89">
        <f t="shared" si="11"/>
        <v>30</v>
      </c>
      <c r="Q355" s="91">
        <f t="shared" si="13"/>
        <v>2.2661840014571091</v>
      </c>
    </row>
    <row r="356" spans="1:17" x14ac:dyDescent="0.25">
      <c r="A356" s="88" t="s">
        <v>6</v>
      </c>
      <c r="B356" s="88" t="s">
        <v>5</v>
      </c>
      <c r="C356" s="88" t="s">
        <v>65</v>
      </c>
      <c r="D356" s="88" t="s">
        <v>135</v>
      </c>
      <c r="E356" s="130">
        <v>-0.06</v>
      </c>
      <c r="F356" s="130">
        <v>1</v>
      </c>
      <c r="G356" s="90">
        <v>8.1111771310828313</v>
      </c>
      <c r="H356" s="90">
        <v>-15.268329487053197</v>
      </c>
      <c r="I356" s="90">
        <v>-2.1128890833100469</v>
      </c>
      <c r="J356" s="90">
        <v>0</v>
      </c>
      <c r="K356" s="90">
        <v>0</v>
      </c>
      <c r="L356" s="90">
        <v>0</v>
      </c>
      <c r="M356" s="90">
        <v>0</v>
      </c>
      <c r="N356" s="89">
        <v>12</v>
      </c>
      <c r="O356" s="89">
        <v>86</v>
      </c>
      <c r="P356" s="89">
        <f t="shared" si="11"/>
        <v>30</v>
      </c>
      <c r="Q356" s="91">
        <f>EXP((alpha_a+(beta_b/speed_s))+(ceta_c*LN(speed_s)))</f>
        <v>1.5157039688589271</v>
      </c>
    </row>
    <row r="357" spans="1:17" x14ac:dyDescent="0.25">
      <c r="A357" s="88" t="s">
        <v>6</v>
      </c>
      <c r="B357" s="88" t="s">
        <v>5</v>
      </c>
      <c r="C357" s="88" t="s">
        <v>65</v>
      </c>
      <c r="D357" s="88" t="s">
        <v>136</v>
      </c>
      <c r="E357" s="130">
        <v>-0.06</v>
      </c>
      <c r="F357" s="130">
        <v>1</v>
      </c>
      <c r="G357" s="90">
        <v>8.1295934908102687</v>
      </c>
      <c r="H357" s="90">
        <v>-15.14722382474714</v>
      </c>
      <c r="I357" s="90">
        <v>-2.0857941845710006</v>
      </c>
      <c r="J357" s="90">
        <v>0</v>
      </c>
      <c r="K357" s="90">
        <v>0</v>
      </c>
      <c r="L357" s="90">
        <v>0</v>
      </c>
      <c r="M357" s="90">
        <v>0</v>
      </c>
      <c r="N357" s="89">
        <v>12</v>
      </c>
      <c r="O357" s="89">
        <v>86</v>
      </c>
      <c r="P357" s="89">
        <f t="shared" si="11"/>
        <v>30</v>
      </c>
      <c r="Q357" s="91">
        <f>EXP((alpha_a+(beta_b/speed_s))+(ceta_c*LN(speed_s)))</f>
        <v>1.6997621180910896</v>
      </c>
    </row>
    <row r="358" spans="1:17" x14ac:dyDescent="0.25">
      <c r="A358" s="88" t="s">
        <v>6</v>
      </c>
      <c r="B358" s="88" t="s">
        <v>5</v>
      </c>
      <c r="C358" s="88" t="s">
        <v>65</v>
      </c>
      <c r="D358" s="88" t="s">
        <v>137</v>
      </c>
      <c r="E358" s="130">
        <v>-0.06</v>
      </c>
      <c r="F358" s="130">
        <v>1</v>
      </c>
      <c r="G358" s="90">
        <v>7.601675535769961</v>
      </c>
      <c r="H358" s="90">
        <v>-11.85785725638274</v>
      </c>
      <c r="I358" s="90">
        <v>-1.9863849816882158</v>
      </c>
      <c r="J358" s="90">
        <v>0</v>
      </c>
      <c r="K358" s="90">
        <v>0</v>
      </c>
      <c r="L358" s="90">
        <v>0</v>
      </c>
      <c r="M358" s="90">
        <v>0</v>
      </c>
      <c r="N358" s="89">
        <v>12</v>
      </c>
      <c r="O358" s="89">
        <v>86</v>
      </c>
      <c r="P358" s="89">
        <f t="shared" si="11"/>
        <v>30</v>
      </c>
      <c r="Q358" s="91">
        <f>EXP((alpha_a+(beta_b/speed_s))+(ceta_c*LN(speed_s)))</f>
        <v>1.5688238971364736</v>
      </c>
    </row>
    <row r="359" spans="1:17" x14ac:dyDescent="0.25">
      <c r="A359" s="88" t="s">
        <v>6</v>
      </c>
      <c r="B359" s="88" t="s">
        <v>5</v>
      </c>
      <c r="C359" s="88" t="s">
        <v>65</v>
      </c>
      <c r="D359" s="88" t="s">
        <v>138</v>
      </c>
      <c r="E359" s="130">
        <v>-0.06</v>
      </c>
      <c r="F359" s="130">
        <v>1</v>
      </c>
      <c r="G359" s="90">
        <v>-0.18408326091266872</v>
      </c>
      <c r="H359" s="90">
        <v>4.6494566942130842</v>
      </c>
      <c r="I359" s="90">
        <v>5.4966132913753096</v>
      </c>
      <c r="J359" s="90">
        <v>2.1266492193439364</v>
      </c>
      <c r="K359" s="90">
        <v>-9.0705255150742535E-3</v>
      </c>
      <c r="L359" s="90">
        <v>0</v>
      </c>
      <c r="M359" s="90">
        <v>0</v>
      </c>
      <c r="N359" s="89">
        <v>12</v>
      </c>
      <c r="O359" s="89">
        <v>85</v>
      </c>
      <c r="P359" s="89">
        <f t="shared" si="11"/>
        <v>30</v>
      </c>
      <c r="Q359" s="91">
        <f>(alpha_a+(beta_b/(1+EXP((((-1)*ceta_c)+(delta_d*LN(speed_s)))+(epsilon_e*speed_s)))))</f>
        <v>0.68904523980841093</v>
      </c>
    </row>
    <row r="360" spans="1:17" x14ac:dyDescent="0.25">
      <c r="A360" s="88" t="s">
        <v>6</v>
      </c>
      <c r="B360" s="88" t="s">
        <v>5</v>
      </c>
      <c r="C360" s="88" t="s">
        <v>65</v>
      </c>
      <c r="D360" s="88" t="s">
        <v>131</v>
      </c>
      <c r="E360" s="130">
        <v>-0.06</v>
      </c>
      <c r="F360" s="130">
        <v>1</v>
      </c>
      <c r="G360" s="90">
        <v>-5.0106064415000002</v>
      </c>
      <c r="H360" s="90">
        <v>0.59542621790000005</v>
      </c>
      <c r="I360" s="90">
        <v>-5.5484864000000002E-3</v>
      </c>
      <c r="J360" s="90">
        <v>34.4345376765</v>
      </c>
      <c r="K360" s="90">
        <v>1</v>
      </c>
      <c r="L360" s="90">
        <v>-0.18329331090000001</v>
      </c>
      <c r="M360" s="90">
        <v>1.6031377199999999E-2</v>
      </c>
      <c r="N360" s="89">
        <v>5</v>
      </c>
      <c r="O360" s="89">
        <v>85</v>
      </c>
      <c r="P360" s="89">
        <f t="shared" si="11"/>
        <v>30</v>
      </c>
      <c r="Q360" s="91">
        <f>(alpha_a+beta_b*speed_s+ceta_c*speed_s^2+delta_d/speed_s)/(epsilon_e+feta_f*speed_s+gamma_g*speed_s^2)</f>
        <v>0.90703605835510226</v>
      </c>
    </row>
    <row r="361" spans="1:17" x14ac:dyDescent="0.25">
      <c r="A361" s="88" t="s">
        <v>6</v>
      </c>
      <c r="B361" s="88" t="s">
        <v>5</v>
      </c>
      <c r="C361" s="88" t="s">
        <v>65</v>
      </c>
      <c r="D361" s="88" t="s">
        <v>132</v>
      </c>
      <c r="E361" s="130">
        <v>-0.06</v>
      </c>
      <c r="F361" s="130">
        <v>1</v>
      </c>
      <c r="G361" s="90">
        <v>-9.2615466865999991</v>
      </c>
      <c r="H361" s="90">
        <v>0.83817630710000002</v>
      </c>
      <c r="I361" s="90">
        <v>-8.9972140999999995E-3</v>
      </c>
      <c r="J361" s="90">
        <v>51.6246435312</v>
      </c>
      <c r="K361" s="90">
        <v>1</v>
      </c>
      <c r="L361" s="90">
        <v>-0.19992684250000001</v>
      </c>
      <c r="M361" s="90">
        <v>1.45687547E-2</v>
      </c>
      <c r="N361" s="89">
        <v>5</v>
      </c>
      <c r="O361" s="89">
        <v>80</v>
      </c>
      <c r="P361" s="89">
        <f t="shared" si="11"/>
        <v>30</v>
      </c>
      <c r="Q361" s="91">
        <f>(alpha_a+beta_b*speed_s+ceta_c*speed_s^2+delta_d/speed_s)/(epsilon_e+feta_f*speed_s+gamma_g*speed_s^2)</f>
        <v>1.1716766867254913</v>
      </c>
    </row>
    <row r="362" spans="1:17" x14ac:dyDescent="0.25">
      <c r="A362" s="88" t="s">
        <v>6</v>
      </c>
      <c r="B362" s="88" t="s">
        <v>5</v>
      </c>
      <c r="C362" s="88" t="s">
        <v>65</v>
      </c>
      <c r="D362" s="88" t="s">
        <v>133</v>
      </c>
      <c r="E362" s="130">
        <v>-0.06</v>
      </c>
      <c r="F362" s="130">
        <v>1</v>
      </c>
      <c r="G362" s="90">
        <v>-0.80799379780000002</v>
      </c>
      <c r="H362" s="90">
        <v>8.9650785699999999E-2</v>
      </c>
      <c r="I362" s="90">
        <v>-1.0160845E-3</v>
      </c>
      <c r="J362" s="90">
        <v>25.803353195900002</v>
      </c>
      <c r="K362" s="90">
        <v>1</v>
      </c>
      <c r="L362" s="90">
        <v>-4.2880037099999997E-2</v>
      </c>
      <c r="M362" s="90">
        <v>2.5817621000000001E-3</v>
      </c>
      <c r="N362" s="89">
        <v>5</v>
      </c>
      <c r="O362" s="89">
        <v>80</v>
      </c>
      <c r="P362" s="89">
        <f t="shared" si="11"/>
        <v>30</v>
      </c>
      <c r="Q362" s="91">
        <f>(alpha_a+beta_b*speed_s+ceta_c*speed_s^2+delta_d/speed_s)/(epsilon_e+feta_f*speed_s+gamma_g*speed_s^2)</f>
        <v>0.89690710289293829</v>
      </c>
    </row>
    <row r="363" spans="1:17" x14ac:dyDescent="0.25">
      <c r="A363" s="88" t="s">
        <v>6</v>
      </c>
      <c r="B363" s="88" t="s">
        <v>10</v>
      </c>
      <c r="C363" s="88" t="s">
        <v>65</v>
      </c>
      <c r="D363" s="88" t="s">
        <v>134</v>
      </c>
      <c r="E363" s="130">
        <v>-0.06</v>
      </c>
      <c r="F363" s="130">
        <v>1</v>
      </c>
      <c r="G363" s="90">
        <v>-0.33608509486949845</v>
      </c>
      <c r="H363" s="90">
        <v>12.036178845043263</v>
      </c>
      <c r="I363" s="90">
        <v>5.4957899388114422</v>
      </c>
      <c r="J363" s="90">
        <v>2.0464186813179959</v>
      </c>
      <c r="K363" s="90">
        <v>-8.0995823174130257E-3</v>
      </c>
      <c r="L363" s="90">
        <v>0</v>
      </c>
      <c r="M363" s="90">
        <v>0</v>
      </c>
      <c r="N363" s="89">
        <v>12</v>
      </c>
      <c r="O363" s="89">
        <v>86</v>
      </c>
      <c r="P363" s="89">
        <f t="shared" si="11"/>
        <v>30</v>
      </c>
      <c r="Q363" s="91">
        <f>(alpha_a+(beta_b/(1+EXP((((-1)*ceta_c)+(delta_d*LN(speed_s)))+(epsilon_e*speed_s)))))</f>
        <v>2.4042303786569228</v>
      </c>
    </row>
    <row r="364" spans="1:17" x14ac:dyDescent="0.25">
      <c r="A364" s="88" t="s">
        <v>6</v>
      </c>
      <c r="B364" s="88" t="s">
        <v>10</v>
      </c>
      <c r="C364" s="88" t="s">
        <v>65</v>
      </c>
      <c r="D364" s="88" t="s">
        <v>135</v>
      </c>
      <c r="E364" s="130">
        <v>-0.06</v>
      </c>
      <c r="F364" s="130">
        <v>1</v>
      </c>
      <c r="G364" s="90">
        <v>-0.25917308044178877</v>
      </c>
      <c r="H364" s="90">
        <v>10.719032582650291</v>
      </c>
      <c r="I364" s="90">
        <v>4.9545526245523854</v>
      </c>
      <c r="J364" s="90">
        <v>1.9240753891363345</v>
      </c>
      <c r="K364" s="90">
        <v>-6.9355230271983303E-3</v>
      </c>
      <c r="L364" s="90">
        <v>0</v>
      </c>
      <c r="M364" s="90">
        <v>0</v>
      </c>
      <c r="N364" s="89">
        <v>12</v>
      </c>
      <c r="O364" s="89">
        <v>86</v>
      </c>
      <c r="P364" s="89">
        <f t="shared" si="11"/>
        <v>30</v>
      </c>
      <c r="Q364" s="91">
        <f>(alpha_a+(beta_b/(1+EXP((((-1)*ceta_c)+(delta_d*LN(speed_s)))+(epsilon_e*speed_s)))))</f>
        <v>1.8927958120462831</v>
      </c>
    </row>
    <row r="365" spans="1:17" x14ac:dyDescent="0.25">
      <c r="A365" s="88" t="s">
        <v>6</v>
      </c>
      <c r="B365" s="88" t="s">
        <v>10</v>
      </c>
      <c r="C365" s="88" t="s">
        <v>65</v>
      </c>
      <c r="D365" s="88" t="s">
        <v>136</v>
      </c>
      <c r="E365" s="130">
        <v>-0.06</v>
      </c>
      <c r="F365" s="130">
        <v>1</v>
      </c>
      <c r="G365" s="90">
        <v>-0.26071278561666145</v>
      </c>
      <c r="H365" s="90">
        <v>12.27031677823555</v>
      </c>
      <c r="I365" s="90">
        <v>4.5716800246090887</v>
      </c>
      <c r="J365" s="90">
        <v>1.8166474648828717</v>
      </c>
      <c r="K365" s="90">
        <v>-5.134206515413125E-3</v>
      </c>
      <c r="L365" s="90">
        <v>0</v>
      </c>
      <c r="M365" s="90">
        <v>0</v>
      </c>
      <c r="N365" s="89">
        <v>12</v>
      </c>
      <c r="O365" s="89">
        <v>86</v>
      </c>
      <c r="P365" s="89">
        <f t="shared" si="11"/>
        <v>30</v>
      </c>
      <c r="Q365" s="91">
        <f>(alpha_a+(beta_b/(1+EXP((((-1)*ceta_c)+(delta_d*LN(speed_s)))+(epsilon_e*speed_s)))))</f>
        <v>2.0648739865717269</v>
      </c>
    </row>
    <row r="366" spans="1:17" x14ac:dyDescent="0.25">
      <c r="A366" s="88" t="s">
        <v>6</v>
      </c>
      <c r="B366" s="88" t="s">
        <v>10</v>
      </c>
      <c r="C366" s="88" t="s">
        <v>65</v>
      </c>
      <c r="D366" s="88" t="s">
        <v>137</v>
      </c>
      <c r="E366" s="130">
        <v>-0.06</v>
      </c>
      <c r="F366" s="130">
        <v>1</v>
      </c>
      <c r="G366" s="90">
        <v>7.6924647563203798</v>
      </c>
      <c r="H366" s="90">
        <v>-12.310234292388751</v>
      </c>
      <c r="I366" s="90">
        <v>-1.9623104998476877</v>
      </c>
      <c r="J366" s="90">
        <v>0</v>
      </c>
      <c r="K366" s="90">
        <v>0</v>
      </c>
      <c r="L366" s="90">
        <v>0</v>
      </c>
      <c r="M366" s="90">
        <v>0</v>
      </c>
      <c r="N366" s="89">
        <v>12</v>
      </c>
      <c r="O366" s="89">
        <v>86</v>
      </c>
      <c r="P366" s="89">
        <f t="shared" si="11"/>
        <v>30</v>
      </c>
      <c r="Q366" s="91">
        <f>EXP((alpha_a+(beta_b/speed_s))+(ceta_c*LN(speed_s)))</f>
        <v>1.8366041194127587</v>
      </c>
    </row>
    <row r="367" spans="1:17" x14ac:dyDescent="0.25">
      <c r="A367" s="88" t="s">
        <v>6</v>
      </c>
      <c r="B367" s="88" t="s">
        <v>10</v>
      </c>
      <c r="C367" s="88" t="s">
        <v>65</v>
      </c>
      <c r="D367" s="88" t="s">
        <v>138</v>
      </c>
      <c r="E367" s="130">
        <v>-0.06</v>
      </c>
      <c r="F367" s="130">
        <v>1</v>
      </c>
      <c r="G367" s="90">
        <v>-0.19834971764979564</v>
      </c>
      <c r="H367" s="90">
        <v>4.5186599334530868</v>
      </c>
      <c r="I367" s="90">
        <v>6.4172688224070766</v>
      </c>
      <c r="J367" s="90">
        <v>2.3504118666831997</v>
      </c>
      <c r="K367" s="90">
        <v>-1.1655346584568077E-2</v>
      </c>
      <c r="L367" s="90">
        <v>0</v>
      </c>
      <c r="M367" s="90">
        <v>0</v>
      </c>
      <c r="N367" s="89">
        <v>12</v>
      </c>
      <c r="O367" s="89">
        <v>86</v>
      </c>
      <c r="P367" s="89">
        <f t="shared" si="11"/>
        <v>30</v>
      </c>
      <c r="Q367" s="91">
        <f>(alpha_a+(beta_b/(1+EXP((((-1)*ceta_c)+(delta_d*LN(speed_s)))+(epsilon_e*speed_s)))))</f>
        <v>0.82583567010313574</v>
      </c>
    </row>
    <row r="368" spans="1:17" x14ac:dyDescent="0.25">
      <c r="A368" s="88" t="s">
        <v>6</v>
      </c>
      <c r="B368" s="88" t="s">
        <v>10</v>
      </c>
      <c r="C368" s="88" t="s">
        <v>65</v>
      </c>
      <c r="D368" s="88" t="s">
        <v>131</v>
      </c>
      <c r="E368" s="130">
        <v>-0.06</v>
      </c>
      <c r="F368" s="130">
        <v>1</v>
      </c>
      <c r="G368" s="90">
        <v>-5.4953097737999999</v>
      </c>
      <c r="H368" s="90">
        <v>0.70078081349999999</v>
      </c>
      <c r="I368" s="90">
        <v>-6.3457925E-3</v>
      </c>
      <c r="J368" s="90">
        <v>39.369883002500003</v>
      </c>
      <c r="K368" s="90">
        <v>1</v>
      </c>
      <c r="L368" s="90">
        <v>-0.18405135389999999</v>
      </c>
      <c r="M368" s="90">
        <v>1.6447657599999999E-2</v>
      </c>
      <c r="N368" s="89">
        <v>5</v>
      </c>
      <c r="O368" s="89">
        <v>85</v>
      </c>
      <c r="P368" s="89">
        <f t="shared" si="11"/>
        <v>30</v>
      </c>
      <c r="Q368" s="91">
        <f>(alpha_a+beta_b*speed_s+ceta_c*speed_s^2+delta_d/speed_s)/(epsilon_e+feta_f*speed_s+gamma_g*speed_s^2)</f>
        <v>1.0824677197798582</v>
      </c>
    </row>
    <row r="369" spans="1:17" x14ac:dyDescent="0.25">
      <c r="A369" s="88" t="s">
        <v>6</v>
      </c>
      <c r="B369" s="88" t="s">
        <v>10</v>
      </c>
      <c r="C369" s="88" t="s">
        <v>65</v>
      </c>
      <c r="D369" s="88" t="s">
        <v>132</v>
      </c>
      <c r="E369" s="130">
        <v>-0.06</v>
      </c>
      <c r="F369" s="130">
        <v>1</v>
      </c>
      <c r="G369" s="90">
        <v>-11.3573871401</v>
      </c>
      <c r="H369" s="90">
        <v>0.95040761019999997</v>
      </c>
      <c r="I369" s="90">
        <v>-9.8185748999999999E-3</v>
      </c>
      <c r="J369" s="90">
        <v>62.353178326299997</v>
      </c>
      <c r="K369" s="90">
        <v>1</v>
      </c>
      <c r="L369" s="90">
        <v>-0.202439442</v>
      </c>
      <c r="M369" s="90">
        <v>1.4018413299999999E-2</v>
      </c>
      <c r="N369" s="89">
        <v>5</v>
      </c>
      <c r="O369" s="89">
        <v>80</v>
      </c>
      <c r="P369" s="89">
        <f t="shared" si="11"/>
        <v>30</v>
      </c>
      <c r="Q369" s="91">
        <f>(alpha_a+beta_b*speed_s+ceta_c*speed_s^2+delta_d/speed_s)/(epsilon_e+feta_f*speed_s+gamma_g*speed_s^2)</f>
        <v>1.3782350920960742</v>
      </c>
    </row>
    <row r="370" spans="1:17" x14ac:dyDescent="0.25">
      <c r="A370" s="88" t="s">
        <v>6</v>
      </c>
      <c r="B370" s="88" t="s">
        <v>10</v>
      </c>
      <c r="C370" s="88" t="s">
        <v>65</v>
      </c>
      <c r="D370" s="88" t="s">
        <v>133</v>
      </c>
      <c r="E370" s="130">
        <v>-0.06</v>
      </c>
      <c r="F370" s="130">
        <v>1</v>
      </c>
      <c r="G370" s="90">
        <v>-0.61864476580000005</v>
      </c>
      <c r="H370" s="90">
        <v>7.3274030800000001E-2</v>
      </c>
      <c r="I370" s="90">
        <v>-8.4365340000000001E-4</v>
      </c>
      <c r="J370" s="90">
        <v>28.979400801099999</v>
      </c>
      <c r="K370" s="90">
        <v>1</v>
      </c>
      <c r="L370" s="90">
        <v>-3.5559755200000001E-2</v>
      </c>
      <c r="M370" s="90">
        <v>2.0368576000000002E-3</v>
      </c>
      <c r="N370" s="89">
        <v>5</v>
      </c>
      <c r="O370" s="89">
        <v>80</v>
      </c>
      <c r="P370" s="89">
        <f t="shared" si="11"/>
        <v>30</v>
      </c>
      <c r="Q370" s="91">
        <f>(alpha_a+beta_b*speed_s+ceta_c*speed_s^2+delta_d/speed_s)/(epsilon_e+feta_f*speed_s+gamma_g*speed_s^2)</f>
        <v>1.0112597233275216</v>
      </c>
    </row>
    <row r="371" spans="1:17" x14ac:dyDescent="0.25">
      <c r="A371" s="88" t="s">
        <v>6</v>
      </c>
      <c r="B371" s="88" t="s">
        <v>9</v>
      </c>
      <c r="C371" s="88" t="s">
        <v>65</v>
      </c>
      <c r="D371" s="88" t="s">
        <v>134</v>
      </c>
      <c r="E371" s="130">
        <v>-0.06</v>
      </c>
      <c r="F371" s="130">
        <v>1</v>
      </c>
      <c r="G371" s="90">
        <v>-0.31611361933888188</v>
      </c>
      <c r="H371" s="90">
        <v>11.310274666250027</v>
      </c>
      <c r="I371" s="90">
        <v>5.7378149121070905</v>
      </c>
      <c r="J371" s="90">
        <v>2.0912528166992557</v>
      </c>
      <c r="K371" s="90">
        <v>-8.0624413148738562E-3</v>
      </c>
      <c r="L371" s="90">
        <v>0</v>
      </c>
      <c r="M371" s="90">
        <v>0</v>
      </c>
      <c r="N371" s="89">
        <v>12</v>
      </c>
      <c r="O371" s="89">
        <v>86</v>
      </c>
      <c r="P371" s="89">
        <f t="shared" si="11"/>
        <v>30</v>
      </c>
      <c r="Q371" s="91">
        <f>(alpha_a+(beta_b/(1+EXP((((-1)*ceta_c)+(delta_d*LN(speed_s)))+(epsilon_e*speed_s)))))</f>
        <v>2.4390012423941441</v>
      </c>
    </row>
    <row r="372" spans="1:17" x14ac:dyDescent="0.25">
      <c r="A372" s="88" t="s">
        <v>6</v>
      </c>
      <c r="B372" s="88" t="s">
        <v>9</v>
      </c>
      <c r="C372" s="88" t="s">
        <v>65</v>
      </c>
      <c r="D372" s="88" t="s">
        <v>135</v>
      </c>
      <c r="E372" s="130">
        <v>-0.06</v>
      </c>
      <c r="F372" s="130">
        <v>1</v>
      </c>
      <c r="G372" s="90">
        <v>-0.25584522371263357</v>
      </c>
      <c r="H372" s="90">
        <v>10.201672396238592</v>
      </c>
      <c r="I372" s="90">
        <v>5.1033199333672385</v>
      </c>
      <c r="J372" s="90">
        <v>1.9490531900413899</v>
      </c>
      <c r="K372" s="90">
        <v>-7.0838945640469215E-3</v>
      </c>
      <c r="L372" s="90">
        <v>0</v>
      </c>
      <c r="M372" s="90">
        <v>0</v>
      </c>
      <c r="N372" s="89">
        <v>12</v>
      </c>
      <c r="O372" s="89">
        <v>86</v>
      </c>
      <c r="P372" s="89">
        <f t="shared" si="11"/>
        <v>30</v>
      </c>
      <c r="Q372" s="91">
        <f>(alpha_a+(beta_b/(1+EXP((((-1)*ceta_c)+(delta_d*LN(speed_s)))+(epsilon_e*speed_s)))))</f>
        <v>1.9062855981778815</v>
      </c>
    </row>
    <row r="373" spans="1:17" x14ac:dyDescent="0.25">
      <c r="A373" s="88" t="s">
        <v>6</v>
      </c>
      <c r="B373" s="88" t="s">
        <v>9</v>
      </c>
      <c r="C373" s="88" t="s">
        <v>65</v>
      </c>
      <c r="D373" s="88" t="s">
        <v>136</v>
      </c>
      <c r="E373" s="130">
        <v>-0.06</v>
      </c>
      <c r="F373" s="130">
        <v>1</v>
      </c>
      <c r="G373" s="90">
        <v>-0.26902224542046954</v>
      </c>
      <c r="H373" s="90">
        <v>11.28428752750785</v>
      </c>
      <c r="I373" s="90">
        <v>4.9048701394918091</v>
      </c>
      <c r="J373" s="90">
        <v>1.8929808901101748</v>
      </c>
      <c r="K373" s="90">
        <v>-6.5366844698096765E-3</v>
      </c>
      <c r="L373" s="90">
        <v>0</v>
      </c>
      <c r="M373" s="90">
        <v>0</v>
      </c>
      <c r="N373" s="89">
        <v>12</v>
      </c>
      <c r="O373" s="89">
        <v>86</v>
      </c>
      <c r="P373" s="89">
        <f t="shared" si="11"/>
        <v>30</v>
      </c>
      <c r="Q373" s="91">
        <f>(alpha_a+(beta_b/(1+EXP((((-1)*ceta_c)+(delta_d*LN(speed_s)))+(epsilon_e*speed_s)))))</f>
        <v>2.0773518373818129</v>
      </c>
    </row>
    <row r="374" spans="1:17" x14ac:dyDescent="0.25">
      <c r="A374" s="88" t="s">
        <v>6</v>
      </c>
      <c r="B374" s="88" t="s">
        <v>9</v>
      </c>
      <c r="C374" s="88" t="s">
        <v>65</v>
      </c>
      <c r="D374" s="88" t="s">
        <v>137</v>
      </c>
      <c r="E374" s="130">
        <v>-0.06</v>
      </c>
      <c r="F374" s="130">
        <v>1</v>
      </c>
      <c r="G374" s="90">
        <v>7.7581829236102955</v>
      </c>
      <c r="H374" s="90">
        <v>-12.854184192890868</v>
      </c>
      <c r="I374" s="90">
        <v>-1.9750955536359203</v>
      </c>
      <c r="J374" s="90">
        <v>0</v>
      </c>
      <c r="K374" s="90">
        <v>0</v>
      </c>
      <c r="L374" s="90">
        <v>0</v>
      </c>
      <c r="M374" s="90">
        <v>0</v>
      </c>
      <c r="N374" s="89">
        <v>12</v>
      </c>
      <c r="O374" s="89">
        <v>86</v>
      </c>
      <c r="P374" s="89">
        <f t="shared" si="11"/>
        <v>30</v>
      </c>
      <c r="Q374" s="91">
        <f>EXP((alpha_a+(beta_b/speed_s))+(ceta_c*LN(speed_s)))</f>
        <v>1.844153365379628</v>
      </c>
    </row>
    <row r="375" spans="1:17" x14ac:dyDescent="0.25">
      <c r="A375" s="88" t="s">
        <v>6</v>
      </c>
      <c r="B375" s="88" t="s">
        <v>9</v>
      </c>
      <c r="C375" s="88" t="s">
        <v>65</v>
      </c>
      <c r="D375" s="88" t="s">
        <v>138</v>
      </c>
      <c r="E375" s="130">
        <v>-0.06</v>
      </c>
      <c r="F375" s="130">
        <v>1</v>
      </c>
      <c r="G375" s="90">
        <v>-0.18691789684743379</v>
      </c>
      <c r="H375" s="90">
        <v>4.1636701746907994</v>
      </c>
      <c r="I375" s="90">
        <v>6.9560802540359798</v>
      </c>
      <c r="J375" s="90">
        <v>2.4867029068536057</v>
      </c>
      <c r="K375" s="90">
        <v>-1.2964699414073744E-2</v>
      </c>
      <c r="L375" s="90">
        <v>0</v>
      </c>
      <c r="M375" s="90">
        <v>0</v>
      </c>
      <c r="N375" s="89">
        <v>12</v>
      </c>
      <c r="O375" s="89">
        <v>86</v>
      </c>
      <c r="P375" s="89">
        <f t="shared" si="11"/>
        <v>30</v>
      </c>
      <c r="Q375" s="91">
        <f>(alpha_a+(beta_b/(1+EXP((((-1)*ceta_c)+(delta_d*LN(speed_s)))+(epsilon_e*speed_s)))))</f>
        <v>0.84300451980147384</v>
      </c>
    </row>
    <row r="376" spans="1:17" x14ac:dyDescent="0.25">
      <c r="A376" s="88" t="s">
        <v>6</v>
      </c>
      <c r="B376" s="88" t="s">
        <v>9</v>
      </c>
      <c r="C376" s="88" t="s">
        <v>65</v>
      </c>
      <c r="D376" s="88" t="s">
        <v>131</v>
      </c>
      <c r="E376" s="130">
        <v>-0.06</v>
      </c>
      <c r="F376" s="130">
        <v>1</v>
      </c>
      <c r="G376" s="90">
        <v>-5.4735556952</v>
      </c>
      <c r="H376" s="90">
        <v>0.718923015</v>
      </c>
      <c r="I376" s="90">
        <v>-6.4760149000000003E-3</v>
      </c>
      <c r="J376" s="90">
        <v>38.626367265500001</v>
      </c>
      <c r="K376" s="90">
        <v>1</v>
      </c>
      <c r="L376" s="90">
        <v>-0.18819548559999999</v>
      </c>
      <c r="M376" s="90">
        <v>1.7036934100000001E-2</v>
      </c>
      <c r="N376" s="89">
        <v>5</v>
      </c>
      <c r="O376" s="89">
        <v>85</v>
      </c>
      <c r="P376" s="89">
        <f t="shared" si="11"/>
        <v>30</v>
      </c>
      <c r="Q376" s="91">
        <f>(alpha_a+beta_b*speed_s+ceta_c*speed_s^2+delta_d/speed_s)/(epsilon_e+feta_f*speed_s+gamma_g*speed_s^2)</f>
        <v>1.0810199611609277</v>
      </c>
    </row>
    <row r="377" spans="1:17" x14ac:dyDescent="0.25">
      <c r="A377" s="88" t="s">
        <v>6</v>
      </c>
      <c r="B377" s="88" t="s">
        <v>9</v>
      </c>
      <c r="C377" s="88" t="s">
        <v>65</v>
      </c>
      <c r="D377" s="88" t="s">
        <v>132</v>
      </c>
      <c r="E377" s="130">
        <v>-0.06</v>
      </c>
      <c r="F377" s="130">
        <v>1</v>
      </c>
      <c r="G377" s="90">
        <v>-11.187291764199999</v>
      </c>
      <c r="H377" s="90">
        <v>0.97132289829999996</v>
      </c>
      <c r="I377" s="90">
        <v>-9.9866151000000004E-3</v>
      </c>
      <c r="J377" s="90">
        <v>61.245742425000003</v>
      </c>
      <c r="K377" s="90">
        <v>1</v>
      </c>
      <c r="L377" s="90">
        <v>-0.2052266398</v>
      </c>
      <c r="M377" s="90">
        <v>1.4527788099999999E-2</v>
      </c>
      <c r="N377" s="89">
        <v>5</v>
      </c>
      <c r="O377" s="89">
        <v>80</v>
      </c>
      <c r="P377" s="89">
        <f t="shared" si="11"/>
        <v>30</v>
      </c>
      <c r="Q377" s="91">
        <f>(alpha_a+beta_b*speed_s+ceta_c*speed_s^2+delta_d/speed_s)/(epsilon_e+feta_f*speed_s+gamma_g*speed_s^2)</f>
        <v>1.3899563422622272</v>
      </c>
    </row>
    <row r="378" spans="1:17" x14ac:dyDescent="0.25">
      <c r="A378" s="88" t="s">
        <v>6</v>
      </c>
      <c r="B378" s="88" t="s">
        <v>9</v>
      </c>
      <c r="C378" s="88" t="s">
        <v>65</v>
      </c>
      <c r="D378" s="88" t="s">
        <v>133</v>
      </c>
      <c r="E378" s="130">
        <v>-0.06</v>
      </c>
      <c r="F378" s="130">
        <v>1</v>
      </c>
      <c r="G378" s="90">
        <v>-1.2619704595000001</v>
      </c>
      <c r="H378" s="90">
        <v>7.8779735899999995E-2</v>
      </c>
      <c r="I378" s="90">
        <v>-8.0798700000000003E-4</v>
      </c>
      <c r="J378" s="90">
        <v>29.133496244500002</v>
      </c>
      <c r="K378" s="90">
        <v>1</v>
      </c>
      <c r="L378" s="90">
        <v>-4.8406456100000002E-2</v>
      </c>
      <c r="M378" s="90">
        <v>2.0376005999999999E-3</v>
      </c>
      <c r="N378" s="89">
        <v>5</v>
      </c>
      <c r="O378" s="89">
        <v>80</v>
      </c>
      <c r="P378" s="89">
        <f t="shared" si="11"/>
        <v>30</v>
      </c>
      <c r="Q378" s="91">
        <f>(alpha_a+beta_b*speed_s+ceta_c*speed_s^2+delta_d/speed_s)/(epsilon_e+feta_f*speed_s+gamma_g*speed_s^2)</f>
        <v>0.9737291784562957</v>
      </c>
    </row>
    <row r="379" spans="1:17" x14ac:dyDescent="0.25">
      <c r="A379" s="88" t="s">
        <v>6</v>
      </c>
      <c r="B379" s="88" t="s">
        <v>8</v>
      </c>
      <c r="C379" s="88" t="s">
        <v>65</v>
      </c>
      <c r="D379" s="88" t="s">
        <v>134</v>
      </c>
      <c r="E379" s="130">
        <v>-0.06</v>
      </c>
      <c r="F379" s="130">
        <v>1</v>
      </c>
      <c r="G379" s="90">
        <v>-0.3856882820191449</v>
      </c>
      <c r="H379" s="90">
        <v>12.961765729664826</v>
      </c>
      <c r="I379" s="90">
        <v>6.0594442464875495</v>
      </c>
      <c r="J379" s="90">
        <v>2.1849394228509817</v>
      </c>
      <c r="K379" s="90">
        <v>-9.5874011391161862E-3</v>
      </c>
      <c r="L379" s="90">
        <v>0</v>
      </c>
      <c r="M379" s="90">
        <v>0</v>
      </c>
      <c r="N379" s="89">
        <v>12</v>
      </c>
      <c r="O379" s="89">
        <v>86</v>
      </c>
      <c r="P379" s="89">
        <f t="shared" si="11"/>
        <v>30</v>
      </c>
      <c r="Q379" s="91">
        <f>(alpha_a+(beta_b/(1+EXP((((-1)*ceta_c)+(delta_d*LN(speed_s)))+(epsilon_e*speed_s)))))</f>
        <v>2.8895534496986022</v>
      </c>
    </row>
    <row r="380" spans="1:17" x14ac:dyDescent="0.25">
      <c r="A380" s="88" t="s">
        <v>6</v>
      </c>
      <c r="B380" s="88" t="s">
        <v>8</v>
      </c>
      <c r="C380" s="88" t="s">
        <v>65</v>
      </c>
      <c r="D380" s="88" t="s">
        <v>135</v>
      </c>
      <c r="E380" s="130">
        <v>-0.06</v>
      </c>
      <c r="F380" s="130">
        <v>1</v>
      </c>
      <c r="G380" s="90">
        <v>8.9532705477322807</v>
      </c>
      <c r="H380" s="90">
        <v>-18.603714425101376</v>
      </c>
      <c r="I380" s="90">
        <v>-2.2185527155004685</v>
      </c>
      <c r="J380" s="90">
        <v>0</v>
      </c>
      <c r="K380" s="90">
        <v>0</v>
      </c>
      <c r="L380" s="90">
        <v>0</v>
      </c>
      <c r="M380" s="90">
        <v>0</v>
      </c>
      <c r="N380" s="89">
        <v>12</v>
      </c>
      <c r="O380" s="89">
        <v>86</v>
      </c>
      <c r="P380" s="89">
        <f t="shared" si="11"/>
        <v>30</v>
      </c>
      <c r="Q380" s="91">
        <f>EXP((alpha_a+(beta_b/speed_s))+(ceta_c*LN(speed_s)))</f>
        <v>2.1976993133782949</v>
      </c>
    </row>
    <row r="381" spans="1:17" x14ac:dyDescent="0.25">
      <c r="A381" s="88" t="s">
        <v>6</v>
      </c>
      <c r="B381" s="88" t="s">
        <v>8</v>
      </c>
      <c r="C381" s="88" t="s">
        <v>65</v>
      </c>
      <c r="D381" s="88" t="s">
        <v>136</v>
      </c>
      <c r="E381" s="130">
        <v>-0.06</v>
      </c>
      <c r="F381" s="130">
        <v>1</v>
      </c>
      <c r="G381" s="90">
        <v>8.8727562321625371</v>
      </c>
      <c r="H381" s="90">
        <v>-17.877158258245075</v>
      </c>
      <c r="I381" s="90">
        <v>-2.1707061468110513</v>
      </c>
      <c r="J381" s="90">
        <v>0</v>
      </c>
      <c r="K381" s="90">
        <v>0</v>
      </c>
      <c r="L381" s="90">
        <v>0</v>
      </c>
      <c r="M381" s="90">
        <v>0</v>
      </c>
      <c r="N381" s="89">
        <v>12</v>
      </c>
      <c r="O381" s="89">
        <v>86</v>
      </c>
      <c r="P381" s="89">
        <f t="shared" si="11"/>
        <v>30</v>
      </c>
      <c r="Q381" s="91">
        <f>EXP((alpha_a+(beta_b/speed_s))+(ceta_c*LN(speed_s)))</f>
        <v>2.4445251563798007</v>
      </c>
    </row>
    <row r="382" spans="1:17" x14ac:dyDescent="0.25">
      <c r="A382" s="88" t="s">
        <v>6</v>
      </c>
      <c r="B382" s="88" t="s">
        <v>8</v>
      </c>
      <c r="C382" s="88" t="s">
        <v>65</v>
      </c>
      <c r="D382" s="88" t="s">
        <v>137</v>
      </c>
      <c r="E382" s="130">
        <v>-0.06</v>
      </c>
      <c r="F382" s="130">
        <v>1</v>
      </c>
      <c r="G382" s="90">
        <v>9.3569923374986798E-3</v>
      </c>
      <c r="H382" s="90">
        <v>10.63873201130462</v>
      </c>
      <c r="I382" s="90">
        <v>6.5489010304843189</v>
      </c>
      <c r="J382" s="90">
        <v>2.4612674062944824</v>
      </c>
      <c r="K382" s="90">
        <v>-1.4040626365334315E-2</v>
      </c>
      <c r="L382" s="90">
        <v>0</v>
      </c>
      <c r="M382" s="90">
        <v>0</v>
      </c>
      <c r="N382" s="89">
        <v>12</v>
      </c>
      <c r="O382" s="89">
        <v>86</v>
      </c>
      <c r="P382" s="89">
        <f t="shared" si="11"/>
        <v>30</v>
      </c>
      <c r="Q382" s="91">
        <f>(alpha_a+(beta_b/(1+EXP((((-1)*ceta_c)+(delta_d*LN(speed_s)))+(epsilon_e*speed_s)))))</f>
        <v>2.1119517094257088</v>
      </c>
    </row>
    <row r="383" spans="1:17" x14ac:dyDescent="0.25">
      <c r="A383" s="88" t="s">
        <v>6</v>
      </c>
      <c r="B383" s="88" t="s">
        <v>8</v>
      </c>
      <c r="C383" s="88" t="s">
        <v>65</v>
      </c>
      <c r="D383" s="88" t="s">
        <v>138</v>
      </c>
      <c r="E383" s="130">
        <v>-0.06</v>
      </c>
      <c r="F383" s="130">
        <v>1</v>
      </c>
      <c r="G383" s="90">
        <v>-0.22144033970788332</v>
      </c>
      <c r="H383" s="90">
        <v>5.2026503290443928</v>
      </c>
      <c r="I383" s="90">
        <v>6.6106794948745948</v>
      </c>
      <c r="J383" s="90">
        <v>2.4041805807403116</v>
      </c>
      <c r="K383" s="90">
        <v>-1.1994529180658343E-2</v>
      </c>
      <c r="L383" s="90">
        <v>0</v>
      </c>
      <c r="M383" s="90">
        <v>0</v>
      </c>
      <c r="N383" s="89">
        <v>12</v>
      </c>
      <c r="O383" s="89">
        <v>86</v>
      </c>
      <c r="P383" s="89">
        <f t="shared" si="11"/>
        <v>30</v>
      </c>
      <c r="Q383" s="91">
        <f>(alpha_a+(beta_b/(1+EXP((((-1)*ceta_c)+(delta_d*LN(speed_s)))+(epsilon_e*speed_s)))))</f>
        <v>0.97676756239601892</v>
      </c>
    </row>
    <row r="384" spans="1:17" x14ac:dyDescent="0.25">
      <c r="A384" s="88" t="s">
        <v>6</v>
      </c>
      <c r="B384" s="88" t="s">
        <v>8</v>
      </c>
      <c r="C384" s="88" t="s">
        <v>65</v>
      </c>
      <c r="D384" s="88" t="s">
        <v>131</v>
      </c>
      <c r="E384" s="130">
        <v>-0.06</v>
      </c>
      <c r="F384" s="130">
        <v>1</v>
      </c>
      <c r="G384" s="90">
        <v>-5.9288584683999996</v>
      </c>
      <c r="H384" s="90">
        <v>1.0312496421999999</v>
      </c>
      <c r="I384" s="90">
        <v>-1.00355597E-2</v>
      </c>
      <c r="J384" s="90">
        <v>44.092157207699998</v>
      </c>
      <c r="K384" s="90">
        <v>1</v>
      </c>
      <c r="L384" s="90">
        <v>-0.18885592600000001</v>
      </c>
      <c r="M384" s="90">
        <v>1.9087774799999999E-2</v>
      </c>
      <c r="N384" s="89">
        <v>5</v>
      </c>
      <c r="O384" s="89">
        <v>85</v>
      </c>
      <c r="P384" s="89">
        <f t="shared" si="11"/>
        <v>30</v>
      </c>
      <c r="Q384" s="91">
        <f>(alpha_a+beta_b*speed_s+ceta_c*speed_s^2+delta_d/speed_s)/(epsilon_e+feta_f*speed_s+gamma_g*speed_s^2)</f>
        <v>1.3942236179153786</v>
      </c>
    </row>
    <row r="385" spans="1:17" x14ac:dyDescent="0.25">
      <c r="A385" s="88" t="s">
        <v>6</v>
      </c>
      <c r="B385" s="88" t="s">
        <v>8</v>
      </c>
      <c r="C385" s="88" t="s">
        <v>65</v>
      </c>
      <c r="D385" s="88" t="s">
        <v>132</v>
      </c>
      <c r="E385" s="130">
        <v>-0.06</v>
      </c>
      <c r="F385" s="130">
        <v>1</v>
      </c>
      <c r="G385" s="90">
        <v>-11.680154121599999</v>
      </c>
      <c r="H385" s="90">
        <v>1.2089939691</v>
      </c>
      <c r="I385" s="90">
        <v>-1.27753643E-2</v>
      </c>
      <c r="J385" s="90">
        <v>66.688462330099995</v>
      </c>
      <c r="K385" s="90">
        <v>1</v>
      </c>
      <c r="L385" s="90">
        <v>-0.20794370370000001</v>
      </c>
      <c r="M385" s="90">
        <v>1.6120963700000001E-2</v>
      </c>
      <c r="N385" s="89">
        <v>5</v>
      </c>
      <c r="O385" s="89">
        <v>80</v>
      </c>
      <c r="P385" s="89">
        <f t="shared" si="11"/>
        <v>30</v>
      </c>
      <c r="Q385" s="91">
        <f>(alpha_a+beta_b*speed_s+ceta_c*speed_s^2+delta_d/speed_s)/(epsilon_e+feta_f*speed_s+gamma_g*speed_s^2)</f>
        <v>1.6519813335848206</v>
      </c>
    </row>
    <row r="386" spans="1:17" x14ac:dyDescent="0.25">
      <c r="A386" s="88" t="s">
        <v>6</v>
      </c>
      <c r="B386" s="88" t="s">
        <v>8</v>
      </c>
      <c r="C386" s="88" t="s">
        <v>65</v>
      </c>
      <c r="D386" s="88" t="s">
        <v>133</v>
      </c>
      <c r="E386" s="130">
        <v>-0.06</v>
      </c>
      <c r="F386" s="130">
        <v>1</v>
      </c>
      <c r="G386" s="90">
        <v>-5.2175773668999996</v>
      </c>
      <c r="H386" s="90">
        <v>-0.42022125440000002</v>
      </c>
      <c r="I386" s="90">
        <v>6.2672581999999996E-3</v>
      </c>
      <c r="J386" s="90">
        <v>33.730161104099999</v>
      </c>
      <c r="K386" s="90">
        <v>1</v>
      </c>
      <c r="L386" s="90">
        <v>-0.18554193129999999</v>
      </c>
      <c r="M386" s="90">
        <v>-5.5406513000000003E-3</v>
      </c>
      <c r="N386" s="89">
        <v>5</v>
      </c>
      <c r="O386" s="89">
        <v>75</v>
      </c>
      <c r="P386" s="89">
        <f t="shared" si="11"/>
        <v>30</v>
      </c>
      <c r="Q386" s="91">
        <f>(alpha_a+beta_b*speed_s+ceta_c*speed_s^2+delta_d/speed_s)/(epsilon_e+feta_f*speed_s+gamma_g*speed_s^2)</f>
        <v>1.1577017052974503</v>
      </c>
    </row>
    <row r="387" spans="1:17" x14ac:dyDescent="0.25">
      <c r="A387" s="88" t="s">
        <v>6</v>
      </c>
      <c r="B387" s="88" t="s">
        <v>7</v>
      </c>
      <c r="C387" s="88" t="s">
        <v>65</v>
      </c>
      <c r="D387" s="88" t="s">
        <v>134</v>
      </c>
      <c r="E387" s="130">
        <v>-0.06</v>
      </c>
      <c r="F387" s="130">
        <v>1</v>
      </c>
      <c r="G387" s="90">
        <v>9.9601369388913632</v>
      </c>
      <c r="H387" s="90">
        <v>-22.939631394902591</v>
      </c>
      <c r="I387" s="90">
        <v>-2.3776786391248601</v>
      </c>
      <c r="J387" s="90">
        <v>0</v>
      </c>
      <c r="K387" s="90">
        <v>0</v>
      </c>
      <c r="L387" s="90">
        <v>0</v>
      </c>
      <c r="M387" s="90">
        <v>0</v>
      </c>
      <c r="N387" s="89">
        <v>12</v>
      </c>
      <c r="O387" s="89">
        <v>86</v>
      </c>
      <c r="P387" s="89">
        <f t="shared" si="11"/>
        <v>30</v>
      </c>
      <c r="Q387" s="91">
        <f>EXP((alpha_a+(beta_b/speed_s))+(ceta_c*LN(speed_s)))</f>
        <v>3.0298957022699957</v>
      </c>
    </row>
    <row r="388" spans="1:17" x14ac:dyDescent="0.25">
      <c r="A388" s="88" t="s">
        <v>6</v>
      </c>
      <c r="B388" s="88" t="s">
        <v>7</v>
      </c>
      <c r="C388" s="88" t="s">
        <v>65</v>
      </c>
      <c r="D388" s="88" t="s">
        <v>135</v>
      </c>
      <c r="E388" s="130">
        <v>-0.06</v>
      </c>
      <c r="F388" s="130">
        <v>1</v>
      </c>
      <c r="G388" s="90">
        <v>9.1101114123755949</v>
      </c>
      <c r="H388" s="90">
        <v>-19.702032672161067</v>
      </c>
      <c r="I388" s="90">
        <v>-2.2375380587312828</v>
      </c>
      <c r="J388" s="90">
        <v>0</v>
      </c>
      <c r="K388" s="90">
        <v>0</v>
      </c>
      <c r="L388" s="90">
        <v>0</v>
      </c>
      <c r="M388" s="90">
        <v>0</v>
      </c>
      <c r="N388" s="89">
        <v>12</v>
      </c>
      <c r="O388" s="89">
        <v>86</v>
      </c>
      <c r="P388" s="89">
        <f t="shared" si="11"/>
        <v>30</v>
      </c>
      <c r="Q388" s="91">
        <f>EXP((alpha_a+(beta_b/speed_s))+(ceta_c*LN(speed_s)))</f>
        <v>2.3234854403000496</v>
      </c>
    </row>
    <row r="389" spans="1:17" x14ac:dyDescent="0.25">
      <c r="A389" s="88" t="s">
        <v>6</v>
      </c>
      <c r="B389" s="88" t="s">
        <v>7</v>
      </c>
      <c r="C389" s="88" t="s">
        <v>65</v>
      </c>
      <c r="D389" s="88" t="s">
        <v>136</v>
      </c>
      <c r="E389" s="130">
        <v>-0.06</v>
      </c>
      <c r="F389" s="130">
        <v>1</v>
      </c>
      <c r="G389" s="90">
        <v>9.0516234858008708</v>
      </c>
      <c r="H389" s="90">
        <v>-18.86528086349459</v>
      </c>
      <c r="I389" s="90">
        <v>-2.1956052619835704</v>
      </c>
      <c r="J389" s="90">
        <v>0</v>
      </c>
      <c r="K389" s="90">
        <v>0</v>
      </c>
      <c r="L389" s="90">
        <v>0</v>
      </c>
      <c r="M389" s="90">
        <v>0</v>
      </c>
      <c r="N389" s="89">
        <v>12</v>
      </c>
      <c r="O389" s="89">
        <v>86</v>
      </c>
      <c r="P389" s="89">
        <f t="shared" si="11"/>
        <v>30</v>
      </c>
      <c r="Q389" s="91">
        <f>EXP((alpha_a+(beta_b/speed_s))+(ceta_c*LN(speed_s)))</f>
        <v>2.5989146670552024</v>
      </c>
    </row>
    <row r="390" spans="1:17" x14ac:dyDescent="0.25">
      <c r="A390" s="88" t="s">
        <v>6</v>
      </c>
      <c r="B390" s="88" t="s">
        <v>7</v>
      </c>
      <c r="C390" s="88" t="s">
        <v>65</v>
      </c>
      <c r="D390" s="88" t="s">
        <v>137</v>
      </c>
      <c r="E390" s="130">
        <v>-0.06</v>
      </c>
      <c r="F390" s="130">
        <v>1</v>
      </c>
      <c r="G390" s="90">
        <v>2.9443745306157558E-3</v>
      </c>
      <c r="H390" s="90">
        <v>10.860356683285852</v>
      </c>
      <c r="I390" s="90">
        <v>6.5702385728931425</v>
      </c>
      <c r="J390" s="90">
        <v>2.4445422241320829</v>
      </c>
      <c r="K390" s="90">
        <v>-1.3407420513732783E-2</v>
      </c>
      <c r="L390" s="90">
        <v>0</v>
      </c>
      <c r="M390" s="90">
        <v>0</v>
      </c>
      <c r="N390" s="89">
        <v>12</v>
      </c>
      <c r="O390" s="89">
        <v>86</v>
      </c>
      <c r="P390" s="89">
        <f t="shared" si="11"/>
        <v>30</v>
      </c>
      <c r="Q390" s="91">
        <f>(alpha_a+(beta_b/(1+EXP((((-1)*ceta_c)+(delta_d*LN(speed_s)))+(epsilon_e*speed_s)))))</f>
        <v>2.2531693344917496</v>
      </c>
    </row>
    <row r="391" spans="1:17" x14ac:dyDescent="0.25">
      <c r="A391" s="88" t="s">
        <v>6</v>
      </c>
      <c r="B391" s="88" t="s">
        <v>7</v>
      </c>
      <c r="C391" s="88" t="s">
        <v>65</v>
      </c>
      <c r="D391" s="88" t="s">
        <v>138</v>
      </c>
      <c r="E391" s="130">
        <v>-0.06</v>
      </c>
      <c r="F391" s="130">
        <v>1</v>
      </c>
      <c r="G391" s="90">
        <v>-0.23835833684461444</v>
      </c>
      <c r="H391" s="90">
        <v>5.1978330771126684</v>
      </c>
      <c r="I391" s="90">
        <v>6.9572211248991174</v>
      </c>
      <c r="J391" s="90">
        <v>2.4802797014646156</v>
      </c>
      <c r="K391" s="90">
        <v>-1.3014390776814835E-2</v>
      </c>
      <c r="L391" s="90">
        <v>0</v>
      </c>
      <c r="M391" s="90">
        <v>0</v>
      </c>
      <c r="N391" s="89">
        <v>12</v>
      </c>
      <c r="O391" s="89">
        <v>86</v>
      </c>
      <c r="P391" s="89">
        <f t="shared" si="11"/>
        <v>30</v>
      </c>
      <c r="Q391" s="91">
        <f>(alpha_a+(beta_b/(1+EXP((((-1)*ceta_c)+(delta_d*LN(speed_s)))+(epsilon_e*speed_s)))))</f>
        <v>1.0712074810350845</v>
      </c>
    </row>
    <row r="392" spans="1:17" x14ac:dyDescent="0.25">
      <c r="A392" s="88" t="s">
        <v>6</v>
      </c>
      <c r="B392" s="88" t="s">
        <v>7</v>
      </c>
      <c r="C392" s="88" t="s">
        <v>65</v>
      </c>
      <c r="D392" s="88" t="s">
        <v>131</v>
      </c>
      <c r="E392" s="130">
        <v>-0.06</v>
      </c>
      <c r="F392" s="130">
        <v>1</v>
      </c>
      <c r="G392" s="90">
        <v>-6.4138670928000003</v>
      </c>
      <c r="H392" s="90">
        <v>1.1647435850000001</v>
      </c>
      <c r="I392" s="90">
        <v>-1.1336846899999999E-2</v>
      </c>
      <c r="J392" s="90">
        <v>44.963233197699999</v>
      </c>
      <c r="K392" s="90">
        <v>1</v>
      </c>
      <c r="L392" s="90">
        <v>-0.19671739569999999</v>
      </c>
      <c r="M392" s="90">
        <v>2.0395273500000002E-2</v>
      </c>
      <c r="N392" s="89">
        <v>5</v>
      </c>
      <c r="O392" s="89">
        <v>85</v>
      </c>
      <c r="P392" s="89">
        <f t="shared" si="11"/>
        <v>30</v>
      </c>
      <c r="Q392" s="91">
        <f>(alpha_a+beta_b*speed_s+ceta_c*speed_s^2+delta_d/speed_s)/(epsilon_e+feta_f*speed_s+gamma_g*speed_s^2)</f>
        <v>1.4734444941627494</v>
      </c>
    </row>
    <row r="393" spans="1:17" x14ac:dyDescent="0.25">
      <c r="A393" s="88" t="s">
        <v>6</v>
      </c>
      <c r="B393" s="88" t="s">
        <v>7</v>
      </c>
      <c r="C393" s="88" t="s">
        <v>65</v>
      </c>
      <c r="D393" s="88" t="s">
        <v>132</v>
      </c>
      <c r="E393" s="130">
        <v>-0.06</v>
      </c>
      <c r="F393" s="130">
        <v>1</v>
      </c>
      <c r="G393" s="90">
        <v>-11.9423846425</v>
      </c>
      <c r="H393" s="90">
        <v>1.3879736900999999</v>
      </c>
      <c r="I393" s="90">
        <v>-1.47172373E-2</v>
      </c>
      <c r="J393" s="90">
        <v>67.319473387000002</v>
      </c>
      <c r="K393" s="90">
        <v>1</v>
      </c>
      <c r="L393" s="90">
        <v>-0.21312678879999999</v>
      </c>
      <c r="M393" s="90">
        <v>1.7495808299999999E-2</v>
      </c>
      <c r="N393" s="89">
        <v>5</v>
      </c>
      <c r="O393" s="89">
        <v>85</v>
      </c>
      <c r="P393" s="89">
        <f t="shared" ref="P393:P456" si="14">IF($P$2&lt;N393,N393,IF($P$2&gt;O393,O393,$P$2))</f>
        <v>30</v>
      </c>
      <c r="Q393" s="91">
        <f>(alpha_a+beta_b*speed_s+ceta_c*speed_s^2+delta_d/speed_s)/(epsilon_e+feta_f*speed_s+gamma_g*speed_s^2)</f>
        <v>1.8058857797048469</v>
      </c>
    </row>
    <row r="394" spans="1:17" x14ac:dyDescent="0.25">
      <c r="A394" s="88" t="s">
        <v>6</v>
      </c>
      <c r="B394" s="88" t="s">
        <v>7</v>
      </c>
      <c r="C394" s="88" t="s">
        <v>65</v>
      </c>
      <c r="D394" s="88" t="s">
        <v>133</v>
      </c>
      <c r="E394" s="130">
        <v>-0.06</v>
      </c>
      <c r="F394" s="130">
        <v>1</v>
      </c>
      <c r="G394" s="90">
        <v>-7.8260919821000003</v>
      </c>
      <c r="H394" s="90">
        <v>0.42344264570000001</v>
      </c>
      <c r="I394" s="90">
        <v>-3.5868164000000002E-3</v>
      </c>
      <c r="J394" s="90">
        <v>39.9852078057</v>
      </c>
      <c r="K394" s="90">
        <v>1</v>
      </c>
      <c r="L394" s="90">
        <v>-0.17540365450000001</v>
      </c>
      <c r="M394" s="90">
        <v>7.778409E-3</v>
      </c>
      <c r="N394" s="89">
        <v>5</v>
      </c>
      <c r="O394" s="89">
        <v>85</v>
      </c>
      <c r="P394" s="89">
        <f t="shared" si="14"/>
        <v>30</v>
      </c>
      <c r="Q394" s="91">
        <f>(alpha_a+beta_b*speed_s+ceta_c*speed_s^2+delta_d/speed_s)/(epsilon_e+feta_f*speed_s+gamma_g*speed_s^2)</f>
        <v>1.0888946928358836</v>
      </c>
    </row>
    <row r="395" spans="1:17" x14ac:dyDescent="0.25">
      <c r="A395" s="88" t="s">
        <v>6</v>
      </c>
      <c r="B395" s="88" t="s">
        <v>139</v>
      </c>
      <c r="C395" s="88" t="s">
        <v>65</v>
      </c>
      <c r="D395" s="88" t="s">
        <v>134</v>
      </c>
      <c r="E395" s="130">
        <v>-0.06</v>
      </c>
      <c r="F395" s="130">
        <v>1</v>
      </c>
      <c r="G395" s="90">
        <v>10.28306407469983</v>
      </c>
      <c r="H395" s="90">
        <v>-24.321702385867066</v>
      </c>
      <c r="I395" s="90">
        <v>-2.4139639671746163</v>
      </c>
      <c r="J395" s="90">
        <v>0</v>
      </c>
      <c r="K395" s="90">
        <v>0</v>
      </c>
      <c r="L395" s="90">
        <v>0</v>
      </c>
      <c r="M395" s="90">
        <v>0</v>
      </c>
      <c r="N395" s="89">
        <v>12</v>
      </c>
      <c r="O395" s="89">
        <v>86</v>
      </c>
      <c r="P395" s="89">
        <f t="shared" si="14"/>
        <v>30</v>
      </c>
      <c r="Q395" s="91">
        <f>EXP((alpha_a+(beta_b/speed_s))+(ceta_c*LN(speed_s)))</f>
        <v>3.5323830821193409</v>
      </c>
    </row>
    <row r="396" spans="1:17" x14ac:dyDescent="0.25">
      <c r="A396" s="88" t="s">
        <v>6</v>
      </c>
      <c r="B396" s="88" t="s">
        <v>139</v>
      </c>
      <c r="C396" s="88" t="s">
        <v>65</v>
      </c>
      <c r="D396" s="88" t="s">
        <v>135</v>
      </c>
      <c r="E396" s="130">
        <v>-0.06</v>
      </c>
      <c r="F396" s="130">
        <v>1</v>
      </c>
      <c r="G396" s="90">
        <v>9.4840469376176664</v>
      </c>
      <c r="H396" s="90">
        <v>-21.337597484569692</v>
      </c>
      <c r="I396" s="90">
        <v>-2.2885042475607085</v>
      </c>
      <c r="J396" s="90">
        <v>0</v>
      </c>
      <c r="K396" s="90">
        <v>0</v>
      </c>
      <c r="L396" s="90">
        <v>0</v>
      </c>
      <c r="M396" s="90">
        <v>0</v>
      </c>
      <c r="N396" s="89">
        <v>12</v>
      </c>
      <c r="O396" s="89">
        <v>86</v>
      </c>
      <c r="P396" s="89">
        <f t="shared" si="14"/>
        <v>30</v>
      </c>
      <c r="Q396" s="91">
        <f>EXP((alpha_a+(beta_b/speed_s))+(ceta_c*LN(speed_s)))</f>
        <v>2.6889184065421436</v>
      </c>
    </row>
    <row r="397" spans="1:17" x14ac:dyDescent="0.25">
      <c r="A397" s="88" t="s">
        <v>6</v>
      </c>
      <c r="B397" s="88" t="s">
        <v>139</v>
      </c>
      <c r="C397" s="88" t="s">
        <v>65</v>
      </c>
      <c r="D397" s="88" t="s">
        <v>136</v>
      </c>
      <c r="E397" s="130">
        <v>-0.06</v>
      </c>
      <c r="F397" s="130">
        <v>1</v>
      </c>
      <c r="G397" s="90">
        <v>9.2746862646496258</v>
      </c>
      <c r="H397" s="90">
        <v>-19.682550254287197</v>
      </c>
      <c r="I397" s="90">
        <v>-2.2127682766953787</v>
      </c>
      <c r="J397" s="90">
        <v>0</v>
      </c>
      <c r="K397" s="90">
        <v>0</v>
      </c>
      <c r="L397" s="90">
        <v>0</v>
      </c>
      <c r="M397" s="90">
        <v>0</v>
      </c>
      <c r="N397" s="89">
        <v>12</v>
      </c>
      <c r="O397" s="89">
        <v>86</v>
      </c>
      <c r="P397" s="89">
        <f t="shared" si="14"/>
        <v>30</v>
      </c>
      <c r="Q397" s="91">
        <f>EXP((alpha_a+(beta_b/speed_s))+(ceta_c*LN(speed_s)))</f>
        <v>2.9818371005015094</v>
      </c>
    </row>
    <row r="398" spans="1:17" x14ac:dyDescent="0.25">
      <c r="A398" s="88" t="s">
        <v>6</v>
      </c>
      <c r="B398" s="88" t="s">
        <v>139</v>
      </c>
      <c r="C398" s="88" t="s">
        <v>65</v>
      </c>
      <c r="D398" s="88" t="s">
        <v>137</v>
      </c>
      <c r="E398" s="130">
        <v>-0.06</v>
      </c>
      <c r="F398" s="130">
        <v>1</v>
      </c>
      <c r="G398" s="90">
        <v>2.1931632843487855E-3</v>
      </c>
      <c r="H398" s="90">
        <v>11.769736200482097</v>
      </c>
      <c r="I398" s="90">
        <v>6.7496649331827197</v>
      </c>
      <c r="J398" s="90">
        <v>2.476674566970861</v>
      </c>
      <c r="K398" s="90">
        <v>-1.3615554997707854E-2</v>
      </c>
      <c r="L398" s="90">
        <v>0</v>
      </c>
      <c r="M398" s="90">
        <v>0</v>
      </c>
      <c r="N398" s="89">
        <v>12</v>
      </c>
      <c r="O398" s="89">
        <v>86</v>
      </c>
      <c r="P398" s="89">
        <f t="shared" si="14"/>
        <v>30</v>
      </c>
      <c r="Q398" s="91">
        <f>(alpha_a+(beta_b/(1+EXP((((-1)*ceta_c)+(delta_d*LN(speed_s)))+(epsilon_e*speed_s)))))</f>
        <v>2.5918156809374437</v>
      </c>
    </row>
    <row r="399" spans="1:17" x14ac:dyDescent="0.25">
      <c r="A399" s="88" t="s">
        <v>6</v>
      </c>
      <c r="B399" s="88" t="s">
        <v>139</v>
      </c>
      <c r="C399" s="88" t="s">
        <v>65</v>
      </c>
      <c r="D399" s="88" t="s">
        <v>138</v>
      </c>
      <c r="E399" s="130">
        <v>-0.06</v>
      </c>
      <c r="F399" s="130">
        <v>1</v>
      </c>
      <c r="G399" s="90">
        <v>-0.27977823549046604</v>
      </c>
      <c r="H399" s="90">
        <v>5.748504040073219</v>
      </c>
      <c r="I399" s="90">
        <v>7.1307904604690968</v>
      </c>
      <c r="J399" s="90">
        <v>2.5128759446238309</v>
      </c>
      <c r="K399" s="90">
        <v>-1.351239200060508E-2</v>
      </c>
      <c r="L399" s="90">
        <v>0</v>
      </c>
      <c r="M399" s="90">
        <v>0</v>
      </c>
      <c r="N399" s="89">
        <v>12</v>
      </c>
      <c r="O399" s="89">
        <v>86</v>
      </c>
      <c r="P399" s="89">
        <f t="shared" si="14"/>
        <v>30</v>
      </c>
      <c r="Q399" s="91">
        <f>(alpha_a+(beta_b/(1+EXP((((-1)*ceta_c)+(delta_d*LN(speed_s)))+(epsilon_e*speed_s)))))</f>
        <v>1.2542536522453227</v>
      </c>
    </row>
    <row r="400" spans="1:17" x14ac:dyDescent="0.25">
      <c r="A400" s="88" t="s">
        <v>6</v>
      </c>
      <c r="B400" s="88" t="s">
        <v>139</v>
      </c>
      <c r="C400" s="88" t="s">
        <v>65</v>
      </c>
      <c r="D400" s="88" t="s">
        <v>131</v>
      </c>
      <c r="E400" s="130">
        <v>-0.06</v>
      </c>
      <c r="F400" s="130">
        <v>1</v>
      </c>
      <c r="G400" s="90">
        <v>-64.281273945099997</v>
      </c>
      <c r="H400" s="90">
        <v>15.827821804199999</v>
      </c>
      <c r="I400" s="90">
        <v>-0.21540662369999999</v>
      </c>
      <c r="J400" s="90">
        <v>41.8905853308</v>
      </c>
      <c r="K400" s="90">
        <v>0</v>
      </c>
      <c r="L400" s="90">
        <v>-0.48490691390000001</v>
      </c>
      <c r="M400" s="90">
        <v>0.13728127770000001</v>
      </c>
      <c r="N400" s="89">
        <v>5</v>
      </c>
      <c r="O400" s="89">
        <v>65</v>
      </c>
      <c r="P400" s="89">
        <f t="shared" si="14"/>
        <v>30</v>
      </c>
      <c r="Q400" s="91">
        <f>(alpha_a+beta_b*speed_s+ceta_c*speed_s^2+delta_d/speed_s)/(epsilon_e+feta_f*speed_s+gamma_g*speed_s^2)</f>
        <v>2.0006594747736011</v>
      </c>
    </row>
    <row r="401" spans="1:17" x14ac:dyDescent="0.25">
      <c r="A401" s="88" t="s">
        <v>6</v>
      </c>
      <c r="B401" s="88" t="s">
        <v>139</v>
      </c>
      <c r="C401" s="88" t="s">
        <v>65</v>
      </c>
      <c r="D401" s="88" t="s">
        <v>132</v>
      </c>
      <c r="E401" s="130">
        <v>-0.06</v>
      </c>
      <c r="F401" s="130">
        <v>1</v>
      </c>
      <c r="G401" s="90">
        <v>-13.042423730399999</v>
      </c>
      <c r="H401" s="90">
        <v>1.6032006927</v>
      </c>
      <c r="I401" s="90">
        <v>-1.67743957E-2</v>
      </c>
      <c r="J401" s="90">
        <v>73.982949555999994</v>
      </c>
      <c r="K401" s="90">
        <v>1</v>
      </c>
      <c r="L401" s="90">
        <v>-0.2146698712</v>
      </c>
      <c r="M401" s="90">
        <v>1.7962598100000001E-2</v>
      </c>
      <c r="N401" s="89">
        <v>5</v>
      </c>
      <c r="O401" s="89">
        <v>85</v>
      </c>
      <c r="P401" s="89">
        <f t="shared" si="14"/>
        <v>30</v>
      </c>
      <c r="Q401" s="91">
        <f>(alpha_a+beta_b*speed_s+ceta_c*speed_s^2+delta_d/speed_s)/(epsilon_e+feta_f*speed_s+gamma_g*speed_s^2)</f>
        <v>2.0904561837410607</v>
      </c>
    </row>
    <row r="402" spans="1:17" x14ac:dyDescent="0.25">
      <c r="A402" s="88" t="s">
        <v>6</v>
      </c>
      <c r="B402" s="88" t="s">
        <v>139</v>
      </c>
      <c r="C402" s="88" t="s">
        <v>65</v>
      </c>
      <c r="D402" s="88" t="s">
        <v>133</v>
      </c>
      <c r="E402" s="130">
        <v>-0.06</v>
      </c>
      <c r="F402" s="130">
        <v>1</v>
      </c>
      <c r="G402" s="90">
        <v>-8.9430774294000006</v>
      </c>
      <c r="H402" s="90">
        <v>0.49953162699999998</v>
      </c>
      <c r="I402" s="90">
        <v>-4.4290320000000003E-3</v>
      </c>
      <c r="J402" s="90">
        <v>44.182348405299997</v>
      </c>
      <c r="K402" s="90">
        <v>1</v>
      </c>
      <c r="L402" s="90">
        <v>-0.17992437019999999</v>
      </c>
      <c r="M402" s="90">
        <v>8.1837640999999992E-3</v>
      </c>
      <c r="N402" s="89">
        <v>5</v>
      </c>
      <c r="O402" s="89">
        <v>85</v>
      </c>
      <c r="P402" s="89">
        <f t="shared" si="14"/>
        <v>30</v>
      </c>
      <c r="Q402" s="91">
        <f>(alpha_a+beta_b*speed_s+ceta_c*speed_s^2+delta_d/speed_s)/(epsilon_e+feta_f*speed_s+gamma_g*speed_s^2)</f>
        <v>1.1893180452456731</v>
      </c>
    </row>
    <row r="403" spans="1:17" x14ac:dyDescent="0.25">
      <c r="A403" s="88" t="s">
        <v>6</v>
      </c>
      <c r="B403" s="88" t="s">
        <v>140</v>
      </c>
      <c r="C403" s="88" t="s">
        <v>168</v>
      </c>
      <c r="D403" s="88" t="s">
        <v>134</v>
      </c>
      <c r="E403" s="130">
        <v>-0.06</v>
      </c>
      <c r="F403" s="130">
        <v>1</v>
      </c>
      <c r="G403" s="90">
        <v>-0.16304012409718255</v>
      </c>
      <c r="H403" s="90">
        <v>4.9808911688475002</v>
      </c>
      <c r="I403" s="90">
        <v>4.9328704462103472</v>
      </c>
      <c r="J403" s="90">
        <v>1.8688634932047647</v>
      </c>
      <c r="K403" s="90">
        <v>-6.6352879340091054E-3</v>
      </c>
      <c r="L403" s="90">
        <v>0</v>
      </c>
      <c r="M403" s="90">
        <v>0</v>
      </c>
      <c r="N403" s="89">
        <v>12</v>
      </c>
      <c r="O403" s="89">
        <v>86</v>
      </c>
      <c r="P403" s="89">
        <f t="shared" si="14"/>
        <v>30</v>
      </c>
      <c r="Q403" s="91">
        <f>(alpha_a+(beta_b/(1+EXP((((-1)*ceta_c)+(delta_d*LN(speed_s)))+(epsilon_e*speed_s)))))</f>
        <v>0.96839540874437979</v>
      </c>
    </row>
    <row r="404" spans="1:17" x14ac:dyDescent="0.25">
      <c r="A404" s="88" t="s">
        <v>6</v>
      </c>
      <c r="B404" s="88" t="s">
        <v>18</v>
      </c>
      <c r="C404" s="88" t="s">
        <v>65</v>
      </c>
      <c r="D404" s="88" t="s">
        <v>134</v>
      </c>
      <c r="E404" s="130">
        <v>-0.06</v>
      </c>
      <c r="F404" s="130">
        <v>1</v>
      </c>
      <c r="G404" s="90">
        <v>-0.16024581864268278</v>
      </c>
      <c r="H404" s="90">
        <v>4.7856196318373847</v>
      </c>
      <c r="I404" s="90">
        <v>4.9429628019452796</v>
      </c>
      <c r="J404" s="90">
        <v>1.8727461149204505</v>
      </c>
      <c r="K404" s="90">
        <v>-6.8872818158064678E-3</v>
      </c>
      <c r="L404" s="90">
        <v>0</v>
      </c>
      <c r="M404" s="90">
        <v>0</v>
      </c>
      <c r="N404" s="89">
        <v>12</v>
      </c>
      <c r="O404" s="89">
        <v>86</v>
      </c>
      <c r="P404" s="89">
        <f t="shared" si="14"/>
        <v>30</v>
      </c>
      <c r="Q404" s="91">
        <f>(alpha_a+(beta_b/(1+EXP((((-1)*ceta_c)+(delta_d*LN(speed_s)))+(epsilon_e*speed_s)))))</f>
        <v>0.93057308057472654</v>
      </c>
    </row>
    <row r="405" spans="1:17" x14ac:dyDescent="0.25">
      <c r="A405" s="88" t="s">
        <v>6</v>
      </c>
      <c r="B405" s="88" t="s">
        <v>18</v>
      </c>
      <c r="C405" s="88" t="s">
        <v>65</v>
      </c>
      <c r="D405" s="88" t="s">
        <v>135</v>
      </c>
      <c r="E405" s="130">
        <v>-0.06</v>
      </c>
      <c r="F405" s="130">
        <v>1</v>
      </c>
      <c r="G405" s="90">
        <v>-0.11488074700704133</v>
      </c>
      <c r="H405" s="90">
        <v>3.9347900383613035</v>
      </c>
      <c r="I405" s="90">
        <v>4.9571467058583663</v>
      </c>
      <c r="J405" s="90">
        <v>1.9140788204412658</v>
      </c>
      <c r="K405" s="90">
        <v>-7.691681102524192E-3</v>
      </c>
      <c r="L405" s="90">
        <v>0</v>
      </c>
      <c r="M405" s="90">
        <v>0</v>
      </c>
      <c r="N405" s="89">
        <v>12</v>
      </c>
      <c r="O405" s="89">
        <v>86</v>
      </c>
      <c r="P405" s="89">
        <f t="shared" si="14"/>
        <v>30</v>
      </c>
      <c r="Q405" s="91">
        <f>(alpha_a+(beta_b/(1+EXP((((-1)*ceta_c)+(delta_d*LN(speed_s)))+(epsilon_e*speed_s)))))</f>
        <v>0.71316465275487462</v>
      </c>
    </row>
    <row r="406" spans="1:17" x14ac:dyDescent="0.25">
      <c r="A406" s="88" t="s">
        <v>6</v>
      </c>
      <c r="B406" s="88" t="s">
        <v>18</v>
      </c>
      <c r="C406" s="88" t="s">
        <v>65</v>
      </c>
      <c r="D406" s="88" t="s">
        <v>136</v>
      </c>
      <c r="E406" s="130">
        <v>-0.06</v>
      </c>
      <c r="F406" s="130">
        <v>1</v>
      </c>
      <c r="G406" s="90">
        <v>7.5311274989458354</v>
      </c>
      <c r="H406" s="90">
        <v>-16.849043008745422</v>
      </c>
      <c r="I406" s="90">
        <v>-2.1199107477616876</v>
      </c>
      <c r="J406" s="90">
        <v>0</v>
      </c>
      <c r="K406" s="90">
        <v>0</v>
      </c>
      <c r="L406" s="90">
        <v>0</v>
      </c>
      <c r="M406" s="90">
        <v>0</v>
      </c>
      <c r="N406" s="89">
        <v>12</v>
      </c>
      <c r="O406" s="89">
        <v>86</v>
      </c>
      <c r="P406" s="89">
        <f t="shared" si="14"/>
        <v>30</v>
      </c>
      <c r="Q406" s="91">
        <f>EXP((alpha_a+(beta_b/speed_s))+(ceta_c*LN(speed_s)))</f>
        <v>0.78604427968952439</v>
      </c>
    </row>
    <row r="407" spans="1:17" x14ac:dyDescent="0.25">
      <c r="A407" s="88" t="s">
        <v>6</v>
      </c>
      <c r="B407" s="88" t="s">
        <v>18</v>
      </c>
      <c r="C407" s="88" t="s">
        <v>65</v>
      </c>
      <c r="D407" s="88" t="s">
        <v>137</v>
      </c>
      <c r="E407" s="130">
        <v>-0.06</v>
      </c>
      <c r="F407" s="130">
        <v>1</v>
      </c>
      <c r="G407" s="90">
        <v>9.7270913667212855E-3</v>
      </c>
      <c r="H407" s="90">
        <v>3.6259953116826149</v>
      </c>
      <c r="I407" s="90">
        <v>6.9890672998293368</v>
      </c>
      <c r="J407" s="90">
        <v>2.658778009382472</v>
      </c>
      <c r="K407" s="90">
        <v>-1.6999564860274621E-2</v>
      </c>
      <c r="L407" s="90">
        <v>0</v>
      </c>
      <c r="M407" s="90">
        <v>0</v>
      </c>
      <c r="N407" s="89">
        <v>12</v>
      </c>
      <c r="O407" s="89">
        <v>86</v>
      </c>
      <c r="P407" s="89">
        <f t="shared" si="14"/>
        <v>30</v>
      </c>
      <c r="Q407" s="91">
        <f>(alpha_a+(beta_b/(1+EXP((((-1)*ceta_c)+(delta_d*LN(speed_s)))+(epsilon_e*speed_s)))))</f>
        <v>0.64775082141208618</v>
      </c>
    </row>
    <row r="408" spans="1:17" x14ac:dyDescent="0.25">
      <c r="A408" s="88" t="s">
        <v>6</v>
      </c>
      <c r="B408" s="88" t="s">
        <v>18</v>
      </c>
      <c r="C408" s="88" t="s">
        <v>65</v>
      </c>
      <c r="D408" s="88" t="s">
        <v>138</v>
      </c>
      <c r="E408" s="130">
        <v>-0.06</v>
      </c>
      <c r="F408" s="130">
        <v>1</v>
      </c>
      <c r="G408" s="90">
        <v>-7.5843239234001242E-2</v>
      </c>
      <c r="H408" s="90">
        <v>1.6441359319767712</v>
      </c>
      <c r="I408" s="90">
        <v>6.5026475553302845</v>
      </c>
      <c r="J408" s="90">
        <v>2.3402481735683098</v>
      </c>
      <c r="K408" s="90">
        <v>-1.1916030327185204E-2</v>
      </c>
      <c r="L408" s="90">
        <v>0</v>
      </c>
      <c r="M408" s="90">
        <v>0</v>
      </c>
      <c r="N408" s="89">
        <v>12</v>
      </c>
      <c r="O408" s="89">
        <v>86</v>
      </c>
      <c r="P408" s="89">
        <f t="shared" si="14"/>
        <v>30</v>
      </c>
      <c r="Q408" s="91">
        <f>(alpha_a+(beta_b/(1+EXP((((-1)*ceta_c)+(delta_d*LN(speed_s)))+(epsilon_e*speed_s)))))</f>
        <v>0.33491175391983918</v>
      </c>
    </row>
    <row r="409" spans="1:17" x14ac:dyDescent="0.25">
      <c r="A409" s="88" t="s">
        <v>6</v>
      </c>
      <c r="B409" s="88" t="s">
        <v>18</v>
      </c>
      <c r="C409" s="88" t="s">
        <v>65</v>
      </c>
      <c r="D409" s="88" t="s">
        <v>131</v>
      </c>
      <c r="E409" s="130">
        <v>-0.06</v>
      </c>
      <c r="F409" s="130">
        <v>1</v>
      </c>
      <c r="G409" s="90">
        <v>-9.4748398007999999</v>
      </c>
      <c r="H409" s="90">
        <v>1.374766028</v>
      </c>
      <c r="I409" s="90">
        <v>-1.3714787900000001E-2</v>
      </c>
      <c r="J409" s="90">
        <v>19.002801480199999</v>
      </c>
      <c r="K409" s="90">
        <v>1</v>
      </c>
      <c r="L409" s="90">
        <v>-0.46595538469999997</v>
      </c>
      <c r="M409" s="90">
        <v>6.20083258E-2</v>
      </c>
      <c r="N409" s="89">
        <v>5</v>
      </c>
      <c r="O409" s="89">
        <v>85</v>
      </c>
      <c r="P409" s="89">
        <f t="shared" si="14"/>
        <v>30</v>
      </c>
      <c r="Q409" s="91">
        <f>(alpha_a+beta_b*speed_s+ceta_c*speed_s^2+delta_d/speed_s)/(epsilon_e+feta_f*speed_s+gamma_g*speed_s^2)</f>
        <v>0.46833541469312867</v>
      </c>
    </row>
    <row r="410" spans="1:17" x14ac:dyDescent="0.25">
      <c r="A410" s="88" t="s">
        <v>6</v>
      </c>
      <c r="B410" s="88" t="s">
        <v>18</v>
      </c>
      <c r="C410" s="88" t="s">
        <v>65</v>
      </c>
      <c r="D410" s="88" t="s">
        <v>132</v>
      </c>
      <c r="E410" s="130">
        <v>-0.06</v>
      </c>
      <c r="F410" s="130">
        <v>1</v>
      </c>
      <c r="G410" s="90">
        <v>-5.2404142671000002</v>
      </c>
      <c r="H410" s="90">
        <v>0.36441236910000002</v>
      </c>
      <c r="I410" s="90">
        <v>-3.5056763000000002E-3</v>
      </c>
      <c r="J410" s="90">
        <v>24.765516881300002</v>
      </c>
      <c r="K410" s="90">
        <v>1</v>
      </c>
      <c r="L410" s="90">
        <v>-0.2105985625</v>
      </c>
      <c r="M410" s="90">
        <v>1.2789881499999999E-2</v>
      </c>
      <c r="N410" s="89">
        <v>5</v>
      </c>
      <c r="O410" s="89">
        <v>85</v>
      </c>
      <c r="P410" s="89">
        <f t="shared" si="14"/>
        <v>30</v>
      </c>
      <c r="Q410" s="91">
        <f>(alpha_a+beta_b*speed_s+ceta_c*speed_s^2+delta_d/speed_s)/(epsilon_e+feta_f*speed_s+gamma_g*speed_s^2)</f>
        <v>0.5429355490485096</v>
      </c>
    </row>
    <row r="411" spans="1:17" x14ac:dyDescent="0.25">
      <c r="A411" s="88" t="s">
        <v>6</v>
      </c>
      <c r="B411" s="88" t="s">
        <v>18</v>
      </c>
      <c r="C411" s="88" t="s">
        <v>65</v>
      </c>
      <c r="D411" s="88" t="s">
        <v>133</v>
      </c>
      <c r="E411" s="130">
        <v>-0.06</v>
      </c>
      <c r="F411" s="130">
        <v>1</v>
      </c>
      <c r="G411" s="90">
        <v>38.722584662700001</v>
      </c>
      <c r="H411" s="90">
        <v>71.033195045300005</v>
      </c>
      <c r="I411" s="90">
        <v>-0.8535433965</v>
      </c>
      <c r="J411" s="90">
        <v>236.8421259667</v>
      </c>
      <c r="K411" s="90">
        <v>0</v>
      </c>
      <c r="L411" s="90">
        <v>20.6049322762</v>
      </c>
      <c r="M411" s="90">
        <v>2.8104901718000002</v>
      </c>
      <c r="N411" s="89">
        <v>5</v>
      </c>
      <c r="O411" s="89">
        <v>80</v>
      </c>
      <c r="P411" s="89">
        <f t="shared" si="14"/>
        <v>30</v>
      </c>
      <c r="Q411" s="91">
        <f>(alpha_a+beta_b*speed_s+ceta_c*speed_s^2+delta_d/speed_s)/(epsilon_e+feta_f*speed_s+gamma_g*speed_s^2)</f>
        <v>0.44777893863182416</v>
      </c>
    </row>
    <row r="412" spans="1:17" x14ac:dyDescent="0.25">
      <c r="A412" s="88" t="s">
        <v>6</v>
      </c>
      <c r="B412" s="88" t="s">
        <v>11</v>
      </c>
      <c r="C412" s="88" t="s">
        <v>65</v>
      </c>
      <c r="D412" s="88" t="s">
        <v>134</v>
      </c>
      <c r="E412" s="130">
        <v>-0.06</v>
      </c>
      <c r="F412" s="130">
        <v>1</v>
      </c>
      <c r="G412" s="90">
        <v>-0.43946263201883506</v>
      </c>
      <c r="H412" s="90">
        <v>14.320794631771848</v>
      </c>
      <c r="I412" s="90">
        <v>5.5388430935041466</v>
      </c>
      <c r="J412" s="90">
        <v>2.0537596174338124</v>
      </c>
      <c r="K412" s="90">
        <v>-8.3491673756556691E-3</v>
      </c>
      <c r="L412" s="90">
        <v>0</v>
      </c>
      <c r="M412" s="90">
        <v>0</v>
      </c>
      <c r="N412" s="89">
        <v>12</v>
      </c>
      <c r="O412" s="89">
        <v>86</v>
      </c>
      <c r="P412" s="89">
        <f t="shared" si="14"/>
        <v>30</v>
      </c>
      <c r="Q412" s="91">
        <f>(alpha_a+(beta_b/(1+EXP((((-1)*ceta_c)+(delta_d*LN(speed_s)))+(epsilon_e*speed_s)))))</f>
        <v>2.8858424634863695</v>
      </c>
    </row>
    <row r="413" spans="1:17" x14ac:dyDescent="0.25">
      <c r="A413" s="88" t="s">
        <v>6</v>
      </c>
      <c r="B413" s="88" t="s">
        <v>11</v>
      </c>
      <c r="C413" s="88" t="s">
        <v>65</v>
      </c>
      <c r="D413" s="88" t="s">
        <v>135</v>
      </c>
      <c r="E413" s="130">
        <v>-0.06</v>
      </c>
      <c r="F413" s="130">
        <v>1</v>
      </c>
      <c r="G413" s="90">
        <v>-0.31772081928000395</v>
      </c>
      <c r="H413" s="90">
        <v>12.616110520683481</v>
      </c>
      <c r="I413" s="90">
        <v>4.9599457232568342</v>
      </c>
      <c r="J413" s="90">
        <v>1.9237957260797915</v>
      </c>
      <c r="K413" s="90">
        <v>-6.9612237274608831E-3</v>
      </c>
      <c r="L413" s="90">
        <v>0</v>
      </c>
      <c r="M413" s="90">
        <v>0</v>
      </c>
      <c r="N413" s="89">
        <v>12</v>
      </c>
      <c r="O413" s="89">
        <v>86</v>
      </c>
      <c r="P413" s="89">
        <f t="shared" si="14"/>
        <v>30</v>
      </c>
      <c r="Q413" s="91">
        <f>(alpha_a+(beta_b/(1+EXP((((-1)*ceta_c)+(delta_d*LN(speed_s)))+(epsilon_e*speed_s)))))</f>
        <v>2.2295426943665366</v>
      </c>
    </row>
    <row r="414" spans="1:17" x14ac:dyDescent="0.25">
      <c r="A414" s="88" t="s">
        <v>6</v>
      </c>
      <c r="B414" s="88" t="s">
        <v>11</v>
      </c>
      <c r="C414" s="88" t="s">
        <v>65</v>
      </c>
      <c r="D414" s="88" t="s">
        <v>136</v>
      </c>
      <c r="E414" s="130">
        <v>-0.06</v>
      </c>
      <c r="F414" s="130">
        <v>1</v>
      </c>
      <c r="G414" s="90">
        <v>-0.32223244481716107</v>
      </c>
      <c r="H414" s="90">
        <v>13.680598313454183</v>
      </c>
      <c r="I414" s="90">
        <v>5.0378125515084813</v>
      </c>
      <c r="J414" s="90">
        <v>1.9441162278966744</v>
      </c>
      <c r="K414" s="90">
        <v>-7.2653758745365535E-3</v>
      </c>
      <c r="L414" s="90">
        <v>0</v>
      </c>
      <c r="M414" s="90">
        <v>0</v>
      </c>
      <c r="N414" s="89">
        <v>12</v>
      </c>
      <c r="O414" s="89">
        <v>86</v>
      </c>
      <c r="P414" s="89">
        <f t="shared" si="14"/>
        <v>30</v>
      </c>
      <c r="Q414" s="91">
        <f>(alpha_a+(beta_b/(1+EXP((((-1)*ceta_c)+(delta_d*LN(speed_s)))+(epsilon_e*speed_s)))))</f>
        <v>2.4795776305894548</v>
      </c>
    </row>
    <row r="415" spans="1:17" x14ac:dyDescent="0.25">
      <c r="A415" s="88" t="s">
        <v>6</v>
      </c>
      <c r="B415" s="88" t="s">
        <v>11</v>
      </c>
      <c r="C415" s="88" t="s">
        <v>65</v>
      </c>
      <c r="D415" s="88" t="s">
        <v>137</v>
      </c>
      <c r="E415" s="130">
        <v>-0.06</v>
      </c>
      <c r="F415" s="130">
        <v>1</v>
      </c>
      <c r="G415" s="90">
        <v>1.2917416286573719E-3</v>
      </c>
      <c r="H415" s="90">
        <v>11.204511026872177</v>
      </c>
      <c r="I415" s="90">
        <v>6.3989305884277634</v>
      </c>
      <c r="J415" s="90">
        <v>2.4303369133926274</v>
      </c>
      <c r="K415" s="90">
        <v>-1.3754733543540704E-2</v>
      </c>
      <c r="L415" s="90">
        <v>0</v>
      </c>
      <c r="M415" s="90">
        <v>0</v>
      </c>
      <c r="N415" s="89">
        <v>12</v>
      </c>
      <c r="O415" s="89">
        <v>86</v>
      </c>
      <c r="P415" s="89">
        <f t="shared" si="14"/>
        <v>30</v>
      </c>
      <c r="Q415" s="91">
        <f>(alpha_a+(beta_b/(1+EXP((((-1)*ceta_c)+(delta_d*LN(speed_s)))+(epsilon_e*speed_s)))))</f>
        <v>2.1224467889286553</v>
      </c>
    </row>
    <row r="416" spans="1:17" x14ac:dyDescent="0.25">
      <c r="A416" s="88" t="s">
        <v>6</v>
      </c>
      <c r="B416" s="88" t="s">
        <v>11</v>
      </c>
      <c r="C416" s="88" t="s">
        <v>65</v>
      </c>
      <c r="D416" s="88" t="s">
        <v>138</v>
      </c>
      <c r="E416" s="130">
        <v>-0.06</v>
      </c>
      <c r="F416" s="130">
        <v>1</v>
      </c>
      <c r="G416" s="90">
        <v>-0.24968429141932427</v>
      </c>
      <c r="H416" s="90">
        <v>5.8793380109482571</v>
      </c>
      <c r="I416" s="90">
        <v>5.8596685619473172</v>
      </c>
      <c r="J416" s="90">
        <v>2.2020583738248529</v>
      </c>
      <c r="K416" s="90">
        <v>-9.8195056478702011E-3</v>
      </c>
      <c r="L416" s="90">
        <v>0</v>
      </c>
      <c r="M416" s="90">
        <v>0</v>
      </c>
      <c r="N416" s="89">
        <v>12</v>
      </c>
      <c r="O416" s="89">
        <v>86</v>
      </c>
      <c r="P416" s="89">
        <f t="shared" si="14"/>
        <v>30</v>
      </c>
      <c r="Q416" s="91">
        <f>(alpha_a+(beta_b/(1+EXP((((-1)*ceta_c)+(delta_d*LN(speed_s)))+(epsilon_e*speed_s)))))</f>
        <v>0.97480899000298149</v>
      </c>
    </row>
    <row r="417" spans="1:17" x14ac:dyDescent="0.25">
      <c r="A417" s="88" t="s">
        <v>6</v>
      </c>
      <c r="B417" s="88" t="s">
        <v>11</v>
      </c>
      <c r="C417" s="88" t="s">
        <v>65</v>
      </c>
      <c r="D417" s="88" t="s">
        <v>131</v>
      </c>
      <c r="E417" s="130">
        <v>-0.06</v>
      </c>
      <c r="F417" s="130">
        <v>1</v>
      </c>
      <c r="G417" s="90">
        <v>-5.9510408968000004</v>
      </c>
      <c r="H417" s="90">
        <v>0.99531872470000005</v>
      </c>
      <c r="I417" s="90">
        <v>-9.5879716E-3</v>
      </c>
      <c r="J417" s="90">
        <v>44.845770835499998</v>
      </c>
      <c r="K417" s="90">
        <v>1</v>
      </c>
      <c r="L417" s="90">
        <v>-0.1870774804</v>
      </c>
      <c r="M417" s="90">
        <v>1.8506062899999998E-2</v>
      </c>
      <c r="N417" s="89">
        <v>5</v>
      </c>
      <c r="O417" s="89">
        <v>85</v>
      </c>
      <c r="P417" s="89">
        <f t="shared" si="14"/>
        <v>30</v>
      </c>
      <c r="Q417" s="91">
        <f>(alpha_a+beta_b*speed_s+ceta_c*speed_s^2+delta_d/speed_s)/(epsilon_e+feta_f*speed_s+gamma_g*speed_s^2)</f>
        <v>1.3928440837704736</v>
      </c>
    </row>
    <row r="418" spans="1:17" x14ac:dyDescent="0.25">
      <c r="A418" s="88" t="s">
        <v>6</v>
      </c>
      <c r="B418" s="88" t="s">
        <v>11</v>
      </c>
      <c r="C418" s="88" t="s">
        <v>65</v>
      </c>
      <c r="D418" s="88" t="s">
        <v>132</v>
      </c>
      <c r="E418" s="130">
        <v>-0.06</v>
      </c>
      <c r="F418" s="130">
        <v>1</v>
      </c>
      <c r="G418" s="90">
        <v>-11.888017916000001</v>
      </c>
      <c r="H418" s="90">
        <v>1.2121509157000001</v>
      </c>
      <c r="I418" s="90">
        <v>-1.28805642E-2</v>
      </c>
      <c r="J418" s="90">
        <v>67.943598260900004</v>
      </c>
      <c r="K418" s="90">
        <v>1</v>
      </c>
      <c r="L418" s="90">
        <v>-0.2059846364</v>
      </c>
      <c r="M418" s="90">
        <v>1.5896202500000001E-2</v>
      </c>
      <c r="N418" s="89">
        <v>5</v>
      </c>
      <c r="O418" s="89">
        <v>80</v>
      </c>
      <c r="P418" s="89">
        <f t="shared" si="14"/>
        <v>30</v>
      </c>
      <c r="Q418" s="91">
        <f>(alpha_a+beta_b*speed_s+ceta_c*speed_s^2+delta_d/speed_s)/(epsilon_e+feta_f*speed_s+gamma_g*speed_s^2)</f>
        <v>1.6597695575065301</v>
      </c>
    </row>
    <row r="419" spans="1:17" x14ac:dyDescent="0.25">
      <c r="A419" s="88" t="s">
        <v>6</v>
      </c>
      <c r="B419" s="88" t="s">
        <v>11</v>
      </c>
      <c r="C419" s="88" t="s">
        <v>65</v>
      </c>
      <c r="D419" s="88" t="s">
        <v>133</v>
      </c>
      <c r="E419" s="130">
        <v>-0.06</v>
      </c>
      <c r="F419" s="130">
        <v>1</v>
      </c>
      <c r="G419" s="90">
        <v>-466.77209382540002</v>
      </c>
      <c r="H419" s="90">
        <v>91.903585238000005</v>
      </c>
      <c r="I419" s="90">
        <v>-0.8567209066</v>
      </c>
      <c r="J419" s="90">
        <v>224.2125529292</v>
      </c>
      <c r="K419" s="90">
        <v>0</v>
      </c>
      <c r="L419" s="90">
        <v>-8.8387680034000002</v>
      </c>
      <c r="M419" s="90">
        <v>1.8633102321999999</v>
      </c>
      <c r="N419" s="89">
        <v>5</v>
      </c>
      <c r="O419" s="89">
        <v>85</v>
      </c>
      <c r="P419" s="89">
        <f t="shared" si="14"/>
        <v>30</v>
      </c>
      <c r="Q419" s="91">
        <f>(alpha_a+beta_b*speed_s+ceta_c*speed_s^2+delta_d/speed_s)/(epsilon_e+feta_f*speed_s+gamma_g*speed_s^2)</f>
        <v>1.081415861919371</v>
      </c>
    </row>
    <row r="420" spans="1:17" x14ac:dyDescent="0.25">
      <c r="A420" s="88" t="s">
        <v>6</v>
      </c>
      <c r="B420" s="88" t="s">
        <v>16</v>
      </c>
      <c r="C420" s="88" t="s">
        <v>65</v>
      </c>
      <c r="D420" s="88" t="s">
        <v>134</v>
      </c>
      <c r="E420" s="130">
        <v>-0.06</v>
      </c>
      <c r="F420" s="130">
        <v>1</v>
      </c>
      <c r="G420" s="90">
        <v>-0.28538771216300268</v>
      </c>
      <c r="H420" s="90">
        <v>9.9112734627974568</v>
      </c>
      <c r="I420" s="90">
        <v>5.6109506343465512</v>
      </c>
      <c r="J420" s="90">
        <v>2.1207051886504096</v>
      </c>
      <c r="K420" s="90">
        <v>-9.2090297337651811E-3</v>
      </c>
      <c r="L420" s="90">
        <v>0</v>
      </c>
      <c r="M420" s="90">
        <v>0</v>
      </c>
      <c r="N420" s="89">
        <v>12</v>
      </c>
      <c r="O420" s="89">
        <v>86</v>
      </c>
      <c r="P420" s="89">
        <f t="shared" si="14"/>
        <v>30</v>
      </c>
      <c r="Q420" s="91">
        <f>(alpha_a+(beta_b/(1+EXP((((-1)*ceta_c)+(delta_d*LN(speed_s)))+(epsilon_e*speed_s)))))</f>
        <v>1.7946810413792791</v>
      </c>
    </row>
    <row r="421" spans="1:17" x14ac:dyDescent="0.25">
      <c r="A421" s="88" t="s">
        <v>6</v>
      </c>
      <c r="B421" s="88" t="s">
        <v>16</v>
      </c>
      <c r="C421" s="88" t="s">
        <v>65</v>
      </c>
      <c r="D421" s="88" t="s">
        <v>135</v>
      </c>
      <c r="E421" s="130">
        <v>-0.06</v>
      </c>
      <c r="F421" s="130">
        <v>1</v>
      </c>
      <c r="G421" s="90">
        <v>0.42490541869730647</v>
      </c>
      <c r="H421" s="90">
        <v>1.6959220307436313E-2</v>
      </c>
      <c r="I421" s="90">
        <v>0.34233918755920117</v>
      </c>
      <c r="J421" s="90">
        <v>0</v>
      </c>
      <c r="K421" s="90">
        <v>0</v>
      </c>
      <c r="L421" s="90">
        <v>0</v>
      </c>
      <c r="M421" s="90">
        <v>0</v>
      </c>
      <c r="N421" s="89">
        <v>12</v>
      </c>
      <c r="O421" s="89">
        <v>86</v>
      </c>
      <c r="P421" s="89">
        <f t="shared" si="14"/>
        <v>30</v>
      </c>
      <c r="Q421" s="91">
        <f>((alpha_a+(beta_b*speed_s))^((-1)/ceta_c))</f>
        <v>1.2219434102741418</v>
      </c>
    </row>
    <row r="422" spans="1:17" x14ac:dyDescent="0.25">
      <c r="A422" s="88" t="s">
        <v>6</v>
      </c>
      <c r="B422" s="88" t="s">
        <v>16</v>
      </c>
      <c r="C422" s="88" t="s">
        <v>65</v>
      </c>
      <c r="D422" s="88" t="s">
        <v>136</v>
      </c>
      <c r="E422" s="130">
        <v>-0.06</v>
      </c>
      <c r="F422" s="130">
        <v>1</v>
      </c>
      <c r="G422" s="90">
        <v>7.8137012440649061</v>
      </c>
      <c r="H422" s="90">
        <v>-14.71012331877221</v>
      </c>
      <c r="I422" s="90">
        <v>-2.0699244488044197</v>
      </c>
      <c r="J422" s="90">
        <v>0</v>
      </c>
      <c r="K422" s="90">
        <v>0</v>
      </c>
      <c r="L422" s="90">
        <v>0</v>
      </c>
      <c r="M422" s="90">
        <v>0</v>
      </c>
      <c r="N422" s="89">
        <v>12</v>
      </c>
      <c r="O422" s="89">
        <v>86</v>
      </c>
      <c r="P422" s="89">
        <f t="shared" si="14"/>
        <v>30</v>
      </c>
      <c r="Q422" s="91">
        <f>EXP((alpha_a+(beta_b/speed_s))+(ceta_c*LN(speed_s)))</f>
        <v>1.3272938691407856</v>
      </c>
    </row>
    <row r="423" spans="1:17" x14ac:dyDescent="0.25">
      <c r="A423" s="88" t="s">
        <v>6</v>
      </c>
      <c r="B423" s="88" t="s">
        <v>16</v>
      </c>
      <c r="C423" s="88" t="s">
        <v>65</v>
      </c>
      <c r="D423" s="88" t="s">
        <v>137</v>
      </c>
      <c r="E423" s="130">
        <v>-0.06</v>
      </c>
      <c r="F423" s="130">
        <v>1</v>
      </c>
      <c r="G423" s="90">
        <v>7.2318845750793797</v>
      </c>
      <c r="H423" s="90">
        <v>-11.200387110247277</v>
      </c>
      <c r="I423" s="90">
        <v>-1.9558694901745317</v>
      </c>
      <c r="J423" s="90">
        <v>0</v>
      </c>
      <c r="K423" s="90">
        <v>0</v>
      </c>
      <c r="L423" s="90">
        <v>0</v>
      </c>
      <c r="M423" s="90">
        <v>0</v>
      </c>
      <c r="N423" s="89">
        <v>12</v>
      </c>
      <c r="O423" s="89">
        <v>86</v>
      </c>
      <c r="P423" s="89">
        <f t="shared" si="14"/>
        <v>30</v>
      </c>
      <c r="Q423" s="91">
        <f>EXP((alpha_a+(beta_b/speed_s))+(ceta_c*LN(speed_s)))</f>
        <v>1.2290483235496223</v>
      </c>
    </row>
    <row r="424" spans="1:17" x14ac:dyDescent="0.25">
      <c r="A424" s="88" t="s">
        <v>6</v>
      </c>
      <c r="B424" s="88" t="s">
        <v>16</v>
      </c>
      <c r="C424" s="88" t="s">
        <v>65</v>
      </c>
      <c r="D424" s="88" t="s">
        <v>138</v>
      </c>
      <c r="E424" s="130">
        <v>-0.06</v>
      </c>
      <c r="F424" s="130">
        <v>1</v>
      </c>
      <c r="G424" s="90">
        <v>11.417177145178723</v>
      </c>
      <c r="H424" s="90">
        <v>0.95247487543906106</v>
      </c>
      <c r="I424" s="90">
        <v>-0.4576519294242179</v>
      </c>
      <c r="J424" s="90">
        <v>0</v>
      </c>
      <c r="K424" s="90">
        <v>0</v>
      </c>
      <c r="L424" s="90">
        <v>0</v>
      </c>
      <c r="M424" s="90">
        <v>0</v>
      </c>
      <c r="N424" s="89">
        <v>12</v>
      </c>
      <c r="O424" s="89">
        <v>86</v>
      </c>
      <c r="P424" s="89">
        <f t="shared" si="14"/>
        <v>30</v>
      </c>
      <c r="Q424" s="91">
        <f>((alpha_a*(beta_b^speed_s))*(speed_s^ceta_c))</f>
        <v>0.55867238542893249</v>
      </c>
    </row>
    <row r="425" spans="1:17" x14ac:dyDescent="0.25">
      <c r="A425" s="88" t="s">
        <v>6</v>
      </c>
      <c r="B425" s="88" t="s">
        <v>16</v>
      </c>
      <c r="C425" s="88" t="s">
        <v>65</v>
      </c>
      <c r="D425" s="88" t="s">
        <v>131</v>
      </c>
      <c r="E425" s="130">
        <v>-0.06</v>
      </c>
      <c r="F425" s="130">
        <v>1</v>
      </c>
      <c r="G425" s="90">
        <v>-3.9836647716</v>
      </c>
      <c r="H425" s="90">
        <v>0.48425730890000002</v>
      </c>
      <c r="I425" s="90">
        <v>-4.5405376000000001E-3</v>
      </c>
      <c r="J425" s="90">
        <v>26.297630024099998</v>
      </c>
      <c r="K425" s="90">
        <v>1</v>
      </c>
      <c r="L425" s="90">
        <v>-0.1881068417</v>
      </c>
      <c r="M425" s="90">
        <v>1.66619826E-2</v>
      </c>
      <c r="N425" s="89">
        <v>5</v>
      </c>
      <c r="O425" s="89">
        <v>85</v>
      </c>
      <c r="P425" s="89">
        <f t="shared" si="14"/>
        <v>30</v>
      </c>
      <c r="Q425" s="91">
        <f>(alpha_a+beta_b*speed_s+ceta_c*speed_s^2+delta_d/speed_s)/(epsilon_e+feta_f*speed_s+gamma_g*speed_s^2)</f>
        <v>0.70843779697977072</v>
      </c>
    </row>
    <row r="426" spans="1:17" x14ac:dyDescent="0.25">
      <c r="A426" s="88" t="s">
        <v>6</v>
      </c>
      <c r="B426" s="88" t="s">
        <v>16</v>
      </c>
      <c r="C426" s="88" t="s">
        <v>65</v>
      </c>
      <c r="D426" s="88" t="s">
        <v>132</v>
      </c>
      <c r="E426" s="130">
        <v>-0.06</v>
      </c>
      <c r="F426" s="130">
        <v>1</v>
      </c>
      <c r="G426" s="90">
        <v>-6.8888484219999997</v>
      </c>
      <c r="H426" s="90">
        <v>0.67637131630000003</v>
      </c>
      <c r="I426" s="90">
        <v>-7.2730677000000001E-3</v>
      </c>
      <c r="J426" s="90">
        <v>39.009377965500001</v>
      </c>
      <c r="K426" s="90">
        <v>1</v>
      </c>
      <c r="L426" s="90">
        <v>-0.19985970980000001</v>
      </c>
      <c r="M426" s="90">
        <v>1.52172426E-2</v>
      </c>
      <c r="N426" s="89">
        <v>5</v>
      </c>
      <c r="O426" s="89">
        <v>80</v>
      </c>
      <c r="P426" s="89">
        <f t="shared" si="14"/>
        <v>30</v>
      </c>
      <c r="Q426" s="91">
        <f>(alpha_a+beta_b*speed_s+ceta_c*speed_s^2+delta_d/speed_s)/(epsilon_e+feta_f*speed_s+gamma_g*speed_s^2)</f>
        <v>0.93759754676445795</v>
      </c>
    </row>
    <row r="427" spans="1:17" x14ac:dyDescent="0.25">
      <c r="A427" s="88" t="s">
        <v>6</v>
      </c>
      <c r="B427" s="88" t="s">
        <v>16</v>
      </c>
      <c r="C427" s="88" t="s">
        <v>65</v>
      </c>
      <c r="D427" s="88" t="s">
        <v>133</v>
      </c>
      <c r="E427" s="130">
        <v>-0.06</v>
      </c>
      <c r="F427" s="130">
        <v>1</v>
      </c>
      <c r="G427" s="90">
        <v>-3.4349180068999998</v>
      </c>
      <c r="H427" s="90">
        <v>-0.98637864870000003</v>
      </c>
      <c r="I427" s="90">
        <v>1.3436725300000001E-2</v>
      </c>
      <c r="J427" s="90">
        <v>16.701190712199999</v>
      </c>
      <c r="K427" s="90">
        <v>1</v>
      </c>
      <c r="L427" s="90">
        <v>-0.30240009870000001</v>
      </c>
      <c r="M427" s="90">
        <v>-2.2468274399999998E-2</v>
      </c>
      <c r="N427" s="89">
        <v>5</v>
      </c>
      <c r="O427" s="89">
        <v>75</v>
      </c>
      <c r="P427" s="89">
        <f t="shared" si="14"/>
        <v>30</v>
      </c>
      <c r="Q427" s="91">
        <f>(alpha_a+beta_b*speed_s+ceta_c*speed_s^2+delta_d/speed_s)/(epsilon_e+feta_f*speed_s+gamma_g*speed_s^2)</f>
        <v>0.72018500386913875</v>
      </c>
    </row>
    <row r="428" spans="1:17" x14ac:dyDescent="0.25">
      <c r="A428" s="88" t="s">
        <v>6</v>
      </c>
      <c r="B428" s="88" t="s">
        <v>15</v>
      </c>
      <c r="C428" s="88" t="s">
        <v>65</v>
      </c>
      <c r="D428" s="88" t="s">
        <v>134</v>
      </c>
      <c r="E428" s="130">
        <v>-0.06</v>
      </c>
      <c r="F428" s="130">
        <v>1</v>
      </c>
      <c r="G428" s="90">
        <v>-0.40573078310905553</v>
      </c>
      <c r="H428" s="90">
        <v>14.323466782741358</v>
      </c>
      <c r="I428" s="90">
        <v>5.2929594873345689</v>
      </c>
      <c r="J428" s="90">
        <v>2.0459217461256576</v>
      </c>
      <c r="K428" s="90">
        <v>-8.5597497904014875E-3</v>
      </c>
      <c r="L428" s="90">
        <v>0</v>
      </c>
      <c r="M428" s="90">
        <v>0</v>
      </c>
      <c r="N428" s="89">
        <v>12</v>
      </c>
      <c r="O428" s="89">
        <v>86</v>
      </c>
      <c r="P428" s="89">
        <f t="shared" si="14"/>
        <v>30</v>
      </c>
      <c r="Q428" s="91">
        <f>(alpha_a+(beta_b/(1+EXP((((-1)*ceta_c)+(delta_d*LN(speed_s)))+(epsilon_e*speed_s)))))</f>
        <v>2.4076615382520599</v>
      </c>
    </row>
    <row r="429" spans="1:17" x14ac:dyDescent="0.25">
      <c r="A429" s="88" t="s">
        <v>6</v>
      </c>
      <c r="B429" s="88" t="s">
        <v>15</v>
      </c>
      <c r="C429" s="88" t="s">
        <v>65</v>
      </c>
      <c r="D429" s="88" t="s">
        <v>135</v>
      </c>
      <c r="E429" s="130">
        <v>-0.06</v>
      </c>
      <c r="F429" s="130">
        <v>1</v>
      </c>
      <c r="G429" s="90">
        <v>49.996492452568397</v>
      </c>
      <c r="H429" s="90">
        <v>0.97544212687289478</v>
      </c>
      <c r="I429" s="90">
        <v>-0.77862055451961787</v>
      </c>
      <c r="J429" s="90">
        <v>0</v>
      </c>
      <c r="K429" s="90">
        <v>0</v>
      </c>
      <c r="L429" s="90">
        <v>0</v>
      </c>
      <c r="M429" s="90">
        <v>0</v>
      </c>
      <c r="N429" s="89">
        <v>12</v>
      </c>
      <c r="O429" s="89">
        <v>86</v>
      </c>
      <c r="P429" s="89">
        <f t="shared" si="14"/>
        <v>30</v>
      </c>
      <c r="Q429" s="91">
        <f>((alpha_a*(beta_b^speed_s))*(speed_s^ceta_c))</f>
        <v>1.6782930604025275</v>
      </c>
    </row>
    <row r="430" spans="1:17" x14ac:dyDescent="0.25">
      <c r="A430" s="88" t="s">
        <v>6</v>
      </c>
      <c r="B430" s="88" t="s">
        <v>15</v>
      </c>
      <c r="C430" s="88" t="s">
        <v>65</v>
      </c>
      <c r="D430" s="88" t="s">
        <v>136</v>
      </c>
      <c r="E430" s="130">
        <v>-0.06</v>
      </c>
      <c r="F430" s="130">
        <v>1</v>
      </c>
      <c r="G430" s="90">
        <v>54.091608023810629</v>
      </c>
      <c r="H430" s="90">
        <v>0.97633877514609424</v>
      </c>
      <c r="I430" s="90">
        <v>-0.77680684242400189</v>
      </c>
      <c r="J430" s="90">
        <v>0</v>
      </c>
      <c r="K430" s="90">
        <v>0</v>
      </c>
      <c r="L430" s="90">
        <v>0</v>
      </c>
      <c r="M430" s="90">
        <v>0</v>
      </c>
      <c r="N430" s="89">
        <v>12</v>
      </c>
      <c r="O430" s="89">
        <v>86</v>
      </c>
      <c r="P430" s="89">
        <f t="shared" si="14"/>
        <v>30</v>
      </c>
      <c r="Q430" s="91">
        <f>((alpha_a*(beta_b^speed_s))*(speed_s^ceta_c))</f>
        <v>1.8780542024954805</v>
      </c>
    </row>
    <row r="431" spans="1:17" x14ac:dyDescent="0.25">
      <c r="A431" s="88" t="s">
        <v>6</v>
      </c>
      <c r="B431" s="88" t="s">
        <v>15</v>
      </c>
      <c r="C431" s="88" t="s">
        <v>65</v>
      </c>
      <c r="D431" s="88" t="s">
        <v>137</v>
      </c>
      <c r="E431" s="130">
        <v>-0.06</v>
      </c>
      <c r="F431" s="130">
        <v>1</v>
      </c>
      <c r="G431" s="90">
        <v>7.2647594650428404</v>
      </c>
      <c r="H431" s="90">
        <v>-9.5964269474061368</v>
      </c>
      <c r="I431" s="90">
        <v>-1.8904984791961523</v>
      </c>
      <c r="J431" s="90">
        <v>0</v>
      </c>
      <c r="K431" s="90">
        <v>0</v>
      </c>
      <c r="L431" s="90">
        <v>0</v>
      </c>
      <c r="M431" s="90">
        <v>0</v>
      </c>
      <c r="N431" s="89">
        <v>12</v>
      </c>
      <c r="O431" s="89">
        <v>86</v>
      </c>
      <c r="P431" s="89">
        <f t="shared" si="14"/>
        <v>30</v>
      </c>
      <c r="Q431" s="91">
        <f>EXP((alpha_a+(beta_b/speed_s))+(ceta_c*LN(speed_s)))</f>
        <v>1.6735047655465249</v>
      </c>
    </row>
    <row r="432" spans="1:17" x14ac:dyDescent="0.25">
      <c r="A432" s="88" t="s">
        <v>6</v>
      </c>
      <c r="B432" s="88" t="s">
        <v>15</v>
      </c>
      <c r="C432" s="88" t="s">
        <v>65</v>
      </c>
      <c r="D432" s="88" t="s">
        <v>138</v>
      </c>
      <c r="E432" s="130">
        <v>-0.06</v>
      </c>
      <c r="F432" s="130">
        <v>1</v>
      </c>
      <c r="G432" s="90">
        <v>-0.19147207231513363</v>
      </c>
      <c r="H432" s="90">
        <v>4.9827614501287192</v>
      </c>
      <c r="I432" s="90">
        <v>5.6285922332581002</v>
      </c>
      <c r="J432" s="90">
        <v>2.1789517956761522</v>
      </c>
      <c r="K432" s="90">
        <v>-9.9450119979009929E-3</v>
      </c>
      <c r="L432" s="90">
        <v>0</v>
      </c>
      <c r="M432" s="90">
        <v>0</v>
      </c>
      <c r="N432" s="89">
        <v>12</v>
      </c>
      <c r="O432" s="89">
        <v>85</v>
      </c>
      <c r="P432" s="89">
        <f t="shared" si="14"/>
        <v>30</v>
      </c>
      <c r="Q432" s="91">
        <f>(alpha_a+(beta_b/(1+EXP((((-1)*ceta_c)+(delta_d*LN(speed_s)))+(epsilon_e*speed_s)))))</f>
        <v>0.72938486146671244</v>
      </c>
    </row>
    <row r="433" spans="1:17" x14ac:dyDescent="0.25">
      <c r="A433" s="88" t="s">
        <v>6</v>
      </c>
      <c r="B433" s="88" t="s">
        <v>15</v>
      </c>
      <c r="C433" s="88" t="s">
        <v>65</v>
      </c>
      <c r="D433" s="88" t="s">
        <v>131</v>
      </c>
      <c r="E433" s="130">
        <v>-0.06</v>
      </c>
      <c r="F433" s="130">
        <v>1</v>
      </c>
      <c r="G433" s="90">
        <v>-5.9019365324999997</v>
      </c>
      <c r="H433" s="90">
        <v>0.67705986740000002</v>
      </c>
      <c r="I433" s="90">
        <v>-6.4381713E-3</v>
      </c>
      <c r="J433" s="90">
        <v>38.489973302899998</v>
      </c>
      <c r="K433" s="90">
        <v>1</v>
      </c>
      <c r="L433" s="90">
        <v>-0.1865973812</v>
      </c>
      <c r="M433" s="90">
        <v>1.62585074E-2</v>
      </c>
      <c r="N433" s="89">
        <v>5</v>
      </c>
      <c r="O433" s="89">
        <v>85</v>
      </c>
      <c r="P433" s="89">
        <f t="shared" si="14"/>
        <v>30</v>
      </c>
      <c r="Q433" s="91">
        <f>(alpha_a+beta_b*speed_s+ceta_c*speed_s^2+delta_d/speed_s)/(epsilon_e+feta_f*speed_s+gamma_g*speed_s^2)</f>
        <v>0.98642407683288824</v>
      </c>
    </row>
    <row r="434" spans="1:17" x14ac:dyDescent="0.25">
      <c r="A434" s="88" t="s">
        <v>6</v>
      </c>
      <c r="B434" s="88" t="s">
        <v>15</v>
      </c>
      <c r="C434" s="88" t="s">
        <v>65</v>
      </c>
      <c r="D434" s="88" t="s">
        <v>132</v>
      </c>
      <c r="E434" s="130">
        <v>-0.06</v>
      </c>
      <c r="F434" s="130">
        <v>1</v>
      </c>
      <c r="G434" s="90">
        <v>-10.4371908728</v>
      </c>
      <c r="H434" s="90">
        <v>0.84265356989999995</v>
      </c>
      <c r="I434" s="90">
        <v>-8.9619395000000001E-3</v>
      </c>
      <c r="J434" s="90">
        <v>58.180906247300001</v>
      </c>
      <c r="K434" s="90">
        <v>1</v>
      </c>
      <c r="L434" s="90">
        <v>-0.195514928</v>
      </c>
      <c r="M434" s="90">
        <v>1.32107361E-2</v>
      </c>
      <c r="N434" s="89">
        <v>5</v>
      </c>
      <c r="O434" s="89">
        <v>80</v>
      </c>
      <c r="P434" s="89">
        <f t="shared" si="14"/>
        <v>30</v>
      </c>
      <c r="Q434" s="91">
        <f>(alpha_a+beta_b*speed_s+ceta_c*speed_s^2+delta_d/speed_s)/(epsilon_e+feta_f*speed_s+gamma_g*speed_s^2)</f>
        <v>1.2408553340232367</v>
      </c>
    </row>
    <row r="435" spans="1:17" x14ac:dyDescent="0.25">
      <c r="A435" s="88" t="s">
        <v>6</v>
      </c>
      <c r="B435" s="88" t="s">
        <v>15</v>
      </c>
      <c r="C435" s="88" t="s">
        <v>65</v>
      </c>
      <c r="D435" s="88" t="s">
        <v>133</v>
      </c>
      <c r="E435" s="130">
        <v>-0.06</v>
      </c>
      <c r="F435" s="130">
        <v>1</v>
      </c>
      <c r="G435" s="90">
        <v>-0.24821849839999999</v>
      </c>
      <c r="H435" s="90">
        <v>-2.4879216409999998</v>
      </c>
      <c r="I435" s="90">
        <v>3.2334569399999999E-2</v>
      </c>
      <c r="J435" s="90">
        <v>21.336235227300001</v>
      </c>
      <c r="K435" s="90">
        <v>1</v>
      </c>
      <c r="L435" s="90">
        <v>-0.21336463820000001</v>
      </c>
      <c r="M435" s="90">
        <v>-4.4537934600000002E-2</v>
      </c>
      <c r="N435" s="89">
        <v>5</v>
      </c>
      <c r="O435" s="89">
        <v>75</v>
      </c>
      <c r="P435" s="89">
        <f t="shared" si="14"/>
        <v>30</v>
      </c>
      <c r="Q435" s="91">
        <f>(alpha_a+beta_b*speed_s+ceta_c*speed_s^2+delta_d/speed_s)/(epsilon_e+feta_f*speed_s+gamma_g*speed_s^2)</f>
        <v>0.99095235501570256</v>
      </c>
    </row>
    <row r="436" spans="1:17" x14ac:dyDescent="0.25">
      <c r="A436" s="88" t="s">
        <v>6</v>
      </c>
      <c r="B436" s="88" t="s">
        <v>14</v>
      </c>
      <c r="C436" s="88" t="s">
        <v>65</v>
      </c>
      <c r="D436" s="88" t="s">
        <v>134</v>
      </c>
      <c r="E436" s="130">
        <v>-0.06</v>
      </c>
      <c r="F436" s="130">
        <v>1</v>
      </c>
      <c r="G436" s="90">
        <v>-0.41282668553206331</v>
      </c>
      <c r="H436" s="90">
        <v>15.082422245151363</v>
      </c>
      <c r="I436" s="90">
        <v>5.2060780643084632</v>
      </c>
      <c r="J436" s="90">
        <v>2.0028895972894794</v>
      </c>
      <c r="K436" s="90">
        <v>-7.8053869227526921E-3</v>
      </c>
      <c r="L436" s="90">
        <v>0</v>
      </c>
      <c r="M436" s="90">
        <v>0</v>
      </c>
      <c r="N436" s="89">
        <v>12</v>
      </c>
      <c r="O436" s="89">
        <v>86</v>
      </c>
      <c r="P436" s="89">
        <f t="shared" si="14"/>
        <v>30</v>
      </c>
      <c r="Q436" s="91">
        <f>(alpha_a+(beta_b/(1+EXP((((-1)*ceta_c)+(delta_d*LN(speed_s)))+(epsilon_e*speed_s)))))</f>
        <v>2.6383416409327713</v>
      </c>
    </row>
    <row r="437" spans="1:17" x14ac:dyDescent="0.25">
      <c r="A437" s="88" t="s">
        <v>6</v>
      </c>
      <c r="B437" s="88" t="s">
        <v>14</v>
      </c>
      <c r="C437" s="88" t="s">
        <v>65</v>
      </c>
      <c r="D437" s="88" t="s">
        <v>135</v>
      </c>
      <c r="E437" s="130">
        <v>-0.06</v>
      </c>
      <c r="F437" s="130">
        <v>1</v>
      </c>
      <c r="G437" s="90">
        <v>-0.29871453787169666</v>
      </c>
      <c r="H437" s="90">
        <v>12.692683496227097</v>
      </c>
      <c r="I437" s="90">
        <v>4.7377028848515277</v>
      </c>
      <c r="J437" s="90">
        <v>1.897293088034484</v>
      </c>
      <c r="K437" s="90">
        <v>-6.940109728009904E-3</v>
      </c>
      <c r="L437" s="90">
        <v>0</v>
      </c>
      <c r="M437" s="90">
        <v>0</v>
      </c>
      <c r="N437" s="89">
        <v>12</v>
      </c>
      <c r="O437" s="89">
        <v>86</v>
      </c>
      <c r="P437" s="89">
        <f t="shared" si="14"/>
        <v>30</v>
      </c>
      <c r="Q437" s="91">
        <f>(alpha_a+(beta_b/(1+EXP((((-1)*ceta_c)+(delta_d*LN(speed_s)))+(epsilon_e*speed_s)))))</f>
        <v>2.0032273638035472</v>
      </c>
    </row>
    <row r="438" spans="1:17" x14ac:dyDescent="0.25">
      <c r="A438" s="88" t="s">
        <v>6</v>
      </c>
      <c r="B438" s="88" t="s">
        <v>14</v>
      </c>
      <c r="C438" s="88" t="s">
        <v>65</v>
      </c>
      <c r="D438" s="88" t="s">
        <v>136</v>
      </c>
      <c r="E438" s="130">
        <v>-0.06</v>
      </c>
      <c r="F438" s="130">
        <v>1</v>
      </c>
      <c r="G438" s="90">
        <v>-0.31305363452404461</v>
      </c>
      <c r="H438" s="90">
        <v>13.707939799475286</v>
      </c>
      <c r="I438" s="90">
        <v>4.8067392257541623</v>
      </c>
      <c r="J438" s="90">
        <v>1.9099668509968755</v>
      </c>
      <c r="K438" s="90">
        <v>-7.1833755792314862E-3</v>
      </c>
      <c r="L438" s="90">
        <v>0</v>
      </c>
      <c r="M438" s="90">
        <v>0</v>
      </c>
      <c r="N438" s="89">
        <v>12</v>
      </c>
      <c r="O438" s="89">
        <v>86</v>
      </c>
      <c r="P438" s="89">
        <f t="shared" si="14"/>
        <v>30</v>
      </c>
      <c r="Q438" s="91">
        <f>(alpha_a+(beta_b/(1+EXP((((-1)*ceta_c)+(delta_d*LN(speed_s)))+(epsilon_e*speed_s)))))</f>
        <v>2.2413584126785575</v>
      </c>
    </row>
    <row r="439" spans="1:17" x14ac:dyDescent="0.25">
      <c r="A439" s="88" t="s">
        <v>6</v>
      </c>
      <c r="B439" s="88" t="s">
        <v>14</v>
      </c>
      <c r="C439" s="88" t="s">
        <v>65</v>
      </c>
      <c r="D439" s="88" t="s">
        <v>137</v>
      </c>
      <c r="E439" s="130">
        <v>-0.06</v>
      </c>
      <c r="F439" s="130">
        <v>1</v>
      </c>
      <c r="G439" s="90">
        <v>0.15502431356707574</v>
      </c>
      <c r="H439" s="90">
        <v>11.759481688349203</v>
      </c>
      <c r="I439" s="90">
        <v>5.3035951894500117</v>
      </c>
      <c r="J439" s="90">
        <v>2.0514136339352027</v>
      </c>
      <c r="K439" s="90">
        <v>1.508805683788618E-3</v>
      </c>
      <c r="L439" s="90">
        <v>0</v>
      </c>
      <c r="M439" s="90">
        <v>0</v>
      </c>
      <c r="N439" s="89">
        <v>12</v>
      </c>
      <c r="O439" s="89">
        <v>86</v>
      </c>
      <c r="P439" s="89">
        <f t="shared" si="14"/>
        <v>30</v>
      </c>
      <c r="Q439" s="91">
        <f>(alpha_a+(beta_b/(1+EXP((((-1)*ceta_c)+(delta_d*LN(speed_s)))+(epsilon_e*speed_s)))))</f>
        <v>1.9425692909731578</v>
      </c>
    </row>
    <row r="440" spans="1:17" x14ac:dyDescent="0.25">
      <c r="A440" s="88" t="s">
        <v>6</v>
      </c>
      <c r="B440" s="88" t="s">
        <v>14</v>
      </c>
      <c r="C440" s="88" t="s">
        <v>65</v>
      </c>
      <c r="D440" s="88" t="s">
        <v>138</v>
      </c>
      <c r="E440" s="130">
        <v>-0.06</v>
      </c>
      <c r="F440" s="130">
        <v>1</v>
      </c>
      <c r="G440" s="90">
        <v>-0.22203569081070518</v>
      </c>
      <c r="H440" s="90">
        <v>5.8421405629007772</v>
      </c>
      <c r="I440" s="90">
        <v>5.7502626050331545</v>
      </c>
      <c r="J440" s="90">
        <v>2.2162499976226733</v>
      </c>
      <c r="K440" s="90">
        <v>-1.0477233212134937E-2</v>
      </c>
      <c r="L440" s="90">
        <v>0</v>
      </c>
      <c r="M440" s="90">
        <v>0</v>
      </c>
      <c r="N440" s="89">
        <v>12</v>
      </c>
      <c r="O440" s="89">
        <v>86</v>
      </c>
      <c r="P440" s="89">
        <f t="shared" si="14"/>
        <v>30</v>
      </c>
      <c r="Q440" s="91">
        <f>(alpha_a+(beta_b/(1+EXP((((-1)*ceta_c)+(delta_d*LN(speed_s)))+(epsilon_e*speed_s)))))</f>
        <v>0.86716069637944682</v>
      </c>
    </row>
    <row r="441" spans="1:17" x14ac:dyDescent="0.25">
      <c r="A441" s="88" t="s">
        <v>6</v>
      </c>
      <c r="B441" s="88" t="s">
        <v>14</v>
      </c>
      <c r="C441" s="88" t="s">
        <v>65</v>
      </c>
      <c r="D441" s="88" t="s">
        <v>131</v>
      </c>
      <c r="E441" s="130">
        <v>-0.06</v>
      </c>
      <c r="F441" s="130">
        <v>1</v>
      </c>
      <c r="G441" s="90">
        <v>-5.2271304389999997</v>
      </c>
      <c r="H441" s="90">
        <v>0.98786954309999997</v>
      </c>
      <c r="I441" s="90">
        <v>-9.9365244000000005E-3</v>
      </c>
      <c r="J441" s="90">
        <v>40.798133856100002</v>
      </c>
      <c r="K441" s="90">
        <v>1</v>
      </c>
      <c r="L441" s="90">
        <v>-0.18476155659999999</v>
      </c>
      <c r="M441" s="90">
        <v>1.9561823700000001E-2</v>
      </c>
      <c r="N441" s="89">
        <v>5</v>
      </c>
      <c r="O441" s="89">
        <v>75</v>
      </c>
      <c r="P441" s="89">
        <f t="shared" si="14"/>
        <v>30</v>
      </c>
      <c r="Q441" s="91">
        <f>(alpha_a+beta_b*speed_s+ceta_c*speed_s^2+delta_d/speed_s)/(epsilon_e+feta_f*speed_s+gamma_g*speed_s^2)</f>
        <v>1.2880874394200865</v>
      </c>
    </row>
    <row r="442" spans="1:17" x14ac:dyDescent="0.25">
      <c r="A442" s="88" t="s">
        <v>6</v>
      </c>
      <c r="B442" s="88" t="s">
        <v>14</v>
      </c>
      <c r="C442" s="88" t="s">
        <v>65</v>
      </c>
      <c r="D442" s="88" t="s">
        <v>132</v>
      </c>
      <c r="E442" s="130">
        <v>-0.06</v>
      </c>
      <c r="F442" s="130">
        <v>1</v>
      </c>
      <c r="G442" s="90">
        <v>-10.622577376600001</v>
      </c>
      <c r="H442" s="90">
        <v>1.1058273396</v>
      </c>
      <c r="I442" s="90">
        <v>-1.2072723400000001E-2</v>
      </c>
      <c r="J442" s="90">
        <v>62.504754137399999</v>
      </c>
      <c r="K442" s="90">
        <v>1</v>
      </c>
      <c r="L442" s="90">
        <v>-0.2016166985</v>
      </c>
      <c r="M442" s="90">
        <v>1.5781017800000002E-2</v>
      </c>
      <c r="N442" s="89">
        <v>5</v>
      </c>
      <c r="O442" s="89">
        <v>80</v>
      </c>
      <c r="P442" s="89">
        <f t="shared" si="14"/>
        <v>30</v>
      </c>
      <c r="Q442" s="91">
        <f>(alpha_a+beta_b*speed_s+ceta_c*speed_s^2+delta_d/speed_s)/(epsilon_e+feta_f*speed_s+gamma_g*speed_s^2)</f>
        <v>1.5042232035805114</v>
      </c>
    </row>
    <row r="443" spans="1:17" x14ac:dyDescent="0.25">
      <c r="A443" s="88" t="s">
        <v>6</v>
      </c>
      <c r="B443" s="88" t="s">
        <v>14</v>
      </c>
      <c r="C443" s="88" t="s">
        <v>65</v>
      </c>
      <c r="D443" s="88" t="s">
        <v>133</v>
      </c>
      <c r="E443" s="130">
        <v>-0.06</v>
      </c>
      <c r="F443" s="130">
        <v>1</v>
      </c>
      <c r="G443" s="90">
        <v>-1.6540208810000001</v>
      </c>
      <c r="H443" s="90">
        <v>-0.34165487919999998</v>
      </c>
      <c r="I443" s="90">
        <v>4.6729577E-3</v>
      </c>
      <c r="J443" s="90">
        <v>31.7369311878</v>
      </c>
      <c r="K443" s="90">
        <v>1</v>
      </c>
      <c r="L443" s="90">
        <v>-9.2203242899999996E-2</v>
      </c>
      <c r="M443" s="90">
        <v>-4.3383116000000003E-3</v>
      </c>
      <c r="N443" s="89">
        <v>5</v>
      </c>
      <c r="O443" s="89">
        <v>75</v>
      </c>
      <c r="P443" s="89">
        <f t="shared" si="14"/>
        <v>30</v>
      </c>
      <c r="Q443" s="91">
        <f>(alpha_a+beta_b*speed_s+ceta_c*speed_s^2+delta_d/speed_s)/(epsilon_e+feta_f*speed_s+gamma_g*speed_s^2)</f>
        <v>1.1709755055686231</v>
      </c>
    </row>
    <row r="444" spans="1:17" x14ac:dyDescent="0.25">
      <c r="A444" s="88" t="s">
        <v>6</v>
      </c>
      <c r="B444" s="88" t="s">
        <v>13</v>
      </c>
      <c r="C444" s="88" t="s">
        <v>65</v>
      </c>
      <c r="D444" s="88" t="s">
        <v>134</v>
      </c>
      <c r="E444" s="130">
        <v>-0.06</v>
      </c>
      <c r="F444" s="130">
        <v>1</v>
      </c>
      <c r="G444" s="90">
        <v>-0.43500446563514389</v>
      </c>
      <c r="H444" s="90">
        <v>14.486220856259436</v>
      </c>
      <c r="I444" s="90">
        <v>4.8958366550871446</v>
      </c>
      <c r="J444" s="90">
        <v>1.8910253515724416</v>
      </c>
      <c r="K444" s="90">
        <v>-6.4573382606283609E-3</v>
      </c>
      <c r="L444" s="90">
        <v>0</v>
      </c>
      <c r="M444" s="90">
        <v>0</v>
      </c>
      <c r="N444" s="89">
        <v>12</v>
      </c>
      <c r="O444" s="89">
        <v>86</v>
      </c>
      <c r="P444" s="89">
        <f t="shared" si="14"/>
        <v>30</v>
      </c>
      <c r="Q444" s="91">
        <f>(alpha_a+(beta_b/(1+EXP((((-1)*ceta_c)+(delta_d*LN(speed_s)))+(epsilon_e*speed_s)))))</f>
        <v>2.565809543427584</v>
      </c>
    </row>
    <row r="445" spans="1:17" x14ac:dyDescent="0.25">
      <c r="A445" s="88" t="s">
        <v>6</v>
      </c>
      <c r="B445" s="88" t="s">
        <v>13</v>
      </c>
      <c r="C445" s="88" t="s">
        <v>65</v>
      </c>
      <c r="D445" s="88" t="s">
        <v>135</v>
      </c>
      <c r="E445" s="130">
        <v>-0.06</v>
      </c>
      <c r="F445" s="130">
        <v>1</v>
      </c>
      <c r="G445" s="90">
        <v>8.386461209952726</v>
      </c>
      <c r="H445" s="90">
        <v>-15.859348925710874</v>
      </c>
      <c r="I445" s="90">
        <v>-2.1197209354396747</v>
      </c>
      <c r="J445" s="90">
        <v>0</v>
      </c>
      <c r="K445" s="90">
        <v>0</v>
      </c>
      <c r="L445" s="90">
        <v>0</v>
      </c>
      <c r="M445" s="90">
        <v>0</v>
      </c>
      <c r="N445" s="89">
        <v>12</v>
      </c>
      <c r="O445" s="89">
        <v>86</v>
      </c>
      <c r="P445" s="89">
        <f t="shared" si="14"/>
        <v>30</v>
      </c>
      <c r="Q445" s="91">
        <f>EXP((alpha_a+(beta_b/speed_s))+(ceta_c*LN(speed_s)))</f>
        <v>1.9121474890726238</v>
      </c>
    </row>
    <row r="446" spans="1:17" x14ac:dyDescent="0.25">
      <c r="A446" s="88" t="s">
        <v>6</v>
      </c>
      <c r="B446" s="88" t="s">
        <v>13</v>
      </c>
      <c r="C446" s="88" t="s">
        <v>65</v>
      </c>
      <c r="D446" s="88" t="s">
        <v>136</v>
      </c>
      <c r="E446" s="130">
        <v>-0.06</v>
      </c>
      <c r="F446" s="130">
        <v>1</v>
      </c>
      <c r="G446" s="90">
        <v>8.4141092278591216</v>
      </c>
      <c r="H446" s="90">
        <v>-15.716266384077485</v>
      </c>
      <c r="I446" s="90">
        <v>-2.0958575579566965</v>
      </c>
      <c r="J446" s="90">
        <v>0</v>
      </c>
      <c r="K446" s="90">
        <v>0</v>
      </c>
      <c r="L446" s="90">
        <v>0</v>
      </c>
      <c r="M446" s="90">
        <v>0</v>
      </c>
      <c r="N446" s="89">
        <v>12</v>
      </c>
      <c r="O446" s="89">
        <v>86</v>
      </c>
      <c r="P446" s="89">
        <f t="shared" si="14"/>
        <v>30</v>
      </c>
      <c r="Q446" s="91">
        <f>EXP((alpha_a+(beta_b/speed_s))+(ceta_c*LN(speed_s)))</f>
        <v>2.1421466704141463</v>
      </c>
    </row>
    <row r="447" spans="1:17" x14ac:dyDescent="0.25">
      <c r="A447" s="88" t="s">
        <v>6</v>
      </c>
      <c r="B447" s="88" t="s">
        <v>13</v>
      </c>
      <c r="C447" s="88" t="s">
        <v>65</v>
      </c>
      <c r="D447" s="88" t="s">
        <v>137</v>
      </c>
      <c r="E447" s="130">
        <v>-0.06</v>
      </c>
      <c r="F447" s="130">
        <v>1</v>
      </c>
      <c r="G447" s="90">
        <v>0.24436635953679514</v>
      </c>
      <c r="H447" s="90">
        <v>10.466977766271722</v>
      </c>
      <c r="I447" s="90">
        <v>5.3598536302474891</v>
      </c>
      <c r="J447" s="90">
        <v>1.9762600180874434</v>
      </c>
      <c r="K447" s="90">
        <v>1.2140780129598105E-2</v>
      </c>
      <c r="L447" s="90">
        <v>0</v>
      </c>
      <c r="M447" s="90">
        <v>0</v>
      </c>
      <c r="N447" s="89">
        <v>12</v>
      </c>
      <c r="O447" s="89">
        <v>86</v>
      </c>
      <c r="P447" s="89">
        <f t="shared" si="14"/>
        <v>30</v>
      </c>
      <c r="Q447" s="91">
        <f>(alpha_a+(beta_b/(1+EXP((((-1)*ceta_c)+(delta_d*LN(speed_s)))+(epsilon_e*speed_s)))))</f>
        <v>1.8258989782538353</v>
      </c>
    </row>
    <row r="448" spans="1:17" x14ac:dyDescent="0.25">
      <c r="A448" s="88" t="s">
        <v>6</v>
      </c>
      <c r="B448" s="88" t="s">
        <v>13</v>
      </c>
      <c r="C448" s="88" t="s">
        <v>65</v>
      </c>
      <c r="D448" s="88" t="s">
        <v>138</v>
      </c>
      <c r="E448" s="130">
        <v>-0.06</v>
      </c>
      <c r="F448" s="130">
        <v>1</v>
      </c>
      <c r="G448" s="90">
        <v>-0.21412537667045489</v>
      </c>
      <c r="H448" s="90">
        <v>5.1251354757592784</v>
      </c>
      <c r="I448" s="90">
        <v>6.1497864299826315</v>
      </c>
      <c r="J448" s="90">
        <v>2.2877137903237466</v>
      </c>
      <c r="K448" s="90">
        <v>-1.0810753979448124E-2</v>
      </c>
      <c r="L448" s="90">
        <v>0</v>
      </c>
      <c r="M448" s="90">
        <v>0</v>
      </c>
      <c r="N448" s="89">
        <v>12</v>
      </c>
      <c r="O448" s="89">
        <v>86</v>
      </c>
      <c r="P448" s="89">
        <f t="shared" si="14"/>
        <v>30</v>
      </c>
      <c r="Q448" s="91">
        <f>(alpha_a+(beta_b/(1+EXP((((-1)*ceta_c)+(delta_d*LN(speed_s)))+(epsilon_e*speed_s)))))</f>
        <v>0.87759633407018689</v>
      </c>
    </row>
    <row r="449" spans="1:17" x14ac:dyDescent="0.25">
      <c r="A449" s="88" t="s">
        <v>6</v>
      </c>
      <c r="B449" s="88" t="s">
        <v>13</v>
      </c>
      <c r="C449" s="88" t="s">
        <v>65</v>
      </c>
      <c r="D449" s="88" t="s">
        <v>131</v>
      </c>
      <c r="E449" s="130">
        <v>-0.06</v>
      </c>
      <c r="F449" s="130">
        <v>1</v>
      </c>
      <c r="G449" s="90">
        <v>-8.0995712311000005</v>
      </c>
      <c r="H449" s="90">
        <v>1.0993134742999999</v>
      </c>
      <c r="I449" s="90">
        <v>-1.06092809E-2</v>
      </c>
      <c r="J449" s="90">
        <v>43.358717923299999</v>
      </c>
      <c r="K449" s="90">
        <v>1</v>
      </c>
      <c r="L449" s="90">
        <v>-0.21590856980000001</v>
      </c>
      <c r="M449" s="90">
        <v>2.1232251000000001E-2</v>
      </c>
      <c r="N449" s="89">
        <v>5</v>
      </c>
      <c r="O449" s="89">
        <v>85</v>
      </c>
      <c r="P449" s="89">
        <f t="shared" si="14"/>
        <v>30</v>
      </c>
      <c r="Q449" s="91">
        <f>(alpha_a+beta_b*speed_s+ceta_c*speed_s^2+delta_d/speed_s)/(epsilon_e+feta_f*speed_s+gamma_g*speed_s^2)</f>
        <v>1.2307112176050889</v>
      </c>
    </row>
    <row r="450" spans="1:17" x14ac:dyDescent="0.25">
      <c r="A450" s="88" t="s">
        <v>6</v>
      </c>
      <c r="B450" s="88" t="s">
        <v>13</v>
      </c>
      <c r="C450" s="88" t="s">
        <v>65</v>
      </c>
      <c r="D450" s="88" t="s">
        <v>132</v>
      </c>
      <c r="E450" s="130">
        <v>-0.06</v>
      </c>
      <c r="F450" s="130">
        <v>1</v>
      </c>
      <c r="G450" s="90">
        <v>-12.049402046599999</v>
      </c>
      <c r="H450" s="90">
        <v>1.0912207232</v>
      </c>
      <c r="I450" s="90">
        <v>-1.1538136399999999E-2</v>
      </c>
      <c r="J450" s="90">
        <v>65.130491466199999</v>
      </c>
      <c r="K450" s="90">
        <v>1</v>
      </c>
      <c r="L450" s="90">
        <v>-0.20612170590000001</v>
      </c>
      <c r="M450" s="90">
        <v>1.5026100800000001E-2</v>
      </c>
      <c r="N450" s="89">
        <v>5</v>
      </c>
      <c r="O450" s="89">
        <v>80</v>
      </c>
      <c r="P450" s="89">
        <f t="shared" si="14"/>
        <v>30</v>
      </c>
      <c r="Q450" s="91">
        <f>(alpha_a+beta_b*speed_s+ceta_c*speed_s^2+delta_d/speed_s)/(epsilon_e+feta_f*speed_s+gamma_g*speed_s^2)</f>
        <v>1.4957018306277339</v>
      </c>
    </row>
    <row r="451" spans="1:17" x14ac:dyDescent="0.25">
      <c r="A451" s="88" t="s">
        <v>6</v>
      </c>
      <c r="B451" s="88" t="s">
        <v>13</v>
      </c>
      <c r="C451" s="88" t="s">
        <v>65</v>
      </c>
      <c r="D451" s="88" t="s">
        <v>133</v>
      </c>
      <c r="E451" s="130">
        <v>-0.06</v>
      </c>
      <c r="F451" s="130">
        <v>1</v>
      </c>
      <c r="G451" s="90">
        <v>256.12534198539998</v>
      </c>
      <c r="H451" s="90">
        <v>10.647079748099999</v>
      </c>
      <c r="I451" s="90">
        <v>-0.18281109740000001</v>
      </c>
      <c r="J451" s="90">
        <v>-65.092015818099995</v>
      </c>
      <c r="K451" s="90">
        <v>0</v>
      </c>
      <c r="L451" s="90">
        <v>7.4068218152999998</v>
      </c>
      <c r="M451" s="90">
        <v>0.1610762348</v>
      </c>
      <c r="N451" s="89">
        <v>5</v>
      </c>
      <c r="O451" s="89">
        <v>75</v>
      </c>
      <c r="P451" s="89">
        <f t="shared" si="14"/>
        <v>30</v>
      </c>
      <c r="Q451" s="91">
        <f>(alpha_a+beta_b*speed_s+ceta_c*speed_s^2+delta_d/speed_s)/(epsilon_e+feta_f*speed_s+gamma_g*speed_s^2)</f>
        <v>1.1134743485215355</v>
      </c>
    </row>
    <row r="452" spans="1:17" x14ac:dyDescent="0.25">
      <c r="A452" s="88" t="s">
        <v>6</v>
      </c>
      <c r="B452" s="88" t="s">
        <v>12</v>
      </c>
      <c r="C452" s="88" t="s">
        <v>65</v>
      </c>
      <c r="D452" s="88" t="s">
        <v>134</v>
      </c>
      <c r="E452" s="130">
        <v>-0.06</v>
      </c>
      <c r="F452" s="130">
        <v>1</v>
      </c>
      <c r="G452" s="90">
        <v>-0.48275527348747571</v>
      </c>
      <c r="H452" s="90">
        <v>13.645421971910732</v>
      </c>
      <c r="I452" s="90">
        <v>4.7091988166141752</v>
      </c>
      <c r="J452" s="90">
        <v>1.7923171033117473</v>
      </c>
      <c r="K452" s="90">
        <v>-5.3563923124510795E-3</v>
      </c>
      <c r="L452" s="90">
        <v>0</v>
      </c>
      <c r="M452" s="90">
        <v>0</v>
      </c>
      <c r="N452" s="89">
        <v>12</v>
      </c>
      <c r="O452" s="89">
        <v>86</v>
      </c>
      <c r="P452" s="89">
        <f t="shared" si="14"/>
        <v>30</v>
      </c>
      <c r="Q452" s="91">
        <f>(alpha_a+(beta_b/(1+EXP((((-1)*ceta_c)+(delta_d*LN(speed_s)))+(epsilon_e*speed_s)))))</f>
        <v>2.6128293703465988</v>
      </c>
    </row>
    <row r="453" spans="1:17" x14ac:dyDescent="0.25">
      <c r="A453" s="88" t="s">
        <v>6</v>
      </c>
      <c r="B453" s="88" t="s">
        <v>12</v>
      </c>
      <c r="C453" s="88" t="s">
        <v>65</v>
      </c>
      <c r="D453" s="88" t="s">
        <v>135</v>
      </c>
      <c r="E453" s="130">
        <v>-0.06</v>
      </c>
      <c r="F453" s="130">
        <v>1</v>
      </c>
      <c r="G453" s="90">
        <v>45.480630285457103</v>
      </c>
      <c r="H453" s="90">
        <v>0.97426338175598015</v>
      </c>
      <c r="I453" s="90">
        <v>-0.67609481859129317</v>
      </c>
      <c r="J453" s="90">
        <v>0</v>
      </c>
      <c r="K453" s="90">
        <v>0</v>
      </c>
      <c r="L453" s="90">
        <v>0</v>
      </c>
      <c r="M453" s="90">
        <v>0</v>
      </c>
      <c r="N453" s="89">
        <v>12</v>
      </c>
      <c r="O453" s="89">
        <v>86</v>
      </c>
      <c r="P453" s="89">
        <f t="shared" si="14"/>
        <v>30</v>
      </c>
      <c r="Q453" s="91">
        <f>((alpha_a*(beta_b^speed_s))*(speed_s^ceta_c))</f>
        <v>2.0866222664067835</v>
      </c>
    </row>
    <row r="454" spans="1:17" x14ac:dyDescent="0.25">
      <c r="A454" s="88" t="s">
        <v>6</v>
      </c>
      <c r="B454" s="88" t="s">
        <v>12</v>
      </c>
      <c r="C454" s="88" t="s">
        <v>65</v>
      </c>
      <c r="D454" s="88" t="s">
        <v>136</v>
      </c>
      <c r="E454" s="130">
        <v>-0.06</v>
      </c>
      <c r="F454" s="130">
        <v>1</v>
      </c>
      <c r="G454" s="90">
        <v>8.2257596978544889</v>
      </c>
      <c r="H454" s="90">
        <v>-15.257446752983848</v>
      </c>
      <c r="I454" s="90">
        <v>-2.0323714325132523</v>
      </c>
      <c r="J454" s="90">
        <v>0</v>
      </c>
      <c r="K454" s="90">
        <v>0</v>
      </c>
      <c r="L454" s="90">
        <v>0</v>
      </c>
      <c r="M454" s="90">
        <v>0</v>
      </c>
      <c r="N454" s="89">
        <v>12</v>
      </c>
      <c r="O454" s="89">
        <v>86</v>
      </c>
      <c r="P454" s="89">
        <f t="shared" si="14"/>
        <v>30</v>
      </c>
      <c r="Q454" s="91">
        <f>EXP((alpha_a+(beta_b/speed_s))+(ceta_c*LN(speed_s)))</f>
        <v>2.23598477132622</v>
      </c>
    </row>
    <row r="455" spans="1:17" x14ac:dyDescent="0.25">
      <c r="A455" s="88" t="s">
        <v>6</v>
      </c>
      <c r="B455" s="88" t="s">
        <v>12</v>
      </c>
      <c r="C455" s="88" t="s">
        <v>65</v>
      </c>
      <c r="D455" s="88" t="s">
        <v>137</v>
      </c>
      <c r="E455" s="130">
        <v>-0.06</v>
      </c>
      <c r="F455" s="130">
        <v>1</v>
      </c>
      <c r="G455" s="90">
        <v>2.034183974340896E-2</v>
      </c>
      <c r="H455" s="90">
        <v>9.7632582888937947</v>
      </c>
      <c r="I455" s="90">
        <v>6.9979453930349855</v>
      </c>
      <c r="J455" s="90">
        <v>2.6249579730583319</v>
      </c>
      <c r="K455" s="90">
        <v>-1.6768494298318674E-2</v>
      </c>
      <c r="L455" s="90">
        <v>0</v>
      </c>
      <c r="M455" s="90">
        <v>0</v>
      </c>
      <c r="N455" s="89">
        <v>12</v>
      </c>
      <c r="O455" s="89">
        <v>86</v>
      </c>
      <c r="P455" s="89">
        <f t="shared" si="14"/>
        <v>30</v>
      </c>
      <c r="Q455" s="91">
        <f>(alpha_a+(beta_b/(1+EXP((((-1)*ceta_c)+(delta_d*LN(speed_s)))+(epsilon_e*speed_s)))))</f>
        <v>1.9101821140326114</v>
      </c>
    </row>
    <row r="456" spans="1:17" x14ac:dyDescent="0.25">
      <c r="A456" s="88" t="s">
        <v>6</v>
      </c>
      <c r="B456" s="88" t="s">
        <v>12</v>
      </c>
      <c r="C456" s="88" t="s">
        <v>65</v>
      </c>
      <c r="D456" s="88" t="s">
        <v>138</v>
      </c>
      <c r="E456" s="130">
        <v>-0.06</v>
      </c>
      <c r="F456" s="130">
        <v>1</v>
      </c>
      <c r="G456" s="90">
        <v>-0.18950108482696995</v>
      </c>
      <c r="H456" s="90">
        <v>4.3879641094258766</v>
      </c>
      <c r="I456" s="90">
        <v>7.3429317911339576</v>
      </c>
      <c r="J456" s="90">
        <v>2.5996490544252642</v>
      </c>
      <c r="K456" s="90">
        <v>-1.4445412327052485E-2</v>
      </c>
      <c r="L456" s="90">
        <v>0</v>
      </c>
      <c r="M456" s="90">
        <v>0</v>
      </c>
      <c r="N456" s="89">
        <v>12</v>
      </c>
      <c r="O456" s="89">
        <v>86</v>
      </c>
      <c r="P456" s="89">
        <f t="shared" si="14"/>
        <v>30</v>
      </c>
      <c r="Q456" s="91">
        <f>(alpha_a+(beta_b/(1+EXP((((-1)*ceta_c)+(delta_d*LN(speed_s)))+(epsilon_e*speed_s)))))</f>
        <v>0.93485285955065944</v>
      </c>
    </row>
    <row r="457" spans="1:17" x14ac:dyDescent="0.25">
      <c r="A457" s="88" t="s">
        <v>6</v>
      </c>
      <c r="B457" s="88" t="s">
        <v>12</v>
      </c>
      <c r="C457" s="88" t="s">
        <v>65</v>
      </c>
      <c r="D457" s="88" t="s">
        <v>131</v>
      </c>
      <c r="E457" s="130">
        <v>-0.06</v>
      </c>
      <c r="F457" s="130">
        <v>1</v>
      </c>
      <c r="G457" s="90">
        <v>-8.3177814755000004</v>
      </c>
      <c r="H457" s="90">
        <v>0.77448187540000002</v>
      </c>
      <c r="I457" s="90">
        <v>-6.5659233000000001E-3</v>
      </c>
      <c r="J457" s="90">
        <v>47.337504685299997</v>
      </c>
      <c r="K457" s="90">
        <v>1</v>
      </c>
      <c r="L457" s="90">
        <v>-0.1980956854</v>
      </c>
      <c r="M457" s="90">
        <v>1.5253642600000001E-2</v>
      </c>
      <c r="N457" s="89">
        <v>5</v>
      </c>
      <c r="O457" s="89">
        <v>85</v>
      </c>
      <c r="P457" s="89">
        <f t="shared" ref="P457:P520" si="15">IF($P$2&lt;N457,N457,IF($P$2&gt;O457,O457,$P$2))</f>
        <v>30</v>
      </c>
      <c r="Q457" s="91">
        <f>(alpha_a+beta_b*speed_s+ceta_c*speed_s^2+delta_d/speed_s)/(epsilon_e+feta_f*speed_s+gamma_g*speed_s^2)</f>
        <v>1.2048684485483345</v>
      </c>
    </row>
    <row r="458" spans="1:17" x14ac:dyDescent="0.25">
      <c r="A458" s="88" t="s">
        <v>6</v>
      </c>
      <c r="B458" s="88" t="s">
        <v>12</v>
      </c>
      <c r="C458" s="88" t="s">
        <v>65</v>
      </c>
      <c r="D458" s="88" t="s">
        <v>132</v>
      </c>
      <c r="E458" s="130">
        <v>-0.06</v>
      </c>
      <c r="F458" s="130">
        <v>1</v>
      </c>
      <c r="G458" s="90">
        <v>-14.324190808899999</v>
      </c>
      <c r="H458" s="90">
        <v>0.97068394219999998</v>
      </c>
      <c r="I458" s="90">
        <v>-9.3456029999999992E-3</v>
      </c>
      <c r="J458" s="90">
        <v>75.032236563500007</v>
      </c>
      <c r="K458" s="90">
        <v>1</v>
      </c>
      <c r="L458" s="90">
        <v>-0.20175085800000001</v>
      </c>
      <c r="M458" s="90">
        <v>1.20835232E-2</v>
      </c>
      <c r="N458" s="89">
        <v>5</v>
      </c>
      <c r="O458" s="89">
        <v>85</v>
      </c>
      <c r="P458" s="89">
        <f t="shared" si="15"/>
        <v>30</v>
      </c>
      <c r="Q458" s="91">
        <f>(alpha_a+beta_b*speed_s+ceta_c*speed_s^2+delta_d/speed_s)/(epsilon_e+feta_f*speed_s+gamma_g*speed_s^2)</f>
        <v>1.5261722285237302</v>
      </c>
    </row>
    <row r="459" spans="1:17" x14ac:dyDescent="0.25">
      <c r="A459" s="88" t="s">
        <v>6</v>
      </c>
      <c r="B459" s="88" t="s">
        <v>12</v>
      </c>
      <c r="C459" s="88" t="s">
        <v>65</v>
      </c>
      <c r="D459" s="88" t="s">
        <v>133</v>
      </c>
      <c r="E459" s="130">
        <v>-0.06</v>
      </c>
      <c r="F459" s="130">
        <v>1</v>
      </c>
      <c r="G459" s="90">
        <v>-2.0735796302999998</v>
      </c>
      <c r="H459" s="90">
        <v>-2.3763114540000001</v>
      </c>
      <c r="I459" s="90">
        <v>2.9487985299999998E-2</v>
      </c>
      <c r="J459" s="90">
        <v>25.056517592599999</v>
      </c>
      <c r="K459" s="90">
        <v>1</v>
      </c>
      <c r="L459" s="90">
        <v>-0.2287669108</v>
      </c>
      <c r="M459" s="90">
        <v>-4.2330358800000002E-2</v>
      </c>
      <c r="N459" s="89">
        <v>5</v>
      </c>
      <c r="O459" s="89">
        <v>80</v>
      </c>
      <c r="P459" s="89">
        <f t="shared" si="15"/>
        <v>30</v>
      </c>
      <c r="Q459" s="91">
        <f>(alpha_a+beta_b*speed_s+ceta_c*speed_s^2+delta_d/speed_s)/(epsilon_e+feta_f*speed_s+gamma_g*speed_s^2)</f>
        <v>1.0461368004279301</v>
      </c>
    </row>
    <row r="460" spans="1:17" x14ac:dyDescent="0.25">
      <c r="A460" s="88" t="s">
        <v>6</v>
      </c>
      <c r="B460" s="88" t="s">
        <v>17</v>
      </c>
      <c r="C460" s="88" t="s">
        <v>65</v>
      </c>
      <c r="D460" s="88" t="s">
        <v>134</v>
      </c>
      <c r="E460" s="130">
        <v>-0.06</v>
      </c>
      <c r="F460" s="130">
        <v>1</v>
      </c>
      <c r="G460" s="90">
        <v>-0.28304874124839419</v>
      </c>
      <c r="H460" s="90">
        <v>9.0580071436431062</v>
      </c>
      <c r="I460" s="90">
        <v>5.2331553464151668</v>
      </c>
      <c r="J460" s="90">
        <v>1.9929224275567692</v>
      </c>
      <c r="K460" s="90">
        <v>-7.5660543270179804E-3</v>
      </c>
      <c r="L460" s="90">
        <v>0</v>
      </c>
      <c r="M460" s="90">
        <v>0</v>
      </c>
      <c r="N460" s="89">
        <v>12</v>
      </c>
      <c r="O460" s="89">
        <v>86</v>
      </c>
      <c r="P460" s="89">
        <f t="shared" si="15"/>
        <v>30</v>
      </c>
      <c r="Q460" s="91">
        <f>(alpha_a+(beta_b/(1+EXP((((-1)*ceta_c)+(delta_d*LN(speed_s)))+(epsilon_e*speed_s)))))</f>
        <v>1.6292806831533375</v>
      </c>
    </row>
    <row r="461" spans="1:17" x14ac:dyDescent="0.25">
      <c r="A461" s="88" t="s">
        <v>6</v>
      </c>
      <c r="B461" s="88" t="s">
        <v>17</v>
      </c>
      <c r="C461" s="88" t="s">
        <v>65</v>
      </c>
      <c r="D461" s="88" t="s">
        <v>135</v>
      </c>
      <c r="E461" s="130">
        <v>-0.06</v>
      </c>
      <c r="F461" s="130">
        <v>1</v>
      </c>
      <c r="G461" s="90">
        <v>8.1995299123811147</v>
      </c>
      <c r="H461" s="90">
        <v>-17.636243688666163</v>
      </c>
      <c r="I461" s="90">
        <v>-2.2151446161622896</v>
      </c>
      <c r="J461" s="90">
        <v>0</v>
      </c>
      <c r="K461" s="90">
        <v>0</v>
      </c>
      <c r="L461" s="90">
        <v>0</v>
      </c>
      <c r="M461" s="90">
        <v>0</v>
      </c>
      <c r="N461" s="89">
        <v>12</v>
      </c>
      <c r="O461" s="89">
        <v>86</v>
      </c>
      <c r="P461" s="89">
        <f t="shared" si="15"/>
        <v>30</v>
      </c>
      <c r="Q461" s="91">
        <f>EXP((alpha_a+(beta_b/speed_s))+(ceta_c*LN(speed_s)))</f>
        <v>1.0805941775666199</v>
      </c>
    </row>
    <row r="462" spans="1:17" x14ac:dyDescent="0.25">
      <c r="A462" s="88" t="s">
        <v>6</v>
      </c>
      <c r="B462" s="88" t="s">
        <v>17</v>
      </c>
      <c r="C462" s="88" t="s">
        <v>65</v>
      </c>
      <c r="D462" s="88" t="s">
        <v>136</v>
      </c>
      <c r="E462" s="130">
        <v>-0.06</v>
      </c>
      <c r="F462" s="130">
        <v>1</v>
      </c>
      <c r="G462" s="90">
        <v>-0.15781755509820761</v>
      </c>
      <c r="H462" s="90">
        <v>7.3837995293195124</v>
      </c>
      <c r="I462" s="90">
        <v>4.8167224312155668</v>
      </c>
      <c r="J462" s="90">
        <v>1.9119811771073925</v>
      </c>
      <c r="K462" s="90">
        <v>-7.0091046010171036E-3</v>
      </c>
      <c r="L462" s="90">
        <v>0</v>
      </c>
      <c r="M462" s="90">
        <v>0</v>
      </c>
      <c r="N462" s="89">
        <v>12</v>
      </c>
      <c r="O462" s="89">
        <v>86</v>
      </c>
      <c r="P462" s="89">
        <f t="shared" si="15"/>
        <v>30</v>
      </c>
      <c r="Q462" s="91">
        <f>(alpha_a+(beta_b/(1+EXP((((-1)*ceta_c)+(delta_d*LN(speed_s)))+(epsilon_e*speed_s)))))</f>
        <v>1.2157747445752851</v>
      </c>
    </row>
    <row r="463" spans="1:17" x14ac:dyDescent="0.25">
      <c r="A463" s="88" t="s">
        <v>6</v>
      </c>
      <c r="B463" s="88" t="s">
        <v>17</v>
      </c>
      <c r="C463" s="88" t="s">
        <v>65</v>
      </c>
      <c r="D463" s="88" t="s">
        <v>137</v>
      </c>
      <c r="E463" s="130">
        <v>-0.06</v>
      </c>
      <c r="F463" s="130">
        <v>1</v>
      </c>
      <c r="G463" s="90">
        <v>1.9443831223322484E-2</v>
      </c>
      <c r="H463" s="90">
        <v>5.9348475633657944</v>
      </c>
      <c r="I463" s="90">
        <v>6.769464061881485</v>
      </c>
      <c r="J463" s="90">
        <v>2.6045941880154468</v>
      </c>
      <c r="K463" s="90">
        <v>-1.6237915536317832E-2</v>
      </c>
      <c r="L463" s="90">
        <v>0</v>
      </c>
      <c r="M463" s="90">
        <v>0</v>
      </c>
      <c r="N463" s="89">
        <v>12</v>
      </c>
      <c r="O463" s="89">
        <v>86</v>
      </c>
      <c r="P463" s="89">
        <f t="shared" si="15"/>
        <v>30</v>
      </c>
      <c r="Q463" s="91">
        <f>(alpha_a+(beta_b/(1+EXP((((-1)*ceta_c)+(delta_d*LN(speed_s)))+(epsilon_e*speed_s)))))</f>
        <v>1.0146174393272391</v>
      </c>
    </row>
    <row r="464" spans="1:17" x14ac:dyDescent="0.25">
      <c r="A464" s="88" t="s">
        <v>6</v>
      </c>
      <c r="B464" s="88" t="s">
        <v>17</v>
      </c>
      <c r="C464" s="88" t="s">
        <v>65</v>
      </c>
      <c r="D464" s="88" t="s">
        <v>138</v>
      </c>
      <c r="E464" s="130">
        <v>-0.06</v>
      </c>
      <c r="F464" s="130">
        <v>1</v>
      </c>
      <c r="G464" s="90">
        <v>8.089223332130917</v>
      </c>
      <c r="H464" s="90">
        <v>0.9508389729894301</v>
      </c>
      <c r="I464" s="90">
        <v>-0.36254620943972848</v>
      </c>
      <c r="J464" s="90">
        <v>0</v>
      </c>
      <c r="K464" s="90">
        <v>0</v>
      </c>
      <c r="L464" s="90">
        <v>0</v>
      </c>
      <c r="M464" s="90">
        <v>0</v>
      </c>
      <c r="N464" s="89">
        <v>12</v>
      </c>
      <c r="O464" s="89">
        <v>86</v>
      </c>
      <c r="P464" s="89">
        <f t="shared" si="15"/>
        <v>30</v>
      </c>
      <c r="Q464" s="91">
        <f>((alpha_a*(beta_b^speed_s))*(speed_s^ceta_c))</f>
        <v>0.51950692682563182</v>
      </c>
    </row>
    <row r="465" spans="1:17" x14ac:dyDescent="0.25">
      <c r="A465" s="88" t="s">
        <v>6</v>
      </c>
      <c r="B465" s="88" t="s">
        <v>17</v>
      </c>
      <c r="C465" s="88" t="s">
        <v>65</v>
      </c>
      <c r="D465" s="88" t="s">
        <v>131</v>
      </c>
      <c r="E465" s="130">
        <v>-0.06</v>
      </c>
      <c r="F465" s="130">
        <v>1</v>
      </c>
      <c r="G465" s="90">
        <v>-16.060458202500001</v>
      </c>
      <c r="H465" s="90">
        <v>2.4426635455999999</v>
      </c>
      <c r="I465" s="90">
        <v>-2.6668776599999999E-2</v>
      </c>
      <c r="J465" s="90">
        <v>30.615752250900002</v>
      </c>
      <c r="K465" s="90">
        <v>1</v>
      </c>
      <c r="L465" s="90">
        <v>-0.4885047696</v>
      </c>
      <c r="M465" s="90">
        <v>6.7389052500000005E-2</v>
      </c>
      <c r="N465" s="89">
        <v>5</v>
      </c>
      <c r="O465" s="89">
        <v>80</v>
      </c>
      <c r="P465" s="89">
        <f t="shared" si="15"/>
        <v>30</v>
      </c>
      <c r="Q465" s="91">
        <f t="shared" ref="Q465:Q482" si="16">(alpha_a+beta_b*speed_s+ceta_c*speed_s^2+delta_d/speed_s)/(epsilon_e+feta_f*speed_s+gamma_g*speed_s^2)</f>
        <v>0.72854710646487786</v>
      </c>
    </row>
    <row r="466" spans="1:17" x14ac:dyDescent="0.25">
      <c r="A466" s="88" t="s">
        <v>6</v>
      </c>
      <c r="B466" s="88" t="s">
        <v>17</v>
      </c>
      <c r="C466" s="88" t="s">
        <v>65</v>
      </c>
      <c r="D466" s="88" t="s">
        <v>132</v>
      </c>
      <c r="E466" s="130">
        <v>-0.06</v>
      </c>
      <c r="F466" s="130">
        <v>1</v>
      </c>
      <c r="G466" s="90">
        <v>-6.9829392725000003</v>
      </c>
      <c r="H466" s="90">
        <v>0.63542111609999996</v>
      </c>
      <c r="I466" s="90">
        <v>-6.7029806000000001E-3</v>
      </c>
      <c r="J466" s="90">
        <v>36.203405932499997</v>
      </c>
      <c r="K466" s="90">
        <v>1</v>
      </c>
      <c r="L466" s="90">
        <v>-0.20506731319999999</v>
      </c>
      <c r="M466" s="90">
        <v>1.51643739E-2</v>
      </c>
      <c r="N466" s="89">
        <v>5</v>
      </c>
      <c r="O466" s="89">
        <v>80</v>
      </c>
      <c r="P466" s="89">
        <f t="shared" si="15"/>
        <v>30</v>
      </c>
      <c r="Q466" s="91">
        <f t="shared" si="16"/>
        <v>0.85379739125477516</v>
      </c>
    </row>
    <row r="467" spans="1:17" x14ac:dyDescent="0.25">
      <c r="A467" s="88" t="s">
        <v>6</v>
      </c>
      <c r="B467" s="88" t="s">
        <v>17</v>
      </c>
      <c r="C467" s="88" t="s">
        <v>65</v>
      </c>
      <c r="D467" s="88" t="s">
        <v>133</v>
      </c>
      <c r="E467" s="130">
        <v>-0.06</v>
      </c>
      <c r="F467" s="130">
        <v>1</v>
      </c>
      <c r="G467" s="90">
        <v>-2.1474354784999998</v>
      </c>
      <c r="H467" s="90">
        <v>-0.87916799130000001</v>
      </c>
      <c r="I467" s="90">
        <v>1.1462942E-2</v>
      </c>
      <c r="J467" s="90">
        <v>14.7689331705</v>
      </c>
      <c r="K467" s="90">
        <v>1</v>
      </c>
      <c r="L467" s="90">
        <v>-0.25566716309999998</v>
      </c>
      <c r="M467" s="90">
        <v>-2.2137399299999999E-2</v>
      </c>
      <c r="N467" s="89">
        <v>5</v>
      </c>
      <c r="O467" s="89">
        <v>75</v>
      </c>
      <c r="P467" s="89">
        <f t="shared" si="15"/>
        <v>30</v>
      </c>
      <c r="Q467" s="91">
        <f t="shared" si="16"/>
        <v>0.66608056750529532</v>
      </c>
    </row>
    <row r="468" spans="1:17" x14ac:dyDescent="0.25">
      <c r="A468" s="88" t="s">
        <v>20</v>
      </c>
      <c r="B468" s="88" t="s">
        <v>23</v>
      </c>
      <c r="C468" s="88" t="s">
        <v>65</v>
      </c>
      <c r="D468" s="88" t="s">
        <v>131</v>
      </c>
      <c r="E468" s="130">
        <v>-0.04</v>
      </c>
      <c r="F468" s="130">
        <v>0</v>
      </c>
      <c r="G468" s="90">
        <v>-26.550747804899999</v>
      </c>
      <c r="H468" s="90">
        <v>1.5101615146</v>
      </c>
      <c r="I468" s="90">
        <v>-1.36154797E-2</v>
      </c>
      <c r="J468" s="90">
        <v>139.05954551689999</v>
      </c>
      <c r="K468" s="90">
        <v>1</v>
      </c>
      <c r="L468" s="90">
        <v>-0.18461011799999999</v>
      </c>
      <c r="M468" s="90">
        <v>9.2694865000000001E-3</v>
      </c>
      <c r="N468" s="89">
        <v>5</v>
      </c>
      <c r="O468" s="89">
        <v>90</v>
      </c>
      <c r="P468" s="89">
        <f t="shared" si="15"/>
        <v>30</v>
      </c>
      <c r="Q468" s="91">
        <f t="shared" si="16"/>
        <v>2.927128872615806</v>
      </c>
    </row>
    <row r="469" spans="1:17" x14ac:dyDescent="0.25">
      <c r="A469" s="88" t="s">
        <v>20</v>
      </c>
      <c r="B469" s="88" t="s">
        <v>23</v>
      </c>
      <c r="C469" s="88" t="s">
        <v>65</v>
      </c>
      <c r="D469" s="88" t="s">
        <v>132</v>
      </c>
      <c r="E469" s="130">
        <v>-0.04</v>
      </c>
      <c r="F469" s="130">
        <v>0</v>
      </c>
      <c r="G469" s="90">
        <v>-41.03662301</v>
      </c>
      <c r="H469" s="90">
        <v>2.7992256344999999</v>
      </c>
      <c r="I469" s="90">
        <v>-2.5842482699999999E-2</v>
      </c>
      <c r="J469" s="90">
        <v>192.33298040599999</v>
      </c>
      <c r="K469" s="90">
        <v>1</v>
      </c>
      <c r="L469" s="90">
        <v>-0.20640714290000001</v>
      </c>
      <c r="M469" s="90">
        <v>1.2478586200000001E-2</v>
      </c>
      <c r="N469" s="89">
        <v>5</v>
      </c>
      <c r="O469" s="89">
        <v>90</v>
      </c>
      <c r="P469" s="89">
        <f t="shared" si="15"/>
        <v>30</v>
      </c>
      <c r="Q469" s="91">
        <f t="shared" si="16"/>
        <v>4.3210985346532835</v>
      </c>
    </row>
    <row r="470" spans="1:17" x14ac:dyDescent="0.25">
      <c r="A470" s="88" t="s">
        <v>20</v>
      </c>
      <c r="B470" s="88" t="s">
        <v>23</v>
      </c>
      <c r="C470" s="88" t="s">
        <v>65</v>
      </c>
      <c r="D470" s="88" t="s">
        <v>133</v>
      </c>
      <c r="E470" s="130">
        <v>-0.04</v>
      </c>
      <c r="F470" s="130">
        <v>0</v>
      </c>
      <c r="G470" s="90">
        <v>-22.244832626099999</v>
      </c>
      <c r="H470" s="90">
        <v>1.8968497475999999</v>
      </c>
      <c r="I470" s="90">
        <v>-1.59583126E-2</v>
      </c>
      <c r="J470" s="90">
        <v>105.2332319858</v>
      </c>
      <c r="K470" s="90">
        <v>1</v>
      </c>
      <c r="L470" s="90">
        <v>-0.1719536988</v>
      </c>
      <c r="M470" s="90">
        <v>1.51788966E-2</v>
      </c>
      <c r="N470" s="89">
        <v>5</v>
      </c>
      <c r="O470" s="89">
        <v>100</v>
      </c>
      <c r="P470" s="89">
        <f t="shared" si="15"/>
        <v>30</v>
      </c>
      <c r="Q470" s="91">
        <f t="shared" si="16"/>
        <v>2.5052579287953116</v>
      </c>
    </row>
    <row r="471" spans="1:17" x14ac:dyDescent="0.25">
      <c r="A471" s="88" t="s">
        <v>20</v>
      </c>
      <c r="B471" s="88" t="s">
        <v>24</v>
      </c>
      <c r="C471" s="88" t="s">
        <v>65</v>
      </c>
      <c r="D471" s="88" t="s">
        <v>131</v>
      </c>
      <c r="E471" s="130">
        <v>-0.04</v>
      </c>
      <c r="F471" s="130">
        <v>0</v>
      </c>
      <c r="G471" s="90">
        <v>-23.385681384400002</v>
      </c>
      <c r="H471" s="90">
        <v>1.3225243842000001</v>
      </c>
      <c r="I471" s="90">
        <v>-1.1803012200000001E-2</v>
      </c>
      <c r="J471" s="90">
        <v>127.11308317380001</v>
      </c>
      <c r="K471" s="90">
        <v>1</v>
      </c>
      <c r="L471" s="90">
        <v>-0.17819224519999999</v>
      </c>
      <c r="M471" s="90">
        <v>8.9320969000000004E-3</v>
      </c>
      <c r="N471" s="89">
        <v>5</v>
      </c>
      <c r="O471" s="89">
        <v>90</v>
      </c>
      <c r="P471" s="89">
        <f t="shared" si="15"/>
        <v>30</v>
      </c>
      <c r="Q471" s="91">
        <f t="shared" si="16"/>
        <v>2.6818631199668603</v>
      </c>
    </row>
    <row r="472" spans="1:17" x14ac:dyDescent="0.25">
      <c r="A472" s="88" t="s">
        <v>20</v>
      </c>
      <c r="B472" s="88" t="s">
        <v>24</v>
      </c>
      <c r="C472" s="88" t="s">
        <v>65</v>
      </c>
      <c r="D472" s="88" t="s">
        <v>132</v>
      </c>
      <c r="E472" s="130">
        <v>-0.04</v>
      </c>
      <c r="F472" s="130">
        <v>0</v>
      </c>
      <c r="G472" s="90">
        <v>-36.552042409899997</v>
      </c>
      <c r="H472" s="90">
        <v>2.5026767576000002</v>
      </c>
      <c r="I472" s="90">
        <v>-2.31035001E-2</v>
      </c>
      <c r="J472" s="90">
        <v>176.03516266189999</v>
      </c>
      <c r="K472" s="90">
        <v>1</v>
      </c>
      <c r="L472" s="90">
        <v>-0.2010663047</v>
      </c>
      <c r="M472" s="90">
        <v>1.2211848900000001E-2</v>
      </c>
      <c r="N472" s="89">
        <v>5</v>
      </c>
      <c r="O472" s="89">
        <v>90</v>
      </c>
      <c r="P472" s="89">
        <f t="shared" si="15"/>
        <v>30</v>
      </c>
      <c r="Q472" s="91">
        <f t="shared" si="16"/>
        <v>3.9611070418174665</v>
      </c>
    </row>
    <row r="473" spans="1:17" x14ac:dyDescent="0.25">
      <c r="A473" s="88" t="s">
        <v>20</v>
      </c>
      <c r="B473" s="88" t="s">
        <v>24</v>
      </c>
      <c r="C473" s="88" t="s">
        <v>65</v>
      </c>
      <c r="D473" s="88" t="s">
        <v>133</v>
      </c>
      <c r="E473" s="130">
        <v>-0.04</v>
      </c>
      <c r="F473" s="130">
        <v>0</v>
      </c>
      <c r="G473" s="90">
        <v>-19.8228702963</v>
      </c>
      <c r="H473" s="90">
        <v>1.6879107545000001</v>
      </c>
      <c r="I473" s="90">
        <v>-1.3822927400000001E-2</v>
      </c>
      <c r="J473" s="90">
        <v>96.648398760199996</v>
      </c>
      <c r="K473" s="90">
        <v>1</v>
      </c>
      <c r="L473" s="90">
        <v>-0.16552672700000001</v>
      </c>
      <c r="M473" s="90">
        <v>1.45391306E-2</v>
      </c>
      <c r="N473" s="89">
        <v>5</v>
      </c>
      <c r="O473" s="89">
        <v>100</v>
      </c>
      <c r="P473" s="89">
        <f t="shared" si="15"/>
        <v>30</v>
      </c>
      <c r="Q473" s="91">
        <f t="shared" si="16"/>
        <v>2.3680717723685429</v>
      </c>
    </row>
    <row r="474" spans="1:17" x14ac:dyDescent="0.25">
      <c r="A474" s="88" t="s">
        <v>20</v>
      </c>
      <c r="B474" s="88" t="s">
        <v>19</v>
      </c>
      <c r="C474" s="88" t="s">
        <v>65</v>
      </c>
      <c r="D474" s="88" t="s">
        <v>131</v>
      </c>
      <c r="E474" s="130">
        <v>-0.04</v>
      </c>
      <c r="F474" s="130">
        <v>0</v>
      </c>
      <c r="G474" s="90">
        <v>-35.732522946499998</v>
      </c>
      <c r="H474" s="90">
        <v>7.9761158984999998</v>
      </c>
      <c r="I474" s="90">
        <v>-6.13297732E-2</v>
      </c>
      <c r="J474" s="90">
        <v>66.5959044815</v>
      </c>
      <c r="K474" s="90">
        <v>1</v>
      </c>
      <c r="L474" s="90">
        <v>-0.44030832530000003</v>
      </c>
      <c r="M474" s="90">
        <v>9.9340695699999995E-2</v>
      </c>
      <c r="N474" s="89">
        <v>5</v>
      </c>
      <c r="O474" s="89">
        <v>85</v>
      </c>
      <c r="P474" s="89">
        <f t="shared" si="15"/>
        <v>30</v>
      </c>
      <c r="Q474" s="91">
        <f t="shared" si="16"/>
        <v>1.9505069820971457</v>
      </c>
    </row>
    <row r="475" spans="1:17" x14ac:dyDescent="0.25">
      <c r="A475" s="88" t="s">
        <v>20</v>
      </c>
      <c r="B475" s="88" t="s">
        <v>19</v>
      </c>
      <c r="C475" s="88" t="s">
        <v>65</v>
      </c>
      <c r="D475" s="88" t="s">
        <v>132</v>
      </c>
      <c r="E475" s="130">
        <v>-0.04</v>
      </c>
      <c r="F475" s="130">
        <v>0</v>
      </c>
      <c r="G475" s="90">
        <v>-366.00282800880001</v>
      </c>
      <c r="H475" s="90">
        <v>196.6776204107</v>
      </c>
      <c r="I475" s="90">
        <v>-1.8459649405</v>
      </c>
      <c r="J475" s="90">
        <v>504.35906934780002</v>
      </c>
      <c r="K475" s="90">
        <v>0</v>
      </c>
      <c r="L475" s="90">
        <v>0.75989459869999998</v>
      </c>
      <c r="M475" s="90">
        <v>1.2814878019</v>
      </c>
      <c r="N475" s="89">
        <v>5</v>
      </c>
      <c r="O475" s="89">
        <v>85</v>
      </c>
      <c r="P475" s="89">
        <f t="shared" si="15"/>
        <v>30</v>
      </c>
      <c r="Q475" s="91">
        <f t="shared" si="16"/>
        <v>3.3072448857469103</v>
      </c>
    </row>
    <row r="476" spans="1:17" x14ac:dyDescent="0.25">
      <c r="A476" s="88" t="s">
        <v>20</v>
      </c>
      <c r="B476" s="88" t="s">
        <v>19</v>
      </c>
      <c r="C476" s="88" t="s">
        <v>65</v>
      </c>
      <c r="D476" s="88" t="s">
        <v>133</v>
      </c>
      <c r="E476" s="130">
        <v>-0.04</v>
      </c>
      <c r="F476" s="130">
        <v>0</v>
      </c>
      <c r="G476" s="90">
        <v>-5.0477610460999998</v>
      </c>
      <c r="H476" s="90">
        <v>0.19202152559999999</v>
      </c>
      <c r="I476" s="90">
        <v>-3.7789269999999997E-4</v>
      </c>
      <c r="J476" s="90">
        <v>34.201943516500002</v>
      </c>
      <c r="K476" s="90">
        <v>1</v>
      </c>
      <c r="L476" s="90">
        <v>-0.1423317352</v>
      </c>
      <c r="M476" s="90">
        <v>5.0704701000000001E-3</v>
      </c>
      <c r="N476" s="89">
        <v>5</v>
      </c>
      <c r="O476" s="89">
        <v>85</v>
      </c>
      <c r="P476" s="89">
        <f t="shared" si="15"/>
        <v>30</v>
      </c>
      <c r="Q476" s="91">
        <f t="shared" si="16"/>
        <v>1.1696018202316651</v>
      </c>
    </row>
    <row r="477" spans="1:17" x14ac:dyDescent="0.25">
      <c r="A477" s="88" t="s">
        <v>20</v>
      </c>
      <c r="B477" s="88" t="s">
        <v>22</v>
      </c>
      <c r="C477" s="88" t="s">
        <v>65</v>
      </c>
      <c r="D477" s="88" t="s">
        <v>131</v>
      </c>
      <c r="E477" s="130">
        <v>-0.04</v>
      </c>
      <c r="F477" s="130">
        <v>0</v>
      </c>
      <c r="G477" s="90">
        <v>-17.350782442500002</v>
      </c>
      <c r="H477" s="90">
        <v>3.4234951048000002</v>
      </c>
      <c r="I477" s="90">
        <v>-1.7258568500000002E-2</v>
      </c>
      <c r="J477" s="90">
        <v>41.613454192500001</v>
      </c>
      <c r="K477" s="90">
        <v>1</v>
      </c>
      <c r="L477" s="90">
        <v>-0.35557454900000002</v>
      </c>
      <c r="M477" s="90">
        <v>6.5438491700000004E-2</v>
      </c>
      <c r="N477" s="89">
        <v>5</v>
      </c>
      <c r="O477" s="89">
        <v>85</v>
      </c>
      <c r="P477" s="89">
        <f t="shared" si="15"/>
        <v>30</v>
      </c>
      <c r="Q477" s="91">
        <f t="shared" si="16"/>
        <v>1.4465209502296086</v>
      </c>
    </row>
    <row r="478" spans="1:17" x14ac:dyDescent="0.25">
      <c r="A478" s="88" t="s">
        <v>20</v>
      </c>
      <c r="B478" s="88" t="s">
        <v>22</v>
      </c>
      <c r="C478" s="88" t="s">
        <v>65</v>
      </c>
      <c r="D478" s="88" t="s">
        <v>132</v>
      </c>
      <c r="E478" s="130">
        <v>-0.04</v>
      </c>
      <c r="F478" s="130">
        <v>0</v>
      </c>
      <c r="G478" s="90">
        <v>-69.6076302556</v>
      </c>
      <c r="H478" s="90">
        <v>33.927372124500003</v>
      </c>
      <c r="I478" s="90">
        <v>-0.24686940199999999</v>
      </c>
      <c r="J478" s="90">
        <v>128.5731380716</v>
      </c>
      <c r="K478" s="90">
        <v>1</v>
      </c>
      <c r="L478" s="90">
        <v>-0.17348557310000001</v>
      </c>
      <c r="M478" s="90">
        <v>0.34264849510000001</v>
      </c>
      <c r="N478" s="89">
        <v>5</v>
      </c>
      <c r="O478" s="89">
        <v>85</v>
      </c>
      <c r="P478" s="89">
        <f t="shared" si="15"/>
        <v>30</v>
      </c>
      <c r="Q478" s="91">
        <f t="shared" si="16"/>
        <v>2.4009437032854666</v>
      </c>
    </row>
    <row r="479" spans="1:17" x14ac:dyDescent="0.25">
      <c r="A479" s="88" t="s">
        <v>20</v>
      </c>
      <c r="B479" s="88" t="s">
        <v>22</v>
      </c>
      <c r="C479" s="88" t="s">
        <v>65</v>
      </c>
      <c r="D479" s="88" t="s">
        <v>133</v>
      </c>
      <c r="E479" s="130">
        <v>-0.04</v>
      </c>
      <c r="F479" s="130">
        <v>0</v>
      </c>
      <c r="G479" s="90">
        <v>0.4379270281</v>
      </c>
      <c r="H479" s="90">
        <v>-0.18927065730000001</v>
      </c>
      <c r="I479" s="90">
        <v>7.0702449999999995E-4</v>
      </c>
      <c r="J479" s="90">
        <v>21.685056765399999</v>
      </c>
      <c r="K479" s="90">
        <v>1</v>
      </c>
      <c r="L479" s="90">
        <v>-3.8459372200000001E-2</v>
      </c>
      <c r="M479" s="90">
        <v>-3.5373004999999999E-3</v>
      </c>
      <c r="N479" s="89">
        <v>5</v>
      </c>
      <c r="O479" s="89">
        <v>85</v>
      </c>
      <c r="P479" s="89">
        <f t="shared" si="15"/>
        <v>30</v>
      </c>
      <c r="Q479" s="91">
        <f t="shared" si="16"/>
        <v>1.1629087557871118</v>
      </c>
    </row>
    <row r="480" spans="1:17" x14ac:dyDescent="0.25">
      <c r="A480" s="88" t="s">
        <v>20</v>
      </c>
      <c r="B480" s="88" t="s">
        <v>21</v>
      </c>
      <c r="C480" s="88" t="s">
        <v>65</v>
      </c>
      <c r="D480" s="88" t="s">
        <v>131</v>
      </c>
      <c r="E480" s="130">
        <v>-0.04</v>
      </c>
      <c r="F480" s="130">
        <v>0</v>
      </c>
      <c r="G480" s="90">
        <v>-30.019100679600001</v>
      </c>
      <c r="H480" s="90">
        <v>7.4553655776000003</v>
      </c>
      <c r="I480" s="90">
        <v>-5.4419371899999999E-2</v>
      </c>
      <c r="J480" s="90">
        <v>58.408209287299997</v>
      </c>
      <c r="K480" s="90">
        <v>1</v>
      </c>
      <c r="L480" s="90">
        <v>-0.4120468699</v>
      </c>
      <c r="M480" s="90">
        <v>0.10507921000000001</v>
      </c>
      <c r="N480" s="89">
        <v>5</v>
      </c>
      <c r="O480" s="89">
        <v>85</v>
      </c>
      <c r="P480" s="89">
        <f t="shared" si="15"/>
        <v>30</v>
      </c>
      <c r="Q480" s="91">
        <f t="shared" si="16"/>
        <v>1.761946623802914</v>
      </c>
    </row>
    <row r="481" spans="1:17" x14ac:dyDescent="0.25">
      <c r="A481" s="88" t="s">
        <v>20</v>
      </c>
      <c r="B481" s="88" t="s">
        <v>21</v>
      </c>
      <c r="C481" s="88" t="s">
        <v>65</v>
      </c>
      <c r="D481" s="88" t="s">
        <v>132</v>
      </c>
      <c r="E481" s="130">
        <v>-0.04</v>
      </c>
      <c r="F481" s="130">
        <v>0</v>
      </c>
      <c r="G481" s="90">
        <v>-57.209392147499997</v>
      </c>
      <c r="H481" s="90">
        <v>46.344513467200002</v>
      </c>
      <c r="I481" s="90">
        <v>-0.4128401672</v>
      </c>
      <c r="J481" s="90">
        <v>88.527112166699993</v>
      </c>
      <c r="K481" s="90">
        <v>0</v>
      </c>
      <c r="L481" s="90">
        <v>0.34507105890000001</v>
      </c>
      <c r="M481" s="90">
        <v>0.35535215780000001</v>
      </c>
      <c r="N481" s="89">
        <v>5</v>
      </c>
      <c r="O481" s="89">
        <v>85</v>
      </c>
      <c r="P481" s="89">
        <f t="shared" si="15"/>
        <v>30</v>
      </c>
      <c r="Q481" s="91">
        <f t="shared" si="16"/>
        <v>2.921293487801421</v>
      </c>
    </row>
    <row r="482" spans="1:17" x14ac:dyDescent="0.25">
      <c r="A482" s="88" t="s">
        <v>20</v>
      </c>
      <c r="B482" s="88" t="s">
        <v>21</v>
      </c>
      <c r="C482" s="88" t="s">
        <v>65</v>
      </c>
      <c r="D482" s="88" t="s">
        <v>133</v>
      </c>
      <c r="E482" s="130">
        <v>-0.04</v>
      </c>
      <c r="F482" s="130">
        <v>0</v>
      </c>
      <c r="G482" s="90">
        <v>-1.6041017234999999</v>
      </c>
      <c r="H482" s="90">
        <v>-5.6336998700000002E-2</v>
      </c>
      <c r="I482" s="90">
        <v>6.4327790000000002E-4</v>
      </c>
      <c r="J482" s="90">
        <v>29.4744322068</v>
      </c>
      <c r="K482" s="90">
        <v>1</v>
      </c>
      <c r="L482" s="90">
        <v>-7.4249309499999999E-2</v>
      </c>
      <c r="M482" s="90">
        <v>-8.6544800000000005E-5</v>
      </c>
      <c r="N482" s="89">
        <v>5</v>
      </c>
      <c r="O482" s="89">
        <v>85</v>
      </c>
      <c r="P482" s="89">
        <f t="shared" si="15"/>
        <v>30</v>
      </c>
      <c r="Q482" s="91">
        <f t="shared" si="16"/>
        <v>1.3274251938323629</v>
      </c>
    </row>
    <row r="483" spans="1:17" x14ac:dyDescent="0.25">
      <c r="A483" s="88" t="s">
        <v>20</v>
      </c>
      <c r="B483" s="88" t="s">
        <v>23</v>
      </c>
      <c r="C483" s="88" t="s">
        <v>65</v>
      </c>
      <c r="D483" s="88" t="s">
        <v>134</v>
      </c>
      <c r="E483" s="130">
        <v>-0.04</v>
      </c>
      <c r="F483" s="130">
        <v>0</v>
      </c>
      <c r="G483" s="90">
        <v>144.02289949730499</v>
      </c>
      <c r="H483" s="90">
        <v>0.97520507095428899</v>
      </c>
      <c r="I483" s="90">
        <v>-0.74696714799763619</v>
      </c>
      <c r="J483" s="90">
        <v>0</v>
      </c>
      <c r="K483" s="90">
        <v>0</v>
      </c>
      <c r="L483" s="90">
        <v>0</v>
      </c>
      <c r="M483" s="90">
        <v>0</v>
      </c>
      <c r="N483" s="89">
        <v>12</v>
      </c>
      <c r="O483" s="89">
        <v>105</v>
      </c>
      <c r="P483" s="89">
        <f t="shared" si="15"/>
        <v>30</v>
      </c>
      <c r="Q483" s="91">
        <f>((alpha_a*(beta_b^speed_s))*(speed_s^ceta_c))</f>
        <v>5.3450162022751568</v>
      </c>
    </row>
    <row r="484" spans="1:17" x14ac:dyDescent="0.25">
      <c r="A484" s="88" t="s">
        <v>20</v>
      </c>
      <c r="B484" s="88" t="s">
        <v>23</v>
      </c>
      <c r="C484" s="88" t="s">
        <v>65</v>
      </c>
      <c r="D484" s="88" t="s">
        <v>135</v>
      </c>
      <c r="E484" s="130">
        <v>-0.04</v>
      </c>
      <c r="F484" s="130">
        <v>0</v>
      </c>
      <c r="G484" s="90">
        <v>-8.3456280586645629E-2</v>
      </c>
      <c r="H484" s="90">
        <v>117.98889517430084</v>
      </c>
      <c r="I484" s="90">
        <v>0.7299706903636014</v>
      </c>
      <c r="J484" s="90">
        <v>1.0079849106829932</v>
      </c>
      <c r="K484" s="90">
        <v>1.7990078626863908E-2</v>
      </c>
      <c r="L484" s="90">
        <v>0</v>
      </c>
      <c r="M484" s="90">
        <v>0</v>
      </c>
      <c r="N484" s="89">
        <v>12</v>
      </c>
      <c r="O484" s="89">
        <v>105</v>
      </c>
      <c r="P484" s="89">
        <f t="shared" si="15"/>
        <v>30</v>
      </c>
      <c r="Q484" s="91">
        <f>(alpha_a+(beta_b/(1+EXP((((-1)*ceta_c)+(delta_d*LN(speed_s)))+(epsilon_e*speed_s)))))</f>
        <v>4.3714882482684505</v>
      </c>
    </row>
    <row r="485" spans="1:17" x14ac:dyDescent="0.25">
      <c r="A485" s="88" t="s">
        <v>20</v>
      </c>
      <c r="B485" s="88" t="s">
        <v>23</v>
      </c>
      <c r="C485" s="88" t="s">
        <v>65</v>
      </c>
      <c r="D485" s="88" t="s">
        <v>136</v>
      </c>
      <c r="E485" s="130">
        <v>-0.04</v>
      </c>
      <c r="F485" s="130">
        <v>0</v>
      </c>
      <c r="G485" s="90">
        <v>141.76289357132103</v>
      </c>
      <c r="H485" s="90">
        <v>0.97554681093957729</v>
      </c>
      <c r="I485" s="90">
        <v>-0.76468626885656854</v>
      </c>
      <c r="J485" s="90">
        <v>0</v>
      </c>
      <c r="K485" s="90">
        <v>0</v>
      </c>
      <c r="L485" s="90">
        <v>0</v>
      </c>
      <c r="M485" s="90">
        <v>0</v>
      </c>
      <c r="N485" s="89">
        <v>12</v>
      </c>
      <c r="O485" s="89">
        <v>105</v>
      </c>
      <c r="P485" s="89">
        <f t="shared" si="15"/>
        <v>30</v>
      </c>
      <c r="Q485" s="91">
        <f>((alpha_a*(beta_b^speed_s))*(speed_s^ceta_c))</f>
        <v>5.0057785705473634</v>
      </c>
    </row>
    <row r="486" spans="1:17" x14ac:dyDescent="0.25">
      <c r="A486" s="88" t="s">
        <v>20</v>
      </c>
      <c r="B486" s="88" t="s">
        <v>23</v>
      </c>
      <c r="C486" s="88" t="s">
        <v>65</v>
      </c>
      <c r="D486" s="88" t="s">
        <v>137</v>
      </c>
      <c r="E486" s="130">
        <v>-0.04</v>
      </c>
      <c r="F486" s="130">
        <v>0</v>
      </c>
      <c r="G486" s="90">
        <v>9.229405538712971</v>
      </c>
      <c r="H486" s="90">
        <v>-13.182273803108886</v>
      </c>
      <c r="I486" s="90">
        <v>-2.1360477289363682</v>
      </c>
      <c r="J486" s="90">
        <v>0</v>
      </c>
      <c r="K486" s="90">
        <v>0</v>
      </c>
      <c r="L486" s="90">
        <v>0</v>
      </c>
      <c r="M486" s="90">
        <v>0</v>
      </c>
      <c r="N486" s="89">
        <v>12</v>
      </c>
      <c r="O486" s="89">
        <v>105</v>
      </c>
      <c r="P486" s="89">
        <f t="shared" si="15"/>
        <v>30</v>
      </c>
      <c r="Q486" s="91">
        <f>EXP((alpha_a+(beta_b/speed_s))+(ceta_c*LN(speed_s)))</f>
        <v>4.5945759625077134</v>
      </c>
    </row>
    <row r="487" spans="1:17" x14ac:dyDescent="0.25">
      <c r="A487" s="88" t="s">
        <v>20</v>
      </c>
      <c r="B487" s="88" t="s">
        <v>23</v>
      </c>
      <c r="C487" s="88" t="s">
        <v>65</v>
      </c>
      <c r="D487" s="88" t="s">
        <v>138</v>
      </c>
      <c r="E487" s="130">
        <v>-0.04</v>
      </c>
      <c r="F487" s="130">
        <v>0</v>
      </c>
      <c r="G487" s="90">
        <v>-0.1018185698055816</v>
      </c>
      <c r="H487" s="90">
        <v>105.50686303448323</v>
      </c>
      <c r="I487" s="90">
        <v>2.4439528114773106E-2</v>
      </c>
      <c r="J487" s="90">
        <v>0.85412144862741035</v>
      </c>
      <c r="K487" s="90">
        <v>2.7255478090423661E-2</v>
      </c>
      <c r="L487" s="90">
        <v>0</v>
      </c>
      <c r="M487" s="90">
        <v>0</v>
      </c>
      <c r="N487" s="89">
        <v>12</v>
      </c>
      <c r="O487" s="89">
        <v>105</v>
      </c>
      <c r="P487" s="89">
        <f t="shared" si="15"/>
        <v>30</v>
      </c>
      <c r="Q487" s="91">
        <f>(alpha_a+(beta_b/(1+EXP((((-1)*ceta_c)+(delta_d*LN(speed_s)))+(epsilon_e*speed_s)))))</f>
        <v>2.4480726572766285</v>
      </c>
    </row>
    <row r="488" spans="1:17" x14ac:dyDescent="0.25">
      <c r="A488" s="88" t="s">
        <v>20</v>
      </c>
      <c r="B488" s="88" t="s">
        <v>24</v>
      </c>
      <c r="C488" s="88" t="s">
        <v>65</v>
      </c>
      <c r="D488" s="88" t="s">
        <v>134</v>
      </c>
      <c r="E488" s="130">
        <v>-0.04</v>
      </c>
      <c r="F488" s="130">
        <v>0</v>
      </c>
      <c r="G488" s="90">
        <v>8.7250418195487817E-2</v>
      </c>
      <c r="H488" s="90">
        <v>95.394231294955958</v>
      </c>
      <c r="I488" s="90">
        <v>0.79332526919124247</v>
      </c>
      <c r="J488" s="90">
        <v>0.91912348137966848</v>
      </c>
      <c r="K488" s="90">
        <v>2.2801954776476174E-2</v>
      </c>
      <c r="L488" s="90">
        <v>0</v>
      </c>
      <c r="M488" s="90">
        <v>0</v>
      </c>
      <c r="N488" s="89">
        <v>12</v>
      </c>
      <c r="O488" s="89">
        <v>105</v>
      </c>
      <c r="P488" s="89">
        <f t="shared" si="15"/>
        <v>30</v>
      </c>
      <c r="Q488" s="91">
        <f>(alpha_a+(beta_b/(1+EXP((((-1)*ceta_c)+(delta_d*LN(speed_s)))+(epsilon_e*speed_s)))))</f>
        <v>4.5393238362199844</v>
      </c>
    </row>
    <row r="489" spans="1:17" x14ac:dyDescent="0.25">
      <c r="A489" s="88" t="s">
        <v>20</v>
      </c>
      <c r="B489" s="88" t="s">
        <v>24</v>
      </c>
      <c r="C489" s="88" t="s">
        <v>65</v>
      </c>
      <c r="D489" s="88" t="s">
        <v>135</v>
      </c>
      <c r="E489" s="130">
        <v>-0.04</v>
      </c>
      <c r="F489" s="130">
        <v>0</v>
      </c>
      <c r="G489" s="90">
        <v>117.07902271888531</v>
      </c>
      <c r="H489" s="90">
        <v>0.976886685354455</v>
      </c>
      <c r="I489" s="90">
        <v>-0.79743168870607228</v>
      </c>
      <c r="J489" s="90">
        <v>0</v>
      </c>
      <c r="K489" s="90">
        <v>0</v>
      </c>
      <c r="L489" s="90">
        <v>0</v>
      </c>
      <c r="M489" s="90">
        <v>0</v>
      </c>
      <c r="N489" s="89">
        <v>12</v>
      </c>
      <c r="O489" s="89">
        <v>105</v>
      </c>
      <c r="P489" s="89">
        <f t="shared" si="15"/>
        <v>30</v>
      </c>
      <c r="Q489" s="91">
        <f>((alpha_a*(beta_b^speed_s))*(speed_s^ceta_c))</f>
        <v>3.8539094162949215</v>
      </c>
    </row>
    <row r="490" spans="1:17" x14ac:dyDescent="0.25">
      <c r="A490" s="88" t="s">
        <v>20</v>
      </c>
      <c r="B490" s="88" t="s">
        <v>24</v>
      </c>
      <c r="C490" s="88" t="s">
        <v>65</v>
      </c>
      <c r="D490" s="88" t="s">
        <v>136</v>
      </c>
      <c r="E490" s="130">
        <v>-0.04</v>
      </c>
      <c r="F490" s="130">
        <v>0</v>
      </c>
      <c r="G490" s="90">
        <v>124.26387621991792</v>
      </c>
      <c r="H490" s="90">
        <v>0.97579289684504633</v>
      </c>
      <c r="I490" s="90">
        <v>-0.75841676477110442</v>
      </c>
      <c r="J490" s="90">
        <v>0</v>
      </c>
      <c r="K490" s="90">
        <v>0</v>
      </c>
      <c r="L490" s="90">
        <v>0</v>
      </c>
      <c r="M490" s="90">
        <v>0</v>
      </c>
      <c r="N490" s="89">
        <v>12</v>
      </c>
      <c r="O490" s="89">
        <v>105</v>
      </c>
      <c r="P490" s="89">
        <f t="shared" si="15"/>
        <v>30</v>
      </c>
      <c r="Q490" s="91">
        <f>((alpha_a*(beta_b^speed_s))*(speed_s^ceta_c))</f>
        <v>4.5164888812297823</v>
      </c>
    </row>
    <row r="491" spans="1:17" x14ac:dyDescent="0.25">
      <c r="A491" s="88" t="s">
        <v>20</v>
      </c>
      <c r="B491" s="88" t="s">
        <v>24</v>
      </c>
      <c r="C491" s="88" t="s">
        <v>65</v>
      </c>
      <c r="D491" s="88" t="s">
        <v>137</v>
      </c>
      <c r="E491" s="130">
        <v>-0.04</v>
      </c>
      <c r="F491" s="130">
        <v>0</v>
      </c>
      <c r="G491" s="90">
        <v>0.18177182886167834</v>
      </c>
      <c r="H491" s="90">
        <v>127.84199048298203</v>
      </c>
      <c r="I491" s="90">
        <v>1.0416596665657234</v>
      </c>
      <c r="J491" s="90">
        <v>1.095171959691069</v>
      </c>
      <c r="K491" s="90">
        <v>2.3467894738353583E-2</v>
      </c>
      <c r="L491" s="90">
        <v>0</v>
      </c>
      <c r="M491" s="90">
        <v>0</v>
      </c>
      <c r="N491" s="89">
        <v>12</v>
      </c>
      <c r="O491" s="89">
        <v>105</v>
      </c>
      <c r="P491" s="89">
        <f t="shared" si="15"/>
        <v>30</v>
      </c>
      <c r="Q491" s="91">
        <f t="shared" ref="Q491:Q502" si="17">(alpha_a+(beta_b/(1+EXP((((-1)*ceta_c)+(delta_d*LN(speed_s)))+(epsilon_e*speed_s)))))</f>
        <v>4.3616405703731074</v>
      </c>
    </row>
    <row r="492" spans="1:17" x14ac:dyDescent="0.25">
      <c r="A492" s="88" t="s">
        <v>20</v>
      </c>
      <c r="B492" s="88" t="s">
        <v>24</v>
      </c>
      <c r="C492" s="88" t="s">
        <v>65</v>
      </c>
      <c r="D492" s="88" t="s">
        <v>138</v>
      </c>
      <c r="E492" s="130">
        <v>-0.04</v>
      </c>
      <c r="F492" s="130">
        <v>0</v>
      </c>
      <c r="G492" s="90">
        <v>-9.8856483319600938E-2</v>
      </c>
      <c r="H492" s="90">
        <v>136.84949061965534</v>
      </c>
      <c r="I492" s="90">
        <v>-0.31858269175792936</v>
      </c>
      <c r="J492" s="90">
        <v>0.87141261590495422</v>
      </c>
      <c r="K492" s="90">
        <v>2.4926476482783604E-2</v>
      </c>
      <c r="L492" s="90">
        <v>0</v>
      </c>
      <c r="M492" s="90">
        <v>0</v>
      </c>
      <c r="N492" s="89">
        <v>12</v>
      </c>
      <c r="O492" s="89">
        <v>105</v>
      </c>
      <c r="P492" s="89">
        <f t="shared" si="15"/>
        <v>30</v>
      </c>
      <c r="Q492" s="91">
        <f t="shared" si="17"/>
        <v>2.2905478570473408</v>
      </c>
    </row>
    <row r="493" spans="1:17" x14ac:dyDescent="0.25">
      <c r="A493" s="88" t="s">
        <v>20</v>
      </c>
      <c r="B493" s="88" t="s">
        <v>19</v>
      </c>
      <c r="C493" s="88" t="s">
        <v>65</v>
      </c>
      <c r="D493" s="88" t="s">
        <v>134</v>
      </c>
      <c r="E493" s="130">
        <v>-0.04</v>
      </c>
      <c r="F493" s="130">
        <v>0</v>
      </c>
      <c r="G493" s="90">
        <v>-4.4393953418804379</v>
      </c>
      <c r="H493" s="90">
        <v>253.96965750362378</v>
      </c>
      <c r="I493" s="90">
        <v>-0.93247263662778579</v>
      </c>
      <c r="J493" s="90">
        <v>0.63085488688258584</v>
      </c>
      <c r="K493" s="90">
        <v>1.6320478006376956E-3</v>
      </c>
      <c r="L493" s="90">
        <v>0</v>
      </c>
      <c r="M493" s="90">
        <v>0</v>
      </c>
      <c r="N493" s="89">
        <v>11</v>
      </c>
      <c r="O493" s="89">
        <v>86</v>
      </c>
      <c r="P493" s="89">
        <f t="shared" si="15"/>
        <v>30</v>
      </c>
      <c r="Q493" s="91">
        <f t="shared" si="17"/>
        <v>6.228169257560916</v>
      </c>
    </row>
    <row r="494" spans="1:17" x14ac:dyDescent="0.25">
      <c r="A494" s="88" t="s">
        <v>20</v>
      </c>
      <c r="B494" s="88" t="s">
        <v>19</v>
      </c>
      <c r="C494" s="88" t="s">
        <v>65</v>
      </c>
      <c r="D494" s="88" t="s">
        <v>135</v>
      </c>
      <c r="E494" s="130">
        <v>-0.04</v>
      </c>
      <c r="F494" s="130">
        <v>0</v>
      </c>
      <c r="G494" s="90">
        <v>-2.1002725422719601</v>
      </c>
      <c r="H494" s="90">
        <v>118.67126167503635</v>
      </c>
      <c r="I494" s="90">
        <v>-0.28716234375983923</v>
      </c>
      <c r="J494" s="90">
        <v>0.76159109937855951</v>
      </c>
      <c r="K494" s="90">
        <v>1.349861033855398E-3</v>
      </c>
      <c r="L494" s="90">
        <v>0</v>
      </c>
      <c r="M494" s="90">
        <v>0</v>
      </c>
      <c r="N494" s="89">
        <v>11</v>
      </c>
      <c r="O494" s="89">
        <v>86</v>
      </c>
      <c r="P494" s="89">
        <f t="shared" si="15"/>
        <v>30</v>
      </c>
      <c r="Q494" s="91">
        <f t="shared" si="17"/>
        <v>3.9842260586184919</v>
      </c>
    </row>
    <row r="495" spans="1:17" x14ac:dyDescent="0.25">
      <c r="A495" s="88" t="s">
        <v>20</v>
      </c>
      <c r="B495" s="88" t="s">
        <v>19</v>
      </c>
      <c r="C495" s="88" t="s">
        <v>65</v>
      </c>
      <c r="D495" s="88" t="s">
        <v>136</v>
      </c>
      <c r="E495" s="130">
        <v>-0.04</v>
      </c>
      <c r="F495" s="130">
        <v>0</v>
      </c>
      <c r="G495" s="90">
        <v>-2.290552512633512</v>
      </c>
      <c r="H495" s="90">
        <v>171.46481972456567</v>
      </c>
      <c r="I495" s="90">
        <v>-0.61488274010846111</v>
      </c>
      <c r="J495" s="90">
        <v>0.74655879770790401</v>
      </c>
      <c r="K495" s="90">
        <v>1.5099996384881798E-3</v>
      </c>
      <c r="L495" s="90">
        <v>0</v>
      </c>
      <c r="M495" s="90">
        <v>0</v>
      </c>
      <c r="N495" s="89">
        <v>11</v>
      </c>
      <c r="O495" s="89">
        <v>86</v>
      </c>
      <c r="P495" s="89">
        <f t="shared" si="15"/>
        <v>30</v>
      </c>
      <c r="Q495" s="91">
        <f t="shared" si="17"/>
        <v>4.4290150214436679</v>
      </c>
    </row>
    <row r="496" spans="1:17" x14ac:dyDescent="0.25">
      <c r="A496" s="88" t="s">
        <v>20</v>
      </c>
      <c r="B496" s="88" t="s">
        <v>19</v>
      </c>
      <c r="C496" s="88" t="s">
        <v>65</v>
      </c>
      <c r="D496" s="88" t="s">
        <v>137</v>
      </c>
      <c r="E496" s="130">
        <v>-0.04</v>
      </c>
      <c r="F496" s="130">
        <v>0</v>
      </c>
      <c r="G496" s="90">
        <v>-1.6324121421171773</v>
      </c>
      <c r="H496" s="90">
        <v>216.80009333276845</v>
      </c>
      <c r="I496" s="90">
        <v>-0.35745542930142832</v>
      </c>
      <c r="J496" s="90">
        <v>0.95105697396821187</v>
      </c>
      <c r="K496" s="90">
        <v>3.3239018591241801E-4</v>
      </c>
      <c r="L496" s="90">
        <v>0</v>
      </c>
      <c r="M496" s="90">
        <v>0</v>
      </c>
      <c r="N496" s="89">
        <v>11</v>
      </c>
      <c r="O496" s="89">
        <v>86</v>
      </c>
      <c r="P496" s="89">
        <f t="shared" si="15"/>
        <v>30</v>
      </c>
      <c r="Q496" s="91">
        <f t="shared" si="17"/>
        <v>4.1217092488023779</v>
      </c>
    </row>
    <row r="497" spans="1:17" x14ac:dyDescent="0.25">
      <c r="A497" s="88" t="s">
        <v>20</v>
      </c>
      <c r="B497" s="88" t="s">
        <v>19</v>
      </c>
      <c r="C497" s="88" t="s">
        <v>65</v>
      </c>
      <c r="D497" s="88" t="s">
        <v>138</v>
      </c>
      <c r="E497" s="130">
        <v>-0.04</v>
      </c>
      <c r="F497" s="130">
        <v>0</v>
      </c>
      <c r="G497" s="90">
        <v>-1.5910772808200755</v>
      </c>
      <c r="H497" s="90">
        <v>40.40287464962141</v>
      </c>
      <c r="I497" s="90">
        <v>3.014477883467016E-2</v>
      </c>
      <c r="J497" s="90">
        <v>0.6695598748986713</v>
      </c>
      <c r="K497" s="90">
        <v>1.6031390403977218E-3</v>
      </c>
      <c r="L497" s="90">
        <v>0</v>
      </c>
      <c r="M497" s="90">
        <v>0</v>
      </c>
      <c r="N497" s="89">
        <v>11</v>
      </c>
      <c r="O497" s="89">
        <v>86</v>
      </c>
      <c r="P497" s="89">
        <f t="shared" si="15"/>
        <v>30</v>
      </c>
      <c r="Q497" s="91">
        <f t="shared" si="17"/>
        <v>2.1064616556185163</v>
      </c>
    </row>
    <row r="498" spans="1:17" x14ac:dyDescent="0.25">
      <c r="A498" s="88" t="s">
        <v>20</v>
      </c>
      <c r="B498" s="88" t="s">
        <v>22</v>
      </c>
      <c r="C498" s="88" t="s">
        <v>65</v>
      </c>
      <c r="D498" s="88" t="s">
        <v>134</v>
      </c>
      <c r="E498" s="130">
        <v>-0.04</v>
      </c>
      <c r="F498" s="130">
        <v>0</v>
      </c>
      <c r="G498" s="90">
        <v>-1.0225804304615764</v>
      </c>
      <c r="H498" s="90">
        <v>122.05271038040118</v>
      </c>
      <c r="I498" s="90">
        <v>-0.2006981422524805</v>
      </c>
      <c r="J498" s="90">
        <v>0.87529537900470777</v>
      </c>
      <c r="K498" s="90">
        <v>5.9415569568884406E-4</v>
      </c>
      <c r="L498" s="90">
        <v>0</v>
      </c>
      <c r="M498" s="90">
        <v>0</v>
      </c>
      <c r="N498" s="89">
        <v>11</v>
      </c>
      <c r="O498" s="89">
        <v>86</v>
      </c>
      <c r="P498" s="89">
        <f t="shared" si="15"/>
        <v>30</v>
      </c>
      <c r="Q498" s="91">
        <f t="shared" si="17"/>
        <v>3.7780672171621328</v>
      </c>
    </row>
    <row r="499" spans="1:17" x14ac:dyDescent="0.25">
      <c r="A499" s="88" t="s">
        <v>20</v>
      </c>
      <c r="B499" s="88" t="s">
        <v>22</v>
      </c>
      <c r="C499" s="88" t="s">
        <v>65</v>
      </c>
      <c r="D499" s="88" t="s">
        <v>135</v>
      </c>
      <c r="E499" s="130">
        <v>-0.04</v>
      </c>
      <c r="F499" s="130">
        <v>0</v>
      </c>
      <c r="G499" s="90">
        <v>-0.6285105035618388</v>
      </c>
      <c r="H499" s="90">
        <v>76.158525768417817</v>
      </c>
      <c r="I499" s="90">
        <v>0.29734629527381745</v>
      </c>
      <c r="J499" s="90">
        <v>0.98492833134059965</v>
      </c>
      <c r="K499" s="90">
        <v>-3.4274917451357031E-4</v>
      </c>
      <c r="L499" s="90">
        <v>0</v>
      </c>
      <c r="M499" s="90">
        <v>0</v>
      </c>
      <c r="N499" s="89">
        <v>11</v>
      </c>
      <c r="O499" s="89">
        <v>86</v>
      </c>
      <c r="P499" s="89">
        <f t="shared" si="15"/>
        <v>30</v>
      </c>
      <c r="Q499" s="91">
        <f t="shared" si="17"/>
        <v>2.8405690944146111</v>
      </c>
    </row>
    <row r="500" spans="1:17" x14ac:dyDescent="0.25">
      <c r="A500" s="88" t="s">
        <v>20</v>
      </c>
      <c r="B500" s="88" t="s">
        <v>22</v>
      </c>
      <c r="C500" s="88" t="s">
        <v>65</v>
      </c>
      <c r="D500" s="88" t="s">
        <v>136</v>
      </c>
      <c r="E500" s="130">
        <v>-0.04</v>
      </c>
      <c r="F500" s="130">
        <v>0</v>
      </c>
      <c r="G500" s="90">
        <v>-0.59808507483285089</v>
      </c>
      <c r="H500" s="90">
        <v>78.095480181137248</v>
      </c>
      <c r="I500" s="90">
        <v>0.41701977853954786</v>
      </c>
      <c r="J500" s="90">
        <v>0.99708683757848215</v>
      </c>
      <c r="K500" s="90">
        <v>5.2158599457342263E-5</v>
      </c>
      <c r="L500" s="90">
        <v>0</v>
      </c>
      <c r="M500" s="90">
        <v>0</v>
      </c>
      <c r="N500" s="89">
        <v>11</v>
      </c>
      <c r="O500" s="89">
        <v>86</v>
      </c>
      <c r="P500" s="89">
        <f t="shared" si="15"/>
        <v>30</v>
      </c>
      <c r="Q500" s="91">
        <f t="shared" si="17"/>
        <v>3.1918592719531631</v>
      </c>
    </row>
    <row r="501" spans="1:17" x14ac:dyDescent="0.25">
      <c r="A501" s="88" t="s">
        <v>20</v>
      </c>
      <c r="B501" s="88" t="s">
        <v>22</v>
      </c>
      <c r="C501" s="88" t="s">
        <v>65</v>
      </c>
      <c r="D501" s="88" t="s">
        <v>137</v>
      </c>
      <c r="E501" s="130">
        <v>-0.04</v>
      </c>
      <c r="F501" s="130">
        <v>0</v>
      </c>
      <c r="G501" s="90">
        <v>-0.66229889794278773</v>
      </c>
      <c r="H501" s="90">
        <v>116.64060289098694</v>
      </c>
      <c r="I501" s="90">
        <v>0.40209076536088312</v>
      </c>
      <c r="J501" s="90">
        <v>1.1320176332524483</v>
      </c>
      <c r="K501" s="90">
        <v>-6.6210582433397431E-4</v>
      </c>
      <c r="L501" s="90">
        <v>0</v>
      </c>
      <c r="M501" s="90">
        <v>0</v>
      </c>
      <c r="N501" s="89">
        <v>11</v>
      </c>
      <c r="O501" s="89">
        <v>86</v>
      </c>
      <c r="P501" s="89">
        <f t="shared" si="15"/>
        <v>30</v>
      </c>
      <c r="Q501" s="91">
        <f t="shared" si="17"/>
        <v>3.0029925066461152</v>
      </c>
    </row>
    <row r="502" spans="1:17" x14ac:dyDescent="0.25">
      <c r="A502" s="88" t="s">
        <v>20</v>
      </c>
      <c r="B502" s="88" t="s">
        <v>22</v>
      </c>
      <c r="C502" s="88" t="s">
        <v>65</v>
      </c>
      <c r="D502" s="88" t="s">
        <v>138</v>
      </c>
      <c r="E502" s="130">
        <v>-0.04</v>
      </c>
      <c r="F502" s="130">
        <v>0</v>
      </c>
      <c r="G502" s="90">
        <v>-0.47150150407435343</v>
      </c>
      <c r="H502" s="90">
        <v>39.532702990902912</v>
      </c>
      <c r="I502" s="90">
        <v>0.12877138883905698</v>
      </c>
      <c r="J502" s="90">
        <v>0.9040927285093856</v>
      </c>
      <c r="K502" s="90">
        <v>5.19127335298983E-4</v>
      </c>
      <c r="L502" s="90">
        <v>0</v>
      </c>
      <c r="M502" s="90">
        <v>0</v>
      </c>
      <c r="N502" s="89">
        <v>11</v>
      </c>
      <c r="O502" s="89">
        <v>86</v>
      </c>
      <c r="P502" s="89">
        <f t="shared" si="15"/>
        <v>30</v>
      </c>
      <c r="Q502" s="91">
        <f t="shared" si="17"/>
        <v>1.4727861179776305</v>
      </c>
    </row>
    <row r="503" spans="1:17" x14ac:dyDescent="0.25">
      <c r="A503" s="88" t="s">
        <v>20</v>
      </c>
      <c r="B503" s="88" t="s">
        <v>21</v>
      </c>
      <c r="C503" s="88" t="s">
        <v>65</v>
      </c>
      <c r="D503" s="88" t="s">
        <v>134</v>
      </c>
      <c r="E503" s="130">
        <v>-0.04</v>
      </c>
      <c r="F503" s="130">
        <v>0</v>
      </c>
      <c r="G503" s="90">
        <v>79.785228525613803</v>
      </c>
      <c r="H503" s="90">
        <v>0.98220917150233267</v>
      </c>
      <c r="I503" s="90">
        <v>-0.63235688550199409</v>
      </c>
      <c r="J503" s="90">
        <v>0</v>
      </c>
      <c r="K503" s="90">
        <v>0</v>
      </c>
      <c r="L503" s="90">
        <v>0</v>
      </c>
      <c r="M503" s="90">
        <v>0</v>
      </c>
      <c r="N503" s="89">
        <v>11</v>
      </c>
      <c r="O503" s="89">
        <v>86</v>
      </c>
      <c r="P503" s="89">
        <f t="shared" si="15"/>
        <v>30</v>
      </c>
      <c r="Q503" s="91">
        <f>((alpha_a*(beta_b^speed_s))*(speed_s^ceta_c))</f>
        <v>5.4196875526218369</v>
      </c>
    </row>
    <row r="504" spans="1:17" x14ac:dyDescent="0.25">
      <c r="A504" s="88" t="s">
        <v>20</v>
      </c>
      <c r="B504" s="88" t="s">
        <v>21</v>
      </c>
      <c r="C504" s="88" t="s">
        <v>65</v>
      </c>
      <c r="D504" s="88" t="s">
        <v>135</v>
      </c>
      <c r="E504" s="130">
        <v>-0.04</v>
      </c>
      <c r="F504" s="130">
        <v>0</v>
      </c>
      <c r="G504" s="90">
        <v>-1.3918525135372233</v>
      </c>
      <c r="H504" s="90">
        <v>103.43190918575984</v>
      </c>
      <c r="I504" s="90">
        <v>-2.0765348788087432E-2</v>
      </c>
      <c r="J504" s="90">
        <v>0.86891620051102014</v>
      </c>
      <c r="K504" s="90">
        <v>7.5465267130795993E-4</v>
      </c>
      <c r="L504" s="90">
        <v>0</v>
      </c>
      <c r="M504" s="90">
        <v>0</v>
      </c>
      <c r="N504" s="89">
        <v>11</v>
      </c>
      <c r="O504" s="89">
        <v>86</v>
      </c>
      <c r="P504" s="89">
        <f t="shared" si="15"/>
        <v>30</v>
      </c>
      <c r="Q504" s="91">
        <f>(alpha_a+(beta_b/(1+EXP((((-1)*ceta_c)+(delta_d*LN(speed_s)))+(epsilon_e*speed_s)))))</f>
        <v>3.5192914700042532</v>
      </c>
    </row>
    <row r="505" spans="1:17" x14ac:dyDescent="0.25">
      <c r="A505" s="88" t="s">
        <v>20</v>
      </c>
      <c r="B505" s="88" t="s">
        <v>21</v>
      </c>
      <c r="C505" s="88" t="s">
        <v>65</v>
      </c>
      <c r="D505" s="88" t="s">
        <v>136</v>
      </c>
      <c r="E505" s="130">
        <v>-0.04</v>
      </c>
      <c r="F505" s="130">
        <v>0</v>
      </c>
      <c r="G505" s="90">
        <v>71.509836853769869</v>
      </c>
      <c r="H505" s="90">
        <v>0.98413138906834463</v>
      </c>
      <c r="I505" s="90">
        <v>-0.71197596466454194</v>
      </c>
      <c r="J505" s="90">
        <v>0</v>
      </c>
      <c r="K505" s="90">
        <v>0</v>
      </c>
      <c r="L505" s="90">
        <v>0</v>
      </c>
      <c r="M505" s="90">
        <v>0</v>
      </c>
      <c r="N505" s="89">
        <v>11</v>
      </c>
      <c r="O505" s="89">
        <v>86</v>
      </c>
      <c r="P505" s="89">
        <f t="shared" si="15"/>
        <v>30</v>
      </c>
      <c r="Q505" s="91">
        <f>((alpha_a*(beta_b^speed_s))*(speed_s^ceta_c))</f>
        <v>3.9290130843064026</v>
      </c>
    </row>
    <row r="506" spans="1:17" x14ac:dyDescent="0.25">
      <c r="A506" s="88" t="s">
        <v>20</v>
      </c>
      <c r="B506" s="88" t="s">
        <v>21</v>
      </c>
      <c r="C506" s="88" t="s">
        <v>65</v>
      </c>
      <c r="D506" s="88" t="s">
        <v>137</v>
      </c>
      <c r="E506" s="130">
        <v>-0.04</v>
      </c>
      <c r="F506" s="130">
        <v>0</v>
      </c>
      <c r="G506" s="90">
        <v>-1.0579441977007766</v>
      </c>
      <c r="H506" s="90">
        <v>183.40425884668201</v>
      </c>
      <c r="I506" s="90">
        <v>-5.870445403389106E-2</v>
      </c>
      <c r="J506" s="90">
        <v>1.0481447210512138</v>
      </c>
      <c r="K506" s="90">
        <v>2.3434421947900652E-4</v>
      </c>
      <c r="L506" s="90">
        <v>0</v>
      </c>
      <c r="M506" s="90">
        <v>0</v>
      </c>
      <c r="N506" s="89">
        <v>11</v>
      </c>
      <c r="O506" s="89">
        <v>86</v>
      </c>
      <c r="P506" s="89">
        <f t="shared" si="15"/>
        <v>30</v>
      </c>
      <c r="Q506" s="91">
        <f>(alpha_a+(beta_b/(1+EXP((((-1)*ceta_c)+(delta_d*LN(speed_s)))+(epsilon_e*speed_s)))))</f>
        <v>3.6764690614198869</v>
      </c>
    </row>
    <row r="507" spans="1:17" x14ac:dyDescent="0.25">
      <c r="A507" s="88" t="s">
        <v>20</v>
      </c>
      <c r="B507" s="88" t="s">
        <v>21</v>
      </c>
      <c r="C507" s="88" t="s">
        <v>65</v>
      </c>
      <c r="D507" s="88" t="s">
        <v>138</v>
      </c>
      <c r="E507" s="130">
        <v>-0.04</v>
      </c>
      <c r="F507" s="130">
        <v>0</v>
      </c>
      <c r="G507" s="90">
        <v>-0.95022993748383133</v>
      </c>
      <c r="H507" s="90">
        <v>44.322293363365766</v>
      </c>
      <c r="I507" s="90">
        <v>6.7467898455505189E-3</v>
      </c>
      <c r="J507" s="90">
        <v>0.78896455386245501</v>
      </c>
      <c r="K507" s="90">
        <v>1.1112432510506115E-3</v>
      </c>
      <c r="L507" s="90">
        <v>0</v>
      </c>
      <c r="M507" s="90">
        <v>0</v>
      </c>
      <c r="N507" s="89">
        <v>11</v>
      </c>
      <c r="O507" s="89">
        <v>86</v>
      </c>
      <c r="P507" s="89">
        <f t="shared" si="15"/>
        <v>30</v>
      </c>
      <c r="Q507" s="91">
        <f>(alpha_a+(beta_b/(1+EXP((((-1)*ceta_c)+(delta_d*LN(speed_s)))+(epsilon_e*speed_s)))))</f>
        <v>1.8148160037459786</v>
      </c>
    </row>
    <row r="508" spans="1:17" x14ac:dyDescent="0.25">
      <c r="A508" s="88" t="s">
        <v>6</v>
      </c>
      <c r="B508" s="88" t="s">
        <v>5</v>
      </c>
      <c r="C508" s="88" t="s">
        <v>65</v>
      </c>
      <c r="D508" s="88" t="s">
        <v>134</v>
      </c>
      <c r="E508" s="130">
        <v>-0.04</v>
      </c>
      <c r="F508" s="130">
        <v>0</v>
      </c>
      <c r="G508" s="90">
        <v>71.094959690965311</v>
      </c>
      <c r="H508" s="90">
        <v>0.97584040744981948</v>
      </c>
      <c r="I508" s="90">
        <v>-0.6607489923777452</v>
      </c>
      <c r="J508" s="90">
        <v>0</v>
      </c>
      <c r="K508" s="90">
        <v>0</v>
      </c>
      <c r="L508" s="90">
        <v>0</v>
      </c>
      <c r="M508" s="90">
        <v>0</v>
      </c>
      <c r="N508" s="89">
        <v>12</v>
      </c>
      <c r="O508" s="89">
        <v>86</v>
      </c>
      <c r="P508" s="89">
        <f t="shared" si="15"/>
        <v>30</v>
      </c>
      <c r="Q508" s="91">
        <f>((alpha_a*(beta_b^speed_s))*(speed_s^ceta_c))</f>
        <v>3.6074170374740917</v>
      </c>
    </row>
    <row r="509" spans="1:17" x14ac:dyDescent="0.25">
      <c r="A509" s="88" t="s">
        <v>6</v>
      </c>
      <c r="B509" s="88" t="s">
        <v>5</v>
      </c>
      <c r="C509" s="88" t="s">
        <v>65</v>
      </c>
      <c r="D509" s="88" t="s">
        <v>135</v>
      </c>
      <c r="E509" s="130">
        <v>-0.04</v>
      </c>
      <c r="F509" s="130">
        <v>0</v>
      </c>
      <c r="G509" s="90">
        <v>-0.84117144525870169</v>
      </c>
      <c r="H509" s="90">
        <v>65.414085749567391</v>
      </c>
      <c r="I509" s="90">
        <v>0.51702405139025187</v>
      </c>
      <c r="J509" s="90">
        <v>1.0285763888251238</v>
      </c>
      <c r="K509" s="90">
        <v>-7.1761813941206785E-5</v>
      </c>
      <c r="L509" s="90">
        <v>0</v>
      </c>
      <c r="M509" s="90">
        <v>0</v>
      </c>
      <c r="N509" s="89">
        <v>12</v>
      </c>
      <c r="O509" s="89">
        <v>86</v>
      </c>
      <c r="P509" s="89">
        <f t="shared" si="15"/>
        <v>30</v>
      </c>
      <c r="Q509" s="91">
        <f>(alpha_a+(beta_b/(1+EXP((((-1)*ceta_c)+(delta_d*LN(speed_s)))+(epsilon_e*speed_s)))))</f>
        <v>2.3231551041686216</v>
      </c>
    </row>
    <row r="510" spans="1:17" x14ac:dyDescent="0.25">
      <c r="A510" s="88" t="s">
        <v>6</v>
      </c>
      <c r="B510" s="88" t="s">
        <v>5</v>
      </c>
      <c r="C510" s="88" t="s">
        <v>65</v>
      </c>
      <c r="D510" s="88" t="s">
        <v>136</v>
      </c>
      <c r="E510" s="130">
        <v>-0.04</v>
      </c>
      <c r="F510" s="130">
        <v>0</v>
      </c>
      <c r="G510" s="90">
        <v>-0.94358189929626446</v>
      </c>
      <c r="H510" s="90">
        <v>67.650906690663163</v>
      </c>
      <c r="I510" s="90">
        <v>0.57365980171019881</v>
      </c>
      <c r="J510" s="90">
        <v>1.0191157805293196</v>
      </c>
      <c r="K510" s="90">
        <v>-4.7830588356641647E-5</v>
      </c>
      <c r="L510" s="90">
        <v>0</v>
      </c>
      <c r="M510" s="90">
        <v>0</v>
      </c>
      <c r="N510" s="89">
        <v>12</v>
      </c>
      <c r="O510" s="89">
        <v>86</v>
      </c>
      <c r="P510" s="89">
        <f t="shared" si="15"/>
        <v>30</v>
      </c>
      <c r="Q510" s="91">
        <f>(alpha_a+(beta_b/(1+EXP((((-1)*ceta_c)+(delta_d*LN(speed_s)))+(epsilon_e*speed_s)))))</f>
        <v>2.6144717098244774</v>
      </c>
    </row>
    <row r="511" spans="1:17" x14ac:dyDescent="0.25">
      <c r="A511" s="88" t="s">
        <v>6</v>
      </c>
      <c r="B511" s="88" t="s">
        <v>5</v>
      </c>
      <c r="C511" s="88" t="s">
        <v>65</v>
      </c>
      <c r="D511" s="88" t="s">
        <v>137</v>
      </c>
      <c r="E511" s="130">
        <v>-0.04</v>
      </c>
      <c r="F511" s="130">
        <v>0</v>
      </c>
      <c r="G511" s="90">
        <v>-9.8837309177338684E-3</v>
      </c>
      <c r="H511" s="90">
        <v>134.1061472773317</v>
      </c>
      <c r="I511" s="90">
        <v>-0.26311591474401141</v>
      </c>
      <c r="J511" s="90">
        <v>0.98767714289740494</v>
      </c>
      <c r="K511" s="90">
        <v>1.3062880331126646E-2</v>
      </c>
      <c r="L511" s="90">
        <v>0</v>
      </c>
      <c r="M511" s="90">
        <v>0</v>
      </c>
      <c r="N511" s="89">
        <v>12</v>
      </c>
      <c r="O511" s="89">
        <v>86</v>
      </c>
      <c r="P511" s="89">
        <f t="shared" si="15"/>
        <v>30</v>
      </c>
      <c r="Q511" s="91">
        <f>(alpha_a+(beta_b/(1+EXP((((-1)*ceta_c)+(delta_d*LN(speed_s)))+(epsilon_e*speed_s)))))</f>
        <v>2.3685677652734678</v>
      </c>
    </row>
    <row r="512" spans="1:17" x14ac:dyDescent="0.25">
      <c r="A512" s="88" t="s">
        <v>6</v>
      </c>
      <c r="B512" s="88" t="s">
        <v>5</v>
      </c>
      <c r="C512" s="88" t="s">
        <v>65</v>
      </c>
      <c r="D512" s="88" t="s">
        <v>138</v>
      </c>
      <c r="E512" s="130">
        <v>-0.04</v>
      </c>
      <c r="F512" s="130">
        <v>0</v>
      </c>
      <c r="G512" s="90">
        <v>23.941455983784099</v>
      </c>
      <c r="H512" s="90">
        <v>0.97074450961990166</v>
      </c>
      <c r="I512" s="90">
        <v>-0.62011647718497587</v>
      </c>
      <c r="J512" s="90">
        <v>0</v>
      </c>
      <c r="K512" s="90">
        <v>0</v>
      </c>
      <c r="L512" s="90">
        <v>0</v>
      </c>
      <c r="M512" s="90">
        <v>0</v>
      </c>
      <c r="N512" s="89">
        <v>12</v>
      </c>
      <c r="O512" s="89">
        <v>86</v>
      </c>
      <c r="P512" s="89">
        <f t="shared" si="15"/>
        <v>30</v>
      </c>
      <c r="Q512" s="91">
        <f>((alpha_a*(beta_b^speed_s))*(speed_s^ceta_c))</f>
        <v>1.1920970603786085</v>
      </c>
    </row>
    <row r="513" spans="1:17" x14ac:dyDescent="0.25">
      <c r="A513" s="88" t="s">
        <v>6</v>
      </c>
      <c r="B513" s="88" t="s">
        <v>5</v>
      </c>
      <c r="C513" s="88" t="s">
        <v>65</v>
      </c>
      <c r="D513" s="88" t="s">
        <v>131</v>
      </c>
      <c r="E513" s="130">
        <v>-0.04</v>
      </c>
      <c r="F513" s="130">
        <v>0</v>
      </c>
      <c r="G513" s="90">
        <v>-28.105602508600001</v>
      </c>
      <c r="H513" s="90">
        <v>4.4693302940999997</v>
      </c>
      <c r="I513" s="90">
        <v>-4.2184582399999997E-2</v>
      </c>
      <c r="J513" s="90">
        <v>53.569299114800003</v>
      </c>
      <c r="K513" s="90">
        <v>1</v>
      </c>
      <c r="L513" s="90">
        <v>-0.48506906500000002</v>
      </c>
      <c r="M513" s="90">
        <v>7.1041404799999999E-2</v>
      </c>
      <c r="N513" s="89">
        <v>5</v>
      </c>
      <c r="O513" s="89">
        <v>85</v>
      </c>
      <c r="P513" s="89">
        <f t="shared" si="15"/>
        <v>30</v>
      </c>
      <c r="Q513" s="91">
        <f>(alpha_a+beta_b*speed_s+ceta_c*speed_s^2+delta_d/speed_s)/(epsilon_e+feta_f*speed_s+gamma_g*speed_s^2)</f>
        <v>1.3852051004529415</v>
      </c>
    </row>
    <row r="514" spans="1:17" x14ac:dyDescent="0.25">
      <c r="A514" s="88" t="s">
        <v>6</v>
      </c>
      <c r="B514" s="88" t="s">
        <v>5</v>
      </c>
      <c r="C514" s="88" t="s">
        <v>65</v>
      </c>
      <c r="D514" s="88" t="s">
        <v>132</v>
      </c>
      <c r="E514" s="130">
        <v>-0.04</v>
      </c>
      <c r="F514" s="130">
        <v>0</v>
      </c>
      <c r="G514" s="90">
        <v>-44.602986088999998</v>
      </c>
      <c r="H514" s="90">
        <v>7.5509736083999996</v>
      </c>
      <c r="I514" s="90">
        <v>-7.7511003699999997E-2</v>
      </c>
      <c r="J514" s="90">
        <v>84.285173820200001</v>
      </c>
      <c r="K514" s="90">
        <v>1</v>
      </c>
      <c r="L514" s="90">
        <v>-0.4790193794</v>
      </c>
      <c r="M514" s="90">
        <v>7.5954870499999994E-2</v>
      </c>
      <c r="N514" s="89">
        <v>5</v>
      </c>
      <c r="O514" s="89">
        <v>85</v>
      </c>
      <c r="P514" s="89">
        <f t="shared" si="15"/>
        <v>30</v>
      </c>
      <c r="Q514" s="91">
        <f>(alpha_a+beta_b*speed_s+ceta_c*speed_s^2+delta_d/speed_s)/(epsilon_e+feta_f*speed_s+gamma_g*speed_s^2)</f>
        <v>2.0908952423590854</v>
      </c>
    </row>
    <row r="515" spans="1:17" x14ac:dyDescent="0.25">
      <c r="A515" s="88" t="s">
        <v>6</v>
      </c>
      <c r="B515" s="88" t="s">
        <v>5</v>
      </c>
      <c r="C515" s="88" t="s">
        <v>65</v>
      </c>
      <c r="D515" s="88" t="s">
        <v>133</v>
      </c>
      <c r="E515" s="130">
        <v>-0.04</v>
      </c>
      <c r="F515" s="130">
        <v>0</v>
      </c>
      <c r="G515" s="90">
        <v>-1.4816680585999999</v>
      </c>
      <c r="H515" s="90">
        <v>0.14920728359999999</v>
      </c>
      <c r="I515" s="90">
        <v>-1.2351306000000001E-3</v>
      </c>
      <c r="J515" s="90">
        <v>32.089791259899997</v>
      </c>
      <c r="K515" s="90">
        <v>1</v>
      </c>
      <c r="L515" s="90">
        <v>-4.84540527E-2</v>
      </c>
      <c r="M515" s="90">
        <v>2.7795407999999999E-3</v>
      </c>
      <c r="N515" s="89">
        <v>5</v>
      </c>
      <c r="O515" s="89">
        <v>85</v>
      </c>
      <c r="P515" s="89">
        <f t="shared" si="15"/>
        <v>30</v>
      </c>
      <c r="Q515" s="91">
        <f>(alpha_a+beta_b*speed_s+ceta_c*speed_s^2+delta_d/speed_s)/(epsilon_e+feta_f*speed_s+gamma_g*speed_s^2)</f>
        <v>1.4417201552097971</v>
      </c>
    </row>
    <row r="516" spans="1:17" x14ac:dyDescent="0.25">
      <c r="A516" s="88" t="s">
        <v>6</v>
      </c>
      <c r="B516" s="88" t="s">
        <v>10</v>
      </c>
      <c r="C516" s="88" t="s">
        <v>65</v>
      </c>
      <c r="D516" s="88" t="s">
        <v>134</v>
      </c>
      <c r="E516" s="130">
        <v>-0.04</v>
      </c>
      <c r="F516" s="130">
        <v>0</v>
      </c>
      <c r="G516" s="90">
        <v>65.988289549276288</v>
      </c>
      <c r="H516" s="90">
        <v>0.97558314298908011</v>
      </c>
      <c r="I516" s="90">
        <v>-0.62969506868904856</v>
      </c>
      <c r="J516" s="90">
        <v>0</v>
      </c>
      <c r="K516" s="90">
        <v>0</v>
      </c>
      <c r="L516" s="90">
        <v>0</v>
      </c>
      <c r="M516" s="90">
        <v>0</v>
      </c>
      <c r="N516" s="89">
        <v>12</v>
      </c>
      <c r="O516" s="89">
        <v>86</v>
      </c>
      <c r="P516" s="89">
        <f t="shared" si="15"/>
        <v>30</v>
      </c>
      <c r="Q516" s="91">
        <f>((alpha_a*(beta_b^speed_s))*(speed_s^ceta_c))</f>
        <v>3.6919816055489165</v>
      </c>
    </row>
    <row r="517" spans="1:17" x14ac:dyDescent="0.25">
      <c r="A517" s="88" t="s">
        <v>6</v>
      </c>
      <c r="B517" s="88" t="s">
        <v>10</v>
      </c>
      <c r="C517" s="88" t="s">
        <v>65</v>
      </c>
      <c r="D517" s="88" t="s">
        <v>135</v>
      </c>
      <c r="E517" s="130">
        <v>-0.04</v>
      </c>
      <c r="F517" s="130">
        <v>0</v>
      </c>
      <c r="G517" s="90">
        <v>-1.100111458740457</v>
      </c>
      <c r="H517" s="90">
        <v>81.48598515349579</v>
      </c>
      <c r="I517" s="90">
        <v>0.40462473959720502</v>
      </c>
      <c r="J517" s="90">
        <v>0.99029587786722484</v>
      </c>
      <c r="K517" s="90">
        <v>4.8043829221318455E-4</v>
      </c>
      <c r="L517" s="90">
        <v>0</v>
      </c>
      <c r="M517" s="90">
        <v>0</v>
      </c>
      <c r="N517" s="89">
        <v>12</v>
      </c>
      <c r="O517" s="89">
        <v>86</v>
      </c>
      <c r="P517" s="89">
        <f t="shared" si="15"/>
        <v>30</v>
      </c>
      <c r="Q517" s="91">
        <f>(alpha_a+(beta_b/(1+EXP((((-1)*ceta_c)+(delta_d*LN(speed_s)))+(epsilon_e*speed_s)))))</f>
        <v>2.8463060226696104</v>
      </c>
    </row>
    <row r="518" spans="1:17" x14ac:dyDescent="0.25">
      <c r="A518" s="88" t="s">
        <v>6</v>
      </c>
      <c r="B518" s="88" t="s">
        <v>10</v>
      </c>
      <c r="C518" s="88" t="s">
        <v>65</v>
      </c>
      <c r="D518" s="88" t="s">
        <v>136</v>
      </c>
      <c r="E518" s="130">
        <v>-0.04</v>
      </c>
      <c r="F518" s="130">
        <v>0</v>
      </c>
      <c r="G518" s="90">
        <v>-1.2045922176697226</v>
      </c>
      <c r="H518" s="90">
        <v>64.347478665040782</v>
      </c>
      <c r="I518" s="90">
        <v>0.80780301025347723</v>
      </c>
      <c r="J518" s="90">
        <v>1.0128467783427257</v>
      </c>
      <c r="K518" s="90">
        <v>-3.936001115842169E-5</v>
      </c>
      <c r="L518" s="90">
        <v>0</v>
      </c>
      <c r="M518" s="90">
        <v>0</v>
      </c>
      <c r="N518" s="89">
        <v>12</v>
      </c>
      <c r="O518" s="89">
        <v>86</v>
      </c>
      <c r="P518" s="89">
        <f t="shared" si="15"/>
        <v>30</v>
      </c>
      <c r="Q518" s="91">
        <f>(alpha_a+(beta_b/(1+EXP((((-1)*ceta_c)+(delta_d*LN(speed_s)))+(epsilon_e*speed_s)))))</f>
        <v>3.0978663365563608</v>
      </c>
    </row>
    <row r="519" spans="1:17" x14ac:dyDescent="0.25">
      <c r="A519" s="88" t="s">
        <v>6</v>
      </c>
      <c r="B519" s="88" t="s">
        <v>10</v>
      </c>
      <c r="C519" s="88" t="s">
        <v>65</v>
      </c>
      <c r="D519" s="88" t="s">
        <v>137</v>
      </c>
      <c r="E519" s="130">
        <v>-0.04</v>
      </c>
      <c r="F519" s="130">
        <v>0</v>
      </c>
      <c r="G519" s="90">
        <v>-0.11373956479549256</v>
      </c>
      <c r="H519" s="90">
        <v>149.59974645510491</v>
      </c>
      <c r="I519" s="90">
        <v>-0.29617740929156772</v>
      </c>
      <c r="J519" s="90">
        <v>0.96573791459783642</v>
      </c>
      <c r="K519" s="90">
        <v>1.1639559553163028E-2</v>
      </c>
      <c r="L519" s="90">
        <v>0</v>
      </c>
      <c r="M519" s="90">
        <v>0</v>
      </c>
      <c r="N519" s="89">
        <v>12</v>
      </c>
      <c r="O519" s="89">
        <v>86</v>
      </c>
      <c r="P519" s="89">
        <f t="shared" si="15"/>
        <v>30</v>
      </c>
      <c r="Q519" s="91">
        <f>(alpha_a+(beta_b/(1+EXP((((-1)*ceta_c)+(delta_d*LN(speed_s)))+(epsilon_e*speed_s)))))</f>
        <v>2.76825107655181</v>
      </c>
    </row>
    <row r="520" spans="1:17" x14ac:dyDescent="0.25">
      <c r="A520" s="88" t="s">
        <v>6</v>
      </c>
      <c r="B520" s="88" t="s">
        <v>10</v>
      </c>
      <c r="C520" s="88" t="s">
        <v>65</v>
      </c>
      <c r="D520" s="88" t="s">
        <v>138</v>
      </c>
      <c r="E520" s="130">
        <v>-0.04</v>
      </c>
      <c r="F520" s="130">
        <v>0</v>
      </c>
      <c r="G520" s="90">
        <v>-0.53200324301996937</v>
      </c>
      <c r="H520" s="90">
        <v>11.694689336833441</v>
      </c>
      <c r="I520" s="90">
        <v>2.8594170130884793</v>
      </c>
      <c r="J520" s="90">
        <v>1.3328571962849558</v>
      </c>
      <c r="K520" s="90">
        <v>-1.8098928422895192E-3</v>
      </c>
      <c r="L520" s="90">
        <v>0</v>
      </c>
      <c r="M520" s="90">
        <v>0</v>
      </c>
      <c r="N520" s="89">
        <v>12</v>
      </c>
      <c r="O520" s="89">
        <v>86</v>
      </c>
      <c r="P520" s="89">
        <f t="shared" si="15"/>
        <v>30</v>
      </c>
      <c r="Q520" s="91">
        <f>(alpha_a+(beta_b/(1+EXP((((-1)*ceta_c)+(delta_d*LN(speed_s)))+(epsilon_e*speed_s)))))</f>
        <v>1.4006670860088266</v>
      </c>
    </row>
    <row r="521" spans="1:17" x14ac:dyDescent="0.25">
      <c r="A521" s="88" t="s">
        <v>6</v>
      </c>
      <c r="B521" s="88" t="s">
        <v>10</v>
      </c>
      <c r="C521" s="88" t="s">
        <v>65</v>
      </c>
      <c r="D521" s="88" t="s">
        <v>131</v>
      </c>
      <c r="E521" s="130">
        <v>-0.04</v>
      </c>
      <c r="F521" s="130">
        <v>0</v>
      </c>
      <c r="G521" s="90">
        <v>-29.064567462500001</v>
      </c>
      <c r="H521" s="90">
        <v>4.8107496311000002</v>
      </c>
      <c r="I521" s="90">
        <v>-4.5871799800000002E-2</v>
      </c>
      <c r="J521" s="90">
        <v>59.701958755600003</v>
      </c>
      <c r="K521" s="90">
        <v>1</v>
      </c>
      <c r="L521" s="90">
        <v>-0.43651116940000001</v>
      </c>
      <c r="M521" s="90">
        <v>6.50455546E-2</v>
      </c>
      <c r="N521" s="89">
        <v>5</v>
      </c>
      <c r="O521" s="89">
        <v>85</v>
      </c>
      <c r="P521" s="89">
        <f t="shared" ref="P521:P584" si="18">IF($P$2&lt;N521,N521,IF($P$2&gt;O521,O521,$P$2))</f>
        <v>30</v>
      </c>
      <c r="Q521" s="91">
        <f>(alpha_a+beta_b*speed_s+ceta_c*speed_s^2+delta_d/speed_s)/(epsilon_e+feta_f*speed_s+gamma_g*speed_s^2)</f>
        <v>1.6355319378681394</v>
      </c>
    </row>
    <row r="522" spans="1:17" x14ac:dyDescent="0.25">
      <c r="A522" s="88" t="s">
        <v>6</v>
      </c>
      <c r="B522" s="88" t="s">
        <v>10</v>
      </c>
      <c r="C522" s="88" t="s">
        <v>65</v>
      </c>
      <c r="D522" s="88" t="s">
        <v>132</v>
      </c>
      <c r="E522" s="130">
        <v>-0.04</v>
      </c>
      <c r="F522" s="130">
        <v>0</v>
      </c>
      <c r="G522" s="90">
        <v>-37.4229595041</v>
      </c>
      <c r="H522" s="90">
        <v>6.3183544161</v>
      </c>
      <c r="I522" s="90">
        <v>-6.4497175200000006E-2</v>
      </c>
      <c r="J522" s="90">
        <v>87.070118067400003</v>
      </c>
      <c r="K522" s="90">
        <v>1</v>
      </c>
      <c r="L522" s="90">
        <v>-0.37073288840000002</v>
      </c>
      <c r="M522" s="90">
        <v>5.5567863000000002E-2</v>
      </c>
      <c r="N522" s="89">
        <v>5</v>
      </c>
      <c r="O522" s="89">
        <v>85</v>
      </c>
      <c r="P522" s="89">
        <f t="shared" si="18"/>
        <v>30</v>
      </c>
      <c r="Q522" s="91">
        <f>(alpha_a+beta_b*speed_s+ceta_c*speed_s^2+delta_d/speed_s)/(epsilon_e+feta_f*speed_s+gamma_g*speed_s^2)</f>
        <v>2.4313052128065769</v>
      </c>
    </row>
    <row r="523" spans="1:17" x14ac:dyDescent="0.25">
      <c r="A523" s="88" t="s">
        <v>6</v>
      </c>
      <c r="B523" s="88" t="s">
        <v>10</v>
      </c>
      <c r="C523" s="88" t="s">
        <v>65</v>
      </c>
      <c r="D523" s="88" t="s">
        <v>133</v>
      </c>
      <c r="E523" s="130">
        <v>-0.04</v>
      </c>
      <c r="F523" s="130">
        <v>0</v>
      </c>
      <c r="G523" s="90">
        <v>142.05815354270001</v>
      </c>
      <c r="H523" s="90">
        <v>11.56776421</v>
      </c>
      <c r="I523" s="90">
        <v>-0.14959536940000001</v>
      </c>
      <c r="J523" s="90">
        <v>-32.4380598109</v>
      </c>
      <c r="K523" s="90">
        <v>0</v>
      </c>
      <c r="L523" s="90">
        <v>4.2235696408000001</v>
      </c>
      <c r="M523" s="90">
        <v>9.4398262600000005E-2</v>
      </c>
      <c r="N523" s="89">
        <v>5</v>
      </c>
      <c r="O523" s="89">
        <v>85</v>
      </c>
      <c r="P523" s="89">
        <f t="shared" si="18"/>
        <v>30</v>
      </c>
      <c r="Q523" s="91">
        <f>(alpha_a+beta_b*speed_s+ceta_c*speed_s^2+delta_d/speed_s)/(epsilon_e+feta_f*speed_s+gamma_g*speed_s^2)</f>
        <v>1.6694923643363411</v>
      </c>
    </row>
    <row r="524" spans="1:17" x14ac:dyDescent="0.25">
      <c r="A524" s="88" t="s">
        <v>6</v>
      </c>
      <c r="B524" s="88" t="s">
        <v>9</v>
      </c>
      <c r="C524" s="88" t="s">
        <v>65</v>
      </c>
      <c r="D524" s="88" t="s">
        <v>134</v>
      </c>
      <c r="E524" s="130">
        <v>-0.04</v>
      </c>
      <c r="F524" s="130">
        <v>0</v>
      </c>
      <c r="G524" s="90">
        <v>62.548799136839726</v>
      </c>
      <c r="H524" s="90">
        <v>0.97474353510173228</v>
      </c>
      <c r="I524" s="90">
        <v>-0.60533359884388593</v>
      </c>
      <c r="J524" s="90">
        <v>0</v>
      </c>
      <c r="K524" s="90">
        <v>0</v>
      </c>
      <c r="L524" s="90">
        <v>0</v>
      </c>
      <c r="M524" s="90">
        <v>0</v>
      </c>
      <c r="N524" s="89">
        <v>12</v>
      </c>
      <c r="O524" s="89">
        <v>86</v>
      </c>
      <c r="P524" s="89">
        <f t="shared" si="18"/>
        <v>30</v>
      </c>
      <c r="Q524" s="91">
        <f>((alpha_a*(beta_b^speed_s))*(speed_s^ceta_c))</f>
        <v>3.704919316727425</v>
      </c>
    </row>
    <row r="525" spans="1:17" x14ac:dyDescent="0.25">
      <c r="A525" s="88" t="s">
        <v>6</v>
      </c>
      <c r="B525" s="88" t="s">
        <v>9</v>
      </c>
      <c r="C525" s="88" t="s">
        <v>65</v>
      </c>
      <c r="D525" s="88" t="s">
        <v>135</v>
      </c>
      <c r="E525" s="130">
        <v>-0.04</v>
      </c>
      <c r="F525" s="130">
        <v>0</v>
      </c>
      <c r="G525" s="90">
        <v>-1.1172834074826397</v>
      </c>
      <c r="H525" s="90">
        <v>53.223127901677728</v>
      </c>
      <c r="I525" s="90">
        <v>1.0058935375200635</v>
      </c>
      <c r="J525" s="90">
        <v>1.0371945462584962</v>
      </c>
      <c r="K525" s="90">
        <v>-1.0491516814616997E-4</v>
      </c>
      <c r="L525" s="90">
        <v>0</v>
      </c>
      <c r="M525" s="90">
        <v>0</v>
      </c>
      <c r="N525" s="89">
        <v>12</v>
      </c>
      <c r="O525" s="89">
        <v>86</v>
      </c>
      <c r="P525" s="89">
        <f t="shared" si="18"/>
        <v>30</v>
      </c>
      <c r="Q525" s="91">
        <f>(alpha_a+(beta_b/(1+EXP((((-1)*ceta_c)+(delta_d*LN(speed_s)))+(epsilon_e*speed_s)))))</f>
        <v>2.8510430980544017</v>
      </c>
    </row>
    <row r="526" spans="1:17" x14ac:dyDescent="0.25">
      <c r="A526" s="88" t="s">
        <v>6</v>
      </c>
      <c r="B526" s="88" t="s">
        <v>9</v>
      </c>
      <c r="C526" s="88" t="s">
        <v>65</v>
      </c>
      <c r="D526" s="88" t="s">
        <v>136</v>
      </c>
      <c r="E526" s="130">
        <v>-0.04</v>
      </c>
      <c r="F526" s="130">
        <v>0</v>
      </c>
      <c r="G526" s="90">
        <v>-1.1991118719930316</v>
      </c>
      <c r="H526" s="90">
        <v>53.164578112180877</v>
      </c>
      <c r="I526" s="90">
        <v>1.0815517241530002</v>
      </c>
      <c r="J526" s="90">
        <v>1.0334636938336801</v>
      </c>
      <c r="K526" s="90">
        <v>-1.0854248865946797E-4</v>
      </c>
      <c r="L526" s="90">
        <v>0</v>
      </c>
      <c r="M526" s="90">
        <v>0</v>
      </c>
      <c r="N526" s="89">
        <v>12</v>
      </c>
      <c r="O526" s="89">
        <v>86</v>
      </c>
      <c r="P526" s="89">
        <f t="shared" si="18"/>
        <v>30</v>
      </c>
      <c r="Q526" s="91">
        <f>(alpha_a+(beta_b/(1+EXP((((-1)*ceta_c)+(delta_d*LN(speed_s)))+(epsilon_e*speed_s)))))</f>
        <v>3.1018040496744801</v>
      </c>
    </row>
    <row r="527" spans="1:17" x14ac:dyDescent="0.25">
      <c r="A527" s="88" t="s">
        <v>6</v>
      </c>
      <c r="B527" s="88" t="s">
        <v>9</v>
      </c>
      <c r="C527" s="88" t="s">
        <v>65</v>
      </c>
      <c r="D527" s="88" t="s">
        <v>137</v>
      </c>
      <c r="E527" s="130">
        <v>-0.04</v>
      </c>
      <c r="F527" s="130">
        <v>0</v>
      </c>
      <c r="G527" s="90">
        <v>-0.12023679604074318</v>
      </c>
      <c r="H527" s="90">
        <v>139.26033224035174</v>
      </c>
      <c r="I527" s="90">
        <v>-0.24803665931918781</v>
      </c>
      <c r="J527" s="90">
        <v>0.95428752565158903</v>
      </c>
      <c r="K527" s="90">
        <v>1.2033792224457864E-2</v>
      </c>
      <c r="L527" s="90">
        <v>0</v>
      </c>
      <c r="M527" s="90">
        <v>0</v>
      </c>
      <c r="N527" s="89">
        <v>12</v>
      </c>
      <c r="O527" s="89">
        <v>86</v>
      </c>
      <c r="P527" s="89">
        <f t="shared" si="18"/>
        <v>30</v>
      </c>
      <c r="Q527" s="91">
        <f>(alpha_a+(beta_b/(1+EXP((((-1)*ceta_c)+(delta_d*LN(speed_s)))+(epsilon_e*speed_s)))))</f>
        <v>2.7679159295439257</v>
      </c>
    </row>
    <row r="528" spans="1:17" x14ac:dyDescent="0.25">
      <c r="A528" s="88" t="s">
        <v>6</v>
      </c>
      <c r="B528" s="88" t="s">
        <v>9</v>
      </c>
      <c r="C528" s="88" t="s">
        <v>65</v>
      </c>
      <c r="D528" s="88" t="s">
        <v>138</v>
      </c>
      <c r="E528" s="130">
        <v>-0.04</v>
      </c>
      <c r="F528" s="130">
        <v>0</v>
      </c>
      <c r="G528" s="90">
        <v>-0.55805607722685679</v>
      </c>
      <c r="H528" s="90">
        <v>11.996215315374924</v>
      </c>
      <c r="I528" s="90">
        <v>2.7635186459241319</v>
      </c>
      <c r="J528" s="90">
        <v>1.3067642049167629</v>
      </c>
      <c r="K528" s="90">
        <v>-1.6366017310801178E-3</v>
      </c>
      <c r="L528" s="90">
        <v>0</v>
      </c>
      <c r="M528" s="90">
        <v>0</v>
      </c>
      <c r="N528" s="89">
        <v>12</v>
      </c>
      <c r="O528" s="89">
        <v>86</v>
      </c>
      <c r="P528" s="89">
        <f t="shared" si="18"/>
        <v>30</v>
      </c>
      <c r="Q528" s="91">
        <f>(alpha_a+(beta_b/(1+EXP((((-1)*ceta_c)+(delta_d*LN(speed_s)))+(epsilon_e*speed_s)))))</f>
        <v>1.4040918388769861</v>
      </c>
    </row>
    <row r="529" spans="1:17" x14ac:dyDescent="0.25">
      <c r="A529" s="88" t="s">
        <v>6</v>
      </c>
      <c r="B529" s="88" t="s">
        <v>9</v>
      </c>
      <c r="C529" s="88" t="s">
        <v>65</v>
      </c>
      <c r="D529" s="88" t="s">
        <v>131</v>
      </c>
      <c r="E529" s="130">
        <v>-0.04</v>
      </c>
      <c r="F529" s="130">
        <v>0</v>
      </c>
      <c r="G529" s="90">
        <v>-29.869672552200001</v>
      </c>
      <c r="H529" s="90">
        <v>4.8638196801999998</v>
      </c>
      <c r="I529" s="90">
        <v>-4.6523692899999997E-2</v>
      </c>
      <c r="J529" s="90">
        <v>60.184198437100001</v>
      </c>
      <c r="K529" s="90">
        <v>1</v>
      </c>
      <c r="L529" s="90">
        <v>-0.44694895169999999</v>
      </c>
      <c r="M529" s="90">
        <v>6.5706899599999993E-2</v>
      </c>
      <c r="N529" s="89">
        <v>5</v>
      </c>
      <c r="O529" s="89">
        <v>85</v>
      </c>
      <c r="P529" s="89">
        <f t="shared" si="18"/>
        <v>30</v>
      </c>
      <c r="Q529" s="91">
        <f>(alpha_a+beta_b*speed_s+ceta_c*speed_s^2+delta_d/speed_s)/(epsilon_e+feta_f*speed_s+gamma_g*speed_s^2)</f>
        <v>1.6302892546551224</v>
      </c>
    </row>
    <row r="530" spans="1:17" x14ac:dyDescent="0.25">
      <c r="A530" s="88" t="s">
        <v>6</v>
      </c>
      <c r="B530" s="88" t="s">
        <v>9</v>
      </c>
      <c r="C530" s="88" t="s">
        <v>65</v>
      </c>
      <c r="D530" s="88" t="s">
        <v>132</v>
      </c>
      <c r="E530" s="130">
        <v>-0.04</v>
      </c>
      <c r="F530" s="130">
        <v>0</v>
      </c>
      <c r="G530" s="90">
        <v>-41.243571276499999</v>
      </c>
      <c r="H530" s="90">
        <v>6.9146527743000004</v>
      </c>
      <c r="I530" s="90">
        <v>-7.0953764099999997E-2</v>
      </c>
      <c r="J530" s="90">
        <v>89.416753419200006</v>
      </c>
      <c r="K530" s="90">
        <v>1</v>
      </c>
      <c r="L530" s="90">
        <v>-0.4002723936</v>
      </c>
      <c r="M530" s="90">
        <v>6.0263722399999997E-2</v>
      </c>
      <c r="N530" s="89">
        <v>5</v>
      </c>
      <c r="O530" s="89">
        <v>85</v>
      </c>
      <c r="P530" s="89">
        <f t="shared" si="18"/>
        <v>30</v>
      </c>
      <c r="Q530" s="91">
        <f>(alpha_a+beta_b*speed_s+ceta_c*speed_s^2+delta_d/speed_s)/(epsilon_e+feta_f*speed_s+gamma_g*speed_s^2)</f>
        <v>2.4362753752161965</v>
      </c>
    </row>
    <row r="531" spans="1:17" x14ac:dyDescent="0.25">
      <c r="A531" s="88" t="s">
        <v>6</v>
      </c>
      <c r="B531" s="88" t="s">
        <v>9</v>
      </c>
      <c r="C531" s="88" t="s">
        <v>65</v>
      </c>
      <c r="D531" s="88" t="s">
        <v>133</v>
      </c>
      <c r="E531" s="130">
        <v>-0.04</v>
      </c>
      <c r="F531" s="130">
        <v>0</v>
      </c>
      <c r="G531" s="90">
        <v>2.6198964827000002</v>
      </c>
      <c r="H531" s="90">
        <v>2.6375175899999999E-2</v>
      </c>
      <c r="I531" s="90">
        <v>-6.0566579999999997E-4</v>
      </c>
      <c r="J531" s="90">
        <v>30.239699399399999</v>
      </c>
      <c r="K531" s="90">
        <v>1</v>
      </c>
      <c r="L531" s="90">
        <v>1.8043041700000002E-2</v>
      </c>
      <c r="M531" s="90">
        <v>8.9571240000000003E-4</v>
      </c>
      <c r="N531" s="89">
        <v>5</v>
      </c>
      <c r="O531" s="89">
        <v>85</v>
      </c>
      <c r="P531" s="89">
        <f t="shared" si="18"/>
        <v>30</v>
      </c>
      <c r="Q531" s="91">
        <f>(alpha_a+beta_b*speed_s+ceta_c*speed_s^2+delta_d/speed_s)/(epsilon_e+feta_f*speed_s+gamma_g*speed_s^2)</f>
        <v>1.6503318696318365</v>
      </c>
    </row>
    <row r="532" spans="1:17" x14ac:dyDescent="0.25">
      <c r="A532" s="88" t="s">
        <v>6</v>
      </c>
      <c r="B532" s="88" t="s">
        <v>8</v>
      </c>
      <c r="C532" s="88" t="s">
        <v>65</v>
      </c>
      <c r="D532" s="88" t="s">
        <v>134</v>
      </c>
      <c r="E532" s="130">
        <v>-0.04</v>
      </c>
      <c r="F532" s="130">
        <v>0</v>
      </c>
      <c r="G532" s="90">
        <v>72.99649637347882</v>
      </c>
      <c r="H532" s="90">
        <v>0.97396323193915801</v>
      </c>
      <c r="I532" s="90">
        <v>-0.60650619968355735</v>
      </c>
      <c r="J532" s="90">
        <v>0</v>
      </c>
      <c r="K532" s="90">
        <v>0</v>
      </c>
      <c r="L532" s="90">
        <v>0</v>
      </c>
      <c r="M532" s="90">
        <v>0</v>
      </c>
      <c r="N532" s="89">
        <v>12</v>
      </c>
      <c r="O532" s="89">
        <v>86</v>
      </c>
      <c r="P532" s="89">
        <f t="shared" si="18"/>
        <v>30</v>
      </c>
      <c r="Q532" s="91">
        <f>((alpha_a*(beta_b^speed_s))*(speed_s^ceta_c))</f>
        <v>4.204319203907124</v>
      </c>
    </row>
    <row r="533" spans="1:17" x14ac:dyDescent="0.25">
      <c r="A533" s="88" t="s">
        <v>6</v>
      </c>
      <c r="B533" s="88" t="s">
        <v>8</v>
      </c>
      <c r="C533" s="88" t="s">
        <v>65</v>
      </c>
      <c r="D533" s="88" t="s">
        <v>135</v>
      </c>
      <c r="E533" s="130">
        <v>-0.04</v>
      </c>
      <c r="F533" s="130">
        <v>0</v>
      </c>
      <c r="G533" s="90">
        <v>-1.0429510476739552</v>
      </c>
      <c r="H533" s="90">
        <v>36.653675130302354</v>
      </c>
      <c r="I533" s="90">
        <v>2.0221301762794668</v>
      </c>
      <c r="J533" s="90">
        <v>1.2007859926072422</v>
      </c>
      <c r="K533" s="90">
        <v>-1.0283224717514484E-3</v>
      </c>
      <c r="L533" s="90">
        <v>0</v>
      </c>
      <c r="M533" s="90">
        <v>0</v>
      </c>
      <c r="N533" s="89">
        <v>12</v>
      </c>
      <c r="O533" s="89">
        <v>86</v>
      </c>
      <c r="P533" s="89">
        <f t="shared" si="18"/>
        <v>30</v>
      </c>
      <c r="Q533" s="91">
        <f>(alpha_a+(beta_b/(1+EXP((((-1)*ceta_c)+(delta_d*LN(speed_s)))+(epsilon_e*speed_s)))))</f>
        <v>3.2078851530057477</v>
      </c>
    </row>
    <row r="534" spans="1:17" x14ac:dyDescent="0.25">
      <c r="A534" s="88" t="s">
        <v>6</v>
      </c>
      <c r="B534" s="88" t="s">
        <v>8</v>
      </c>
      <c r="C534" s="88" t="s">
        <v>65</v>
      </c>
      <c r="D534" s="88" t="s">
        <v>136</v>
      </c>
      <c r="E534" s="130">
        <v>-0.04</v>
      </c>
      <c r="F534" s="130">
        <v>0</v>
      </c>
      <c r="G534" s="90">
        <v>71.625384564128737</v>
      </c>
      <c r="H534" s="90">
        <v>0.97700568977772351</v>
      </c>
      <c r="I534" s="90">
        <v>-0.67444597436168452</v>
      </c>
      <c r="J534" s="90">
        <v>0</v>
      </c>
      <c r="K534" s="90">
        <v>0</v>
      </c>
      <c r="L534" s="90">
        <v>0</v>
      </c>
      <c r="M534" s="90">
        <v>0</v>
      </c>
      <c r="N534" s="89">
        <v>12</v>
      </c>
      <c r="O534" s="89">
        <v>86</v>
      </c>
      <c r="P534" s="89">
        <f t="shared" si="18"/>
        <v>30</v>
      </c>
      <c r="Q534" s="91">
        <f>((alpha_a*(beta_b^speed_s))*(speed_s^ceta_c))</f>
        <v>3.5953507953566652</v>
      </c>
    </row>
    <row r="535" spans="1:17" x14ac:dyDescent="0.25">
      <c r="A535" s="88" t="s">
        <v>6</v>
      </c>
      <c r="B535" s="88" t="s">
        <v>8</v>
      </c>
      <c r="C535" s="88" t="s">
        <v>65</v>
      </c>
      <c r="D535" s="88" t="s">
        <v>137</v>
      </c>
      <c r="E535" s="130">
        <v>-0.04</v>
      </c>
      <c r="F535" s="130">
        <v>0</v>
      </c>
      <c r="G535" s="90">
        <v>93.685080661550742</v>
      </c>
      <c r="H535" s="90">
        <v>0.98302719624226309</v>
      </c>
      <c r="I535" s="90">
        <v>-0.84325262310563043</v>
      </c>
      <c r="J535" s="90">
        <v>0</v>
      </c>
      <c r="K535" s="90">
        <v>0</v>
      </c>
      <c r="L535" s="90">
        <v>0</v>
      </c>
      <c r="M535" s="90">
        <v>0</v>
      </c>
      <c r="N535" s="89">
        <v>12</v>
      </c>
      <c r="O535" s="89">
        <v>86</v>
      </c>
      <c r="P535" s="89">
        <f t="shared" si="18"/>
        <v>30</v>
      </c>
      <c r="Q535" s="91">
        <f>((alpha_a*(beta_b^speed_s))*(speed_s^ceta_c))</f>
        <v>3.1845645444541595</v>
      </c>
    </row>
    <row r="536" spans="1:17" x14ac:dyDescent="0.25">
      <c r="A536" s="88" t="s">
        <v>6</v>
      </c>
      <c r="B536" s="88" t="s">
        <v>8</v>
      </c>
      <c r="C536" s="88" t="s">
        <v>65</v>
      </c>
      <c r="D536" s="88" t="s">
        <v>138</v>
      </c>
      <c r="E536" s="130">
        <v>-0.04</v>
      </c>
      <c r="F536" s="130">
        <v>0</v>
      </c>
      <c r="G536" s="90">
        <v>-0.64825071224148012</v>
      </c>
      <c r="H536" s="90">
        <v>16.791256417592873</v>
      </c>
      <c r="I536" s="90">
        <v>2.3501055592621647</v>
      </c>
      <c r="J536" s="90">
        <v>1.2526944169613994</v>
      </c>
      <c r="K536" s="90">
        <v>-1.2722973397641488E-3</v>
      </c>
      <c r="L536" s="90">
        <v>0</v>
      </c>
      <c r="M536" s="90">
        <v>0</v>
      </c>
      <c r="N536" s="89">
        <v>12</v>
      </c>
      <c r="O536" s="89">
        <v>86</v>
      </c>
      <c r="P536" s="89">
        <f t="shared" si="18"/>
        <v>30</v>
      </c>
      <c r="Q536" s="91">
        <f>(alpha_a+(beta_b/(1+EXP((((-1)*ceta_c)+(delta_d*LN(speed_s)))+(epsilon_e*speed_s)))))</f>
        <v>1.5894499605526988</v>
      </c>
    </row>
    <row r="537" spans="1:17" x14ac:dyDescent="0.25">
      <c r="A537" s="88" t="s">
        <v>6</v>
      </c>
      <c r="B537" s="88" t="s">
        <v>8</v>
      </c>
      <c r="C537" s="88" t="s">
        <v>65</v>
      </c>
      <c r="D537" s="88" t="s">
        <v>131</v>
      </c>
      <c r="E537" s="130">
        <v>-0.04</v>
      </c>
      <c r="F537" s="130">
        <v>0</v>
      </c>
      <c r="G537" s="90">
        <v>-37.614784333099998</v>
      </c>
      <c r="H537" s="90">
        <v>6.6952930254999998</v>
      </c>
      <c r="I537" s="90">
        <v>-6.8576768600000004E-2</v>
      </c>
      <c r="J537" s="90">
        <v>74.279235909500002</v>
      </c>
      <c r="K537" s="90">
        <v>1</v>
      </c>
      <c r="L537" s="90">
        <v>-0.43990085649999999</v>
      </c>
      <c r="M537" s="90">
        <v>6.9642695599999999E-2</v>
      </c>
      <c r="N537" s="89">
        <v>5</v>
      </c>
      <c r="O537" s="89">
        <v>85</v>
      </c>
      <c r="P537" s="89">
        <f t="shared" si="18"/>
        <v>30</v>
      </c>
      <c r="Q537" s="91">
        <f>(alpha_a+beta_b*speed_s+ceta_c*speed_s^2+delta_d/speed_s)/(epsilon_e+feta_f*speed_s+gamma_g*speed_s^2)</f>
        <v>2.0601823347104822</v>
      </c>
    </row>
    <row r="538" spans="1:17" x14ac:dyDescent="0.25">
      <c r="A538" s="88" t="s">
        <v>6</v>
      </c>
      <c r="B538" s="88" t="s">
        <v>8</v>
      </c>
      <c r="C538" s="88" t="s">
        <v>65</v>
      </c>
      <c r="D538" s="88" t="s">
        <v>132</v>
      </c>
      <c r="E538" s="130">
        <v>-0.04</v>
      </c>
      <c r="F538" s="130">
        <v>0</v>
      </c>
      <c r="G538" s="90">
        <v>-49.322131178200003</v>
      </c>
      <c r="H538" s="90">
        <v>7.9700982304999997</v>
      </c>
      <c r="I538" s="90">
        <v>-8.3691271400000003E-2</v>
      </c>
      <c r="J538" s="90">
        <v>105.86615064199999</v>
      </c>
      <c r="K538" s="90">
        <v>1</v>
      </c>
      <c r="L538" s="90">
        <v>-0.41139023019999998</v>
      </c>
      <c r="M538" s="90">
        <v>5.9290057700000003E-2</v>
      </c>
      <c r="N538" s="89">
        <v>5</v>
      </c>
      <c r="O538" s="89">
        <v>85</v>
      </c>
      <c r="P538" s="89">
        <f t="shared" si="18"/>
        <v>30</v>
      </c>
      <c r="Q538" s="91">
        <f>(alpha_a+beta_b*speed_s+ceta_c*speed_s^2+delta_d/speed_s)/(epsilon_e+feta_f*speed_s+gamma_g*speed_s^2)</f>
        <v>2.8079338956253657</v>
      </c>
    </row>
    <row r="539" spans="1:17" x14ac:dyDescent="0.25">
      <c r="A539" s="88" t="s">
        <v>6</v>
      </c>
      <c r="B539" s="88" t="s">
        <v>8</v>
      </c>
      <c r="C539" s="88" t="s">
        <v>65</v>
      </c>
      <c r="D539" s="88" t="s">
        <v>133</v>
      </c>
      <c r="E539" s="130">
        <v>-0.04</v>
      </c>
      <c r="F539" s="130">
        <v>0</v>
      </c>
      <c r="G539" s="90">
        <v>0.20412541109999999</v>
      </c>
      <c r="H539" s="90">
        <v>9.5893697599999994E-2</v>
      </c>
      <c r="I539" s="90">
        <v>-1.0419651E-3</v>
      </c>
      <c r="J539" s="90">
        <v>41.8103819894</v>
      </c>
      <c r="K539" s="90">
        <v>1</v>
      </c>
      <c r="L539" s="90">
        <v>-1.9077386000000002E-2</v>
      </c>
      <c r="M539" s="90">
        <v>1.4864618E-3</v>
      </c>
      <c r="N539" s="89">
        <v>5</v>
      </c>
      <c r="O539" s="89">
        <v>85</v>
      </c>
      <c r="P539" s="89">
        <f t="shared" si="18"/>
        <v>30</v>
      </c>
      <c r="Q539" s="91">
        <f>(alpha_a+beta_b*speed_s+ceta_c*speed_s^2+delta_d/speed_s)/(epsilon_e+feta_f*speed_s+gamma_g*speed_s^2)</f>
        <v>2.0033186567691086</v>
      </c>
    </row>
    <row r="540" spans="1:17" x14ac:dyDescent="0.25">
      <c r="A540" s="88" t="s">
        <v>6</v>
      </c>
      <c r="B540" s="88" t="s">
        <v>7</v>
      </c>
      <c r="C540" s="88" t="s">
        <v>65</v>
      </c>
      <c r="D540" s="88" t="s">
        <v>134</v>
      </c>
      <c r="E540" s="130">
        <v>-0.04</v>
      </c>
      <c r="F540" s="130">
        <v>0</v>
      </c>
      <c r="G540" s="90">
        <v>-1.3763510565833148</v>
      </c>
      <c r="H540" s="90">
        <v>36.303824538678128</v>
      </c>
      <c r="I540" s="90">
        <v>2.6353432413017606</v>
      </c>
      <c r="J540" s="90">
        <v>1.2798592334364911</v>
      </c>
      <c r="K540" s="90">
        <v>-1.4227764631971418E-3</v>
      </c>
      <c r="L540" s="90">
        <v>0</v>
      </c>
      <c r="M540" s="90">
        <v>0</v>
      </c>
      <c r="N540" s="89">
        <v>12</v>
      </c>
      <c r="O540" s="89">
        <v>86</v>
      </c>
      <c r="P540" s="89">
        <f t="shared" si="18"/>
        <v>30</v>
      </c>
      <c r="Q540" s="91">
        <f>(alpha_a+(beta_b/(1+EXP((((-1)*ceta_c)+(delta_d*LN(speed_s)))+(epsilon_e*speed_s)))))</f>
        <v>4.3507607645162798</v>
      </c>
    </row>
    <row r="541" spans="1:17" x14ac:dyDescent="0.25">
      <c r="A541" s="88" t="s">
        <v>6</v>
      </c>
      <c r="B541" s="88" t="s">
        <v>7</v>
      </c>
      <c r="C541" s="88" t="s">
        <v>65</v>
      </c>
      <c r="D541" s="88" t="s">
        <v>135</v>
      </c>
      <c r="E541" s="130">
        <v>-0.04</v>
      </c>
      <c r="F541" s="130">
        <v>0</v>
      </c>
      <c r="G541" s="90">
        <v>-1.1256115267681037</v>
      </c>
      <c r="H541" s="90">
        <v>39.709654121666738</v>
      </c>
      <c r="I541" s="90">
        <v>1.8730455765429943</v>
      </c>
      <c r="J541" s="90">
        <v>1.1657330759554279</v>
      </c>
      <c r="K541" s="90">
        <v>-7.9028305225863115E-4</v>
      </c>
      <c r="L541" s="90">
        <v>0</v>
      </c>
      <c r="M541" s="90">
        <v>0</v>
      </c>
      <c r="N541" s="89">
        <v>12</v>
      </c>
      <c r="O541" s="89">
        <v>86</v>
      </c>
      <c r="P541" s="89">
        <f t="shared" si="18"/>
        <v>30</v>
      </c>
      <c r="Q541" s="91">
        <f>(alpha_a+(beta_b/(1+EXP((((-1)*ceta_c)+(delta_d*LN(speed_s)))+(epsilon_e*speed_s)))))</f>
        <v>3.3311143141735968</v>
      </c>
    </row>
    <row r="542" spans="1:17" x14ac:dyDescent="0.25">
      <c r="A542" s="88" t="s">
        <v>6</v>
      </c>
      <c r="B542" s="88" t="s">
        <v>7</v>
      </c>
      <c r="C542" s="88" t="s">
        <v>65</v>
      </c>
      <c r="D542" s="88" t="s">
        <v>136</v>
      </c>
      <c r="E542" s="130">
        <v>-0.04</v>
      </c>
      <c r="F542" s="130">
        <v>0</v>
      </c>
      <c r="G542" s="90">
        <v>72.49747093327845</v>
      </c>
      <c r="H542" s="90">
        <v>0.97681076316849491</v>
      </c>
      <c r="I542" s="90">
        <v>-0.66249708073084035</v>
      </c>
      <c r="J542" s="90">
        <v>0</v>
      </c>
      <c r="K542" s="90">
        <v>0</v>
      </c>
      <c r="L542" s="90">
        <v>0</v>
      </c>
      <c r="M542" s="90">
        <v>0</v>
      </c>
      <c r="N542" s="89">
        <v>12</v>
      </c>
      <c r="O542" s="89">
        <v>86</v>
      </c>
      <c r="P542" s="89">
        <f t="shared" si="18"/>
        <v>30</v>
      </c>
      <c r="Q542" s="91">
        <f>((alpha_a*(beta_b^speed_s))*(speed_s^ceta_c))</f>
        <v>3.7674493895032088</v>
      </c>
    </row>
    <row r="543" spans="1:17" x14ac:dyDescent="0.25">
      <c r="A543" s="88" t="s">
        <v>6</v>
      </c>
      <c r="B543" s="88" t="s">
        <v>7</v>
      </c>
      <c r="C543" s="88" t="s">
        <v>65</v>
      </c>
      <c r="D543" s="88" t="s">
        <v>137</v>
      </c>
      <c r="E543" s="130">
        <v>-0.04</v>
      </c>
      <c r="F543" s="130">
        <v>0</v>
      </c>
      <c r="G543" s="90">
        <v>94.511082652216729</v>
      </c>
      <c r="H543" s="90">
        <v>0.9826465187012059</v>
      </c>
      <c r="I543" s="90">
        <v>-0.82825672638174452</v>
      </c>
      <c r="J543" s="90">
        <v>0</v>
      </c>
      <c r="K543" s="90">
        <v>0</v>
      </c>
      <c r="L543" s="90">
        <v>0</v>
      </c>
      <c r="M543" s="90">
        <v>0</v>
      </c>
      <c r="N543" s="89">
        <v>12</v>
      </c>
      <c r="O543" s="89">
        <v>86</v>
      </c>
      <c r="P543" s="89">
        <f t="shared" si="18"/>
        <v>30</v>
      </c>
      <c r="Q543" s="91">
        <f>((alpha_a*(beta_b^speed_s))*(speed_s^ceta_c))</f>
        <v>3.3416943140008253</v>
      </c>
    </row>
    <row r="544" spans="1:17" x14ac:dyDescent="0.25">
      <c r="A544" s="88" t="s">
        <v>6</v>
      </c>
      <c r="B544" s="88" t="s">
        <v>7</v>
      </c>
      <c r="C544" s="88" t="s">
        <v>65</v>
      </c>
      <c r="D544" s="88" t="s">
        <v>138</v>
      </c>
      <c r="E544" s="130">
        <v>-0.04</v>
      </c>
      <c r="F544" s="130">
        <v>0</v>
      </c>
      <c r="G544" s="90">
        <v>-0.69690085918736611</v>
      </c>
      <c r="H544" s="90">
        <v>17.906494897622391</v>
      </c>
      <c r="I544" s="90">
        <v>2.2978366591763204</v>
      </c>
      <c r="J544" s="90">
        <v>1.2369948161361259</v>
      </c>
      <c r="K544" s="90">
        <v>-1.1481712461915011E-3</v>
      </c>
      <c r="L544" s="90">
        <v>0</v>
      </c>
      <c r="M544" s="90">
        <v>0</v>
      </c>
      <c r="N544" s="89">
        <v>12</v>
      </c>
      <c r="O544" s="89">
        <v>86</v>
      </c>
      <c r="P544" s="89">
        <f t="shared" si="18"/>
        <v>30</v>
      </c>
      <c r="Q544" s="91">
        <f>(alpha_a+(beta_b/(1+EXP((((-1)*ceta_c)+(delta_d*LN(speed_s)))+(epsilon_e*speed_s)))))</f>
        <v>1.6840603387058941</v>
      </c>
    </row>
    <row r="545" spans="1:17" x14ac:dyDescent="0.25">
      <c r="A545" s="88" t="s">
        <v>6</v>
      </c>
      <c r="B545" s="88" t="s">
        <v>7</v>
      </c>
      <c r="C545" s="88" t="s">
        <v>65</v>
      </c>
      <c r="D545" s="88" t="s">
        <v>131</v>
      </c>
      <c r="E545" s="130">
        <v>-0.04</v>
      </c>
      <c r="F545" s="130">
        <v>0</v>
      </c>
      <c r="G545" s="90">
        <v>-38.668583526699997</v>
      </c>
      <c r="H545" s="90">
        <v>6.9415890040999999</v>
      </c>
      <c r="I545" s="90">
        <v>-7.1079494800000004E-2</v>
      </c>
      <c r="J545" s="90">
        <v>77.155974316200002</v>
      </c>
      <c r="K545" s="90">
        <v>1</v>
      </c>
      <c r="L545" s="90">
        <v>-0.4328532343</v>
      </c>
      <c r="M545" s="90">
        <v>6.8912528900000006E-2</v>
      </c>
      <c r="N545" s="89">
        <v>5</v>
      </c>
      <c r="O545" s="89">
        <v>85</v>
      </c>
      <c r="P545" s="89">
        <f t="shared" si="18"/>
        <v>30</v>
      </c>
      <c r="Q545" s="91">
        <f>(alpha_a+beta_b*speed_s+ceta_c*speed_s^2+delta_d/speed_s)/(epsilon_e+feta_f*speed_s+gamma_g*speed_s^2)</f>
        <v>2.1620453502373551</v>
      </c>
    </row>
    <row r="546" spans="1:17" x14ac:dyDescent="0.25">
      <c r="A546" s="88" t="s">
        <v>6</v>
      </c>
      <c r="B546" s="88" t="s">
        <v>7</v>
      </c>
      <c r="C546" s="88" t="s">
        <v>65</v>
      </c>
      <c r="D546" s="88" t="s">
        <v>132</v>
      </c>
      <c r="E546" s="130">
        <v>-0.04</v>
      </c>
      <c r="F546" s="130">
        <v>0</v>
      </c>
      <c r="G546" s="90">
        <v>-51.906560824099998</v>
      </c>
      <c r="H546" s="90">
        <v>8.4816632567999992</v>
      </c>
      <c r="I546" s="90">
        <v>-8.8622925399999997E-2</v>
      </c>
      <c r="J546" s="90">
        <v>110.93921164149999</v>
      </c>
      <c r="K546" s="90">
        <v>1</v>
      </c>
      <c r="L546" s="90">
        <v>-0.41061370050000001</v>
      </c>
      <c r="M546" s="90">
        <v>5.97358791E-2</v>
      </c>
      <c r="N546" s="89">
        <v>5</v>
      </c>
      <c r="O546" s="89">
        <v>85</v>
      </c>
      <c r="P546" s="89">
        <f t="shared" si="18"/>
        <v>30</v>
      </c>
      <c r="Q546" s="91">
        <f>(alpha_a+beta_b*speed_s+ceta_c*speed_s^2+delta_d/speed_s)/(epsilon_e+feta_f*speed_s+gamma_g*speed_s^2)</f>
        <v>2.9799508720642862</v>
      </c>
    </row>
    <row r="547" spans="1:17" x14ac:dyDescent="0.25">
      <c r="A547" s="88" t="s">
        <v>6</v>
      </c>
      <c r="B547" s="88" t="s">
        <v>7</v>
      </c>
      <c r="C547" s="88" t="s">
        <v>65</v>
      </c>
      <c r="D547" s="88" t="s">
        <v>133</v>
      </c>
      <c r="E547" s="130">
        <v>-0.04</v>
      </c>
      <c r="F547" s="130">
        <v>0</v>
      </c>
      <c r="G547" s="90">
        <v>-2.1117203216</v>
      </c>
      <c r="H547" s="90">
        <v>0.17955002649999999</v>
      </c>
      <c r="I547" s="90">
        <v>-1.5562353000000001E-3</v>
      </c>
      <c r="J547" s="90">
        <v>45.480553906799997</v>
      </c>
      <c r="K547" s="90">
        <v>1</v>
      </c>
      <c r="L547" s="90">
        <v>-4.9284516700000003E-2</v>
      </c>
      <c r="M547" s="90">
        <v>2.3605800000000001E-3</v>
      </c>
      <c r="N547" s="89">
        <v>5</v>
      </c>
      <c r="O547" s="89">
        <v>85</v>
      </c>
      <c r="P547" s="89">
        <f t="shared" si="18"/>
        <v>30</v>
      </c>
      <c r="Q547" s="91">
        <f>(alpha_a+beta_b*speed_s+ceta_c*speed_s^2+delta_d/speed_s)/(epsilon_e+feta_f*speed_s+gamma_g*speed_s^2)</f>
        <v>2.0596688788271762</v>
      </c>
    </row>
    <row r="548" spans="1:17" x14ac:dyDescent="0.25">
      <c r="A548" s="88" t="s">
        <v>6</v>
      </c>
      <c r="B548" s="88" t="s">
        <v>139</v>
      </c>
      <c r="C548" s="88" t="s">
        <v>65</v>
      </c>
      <c r="D548" s="88" t="s">
        <v>134</v>
      </c>
      <c r="E548" s="130">
        <v>-0.04</v>
      </c>
      <c r="F548" s="130">
        <v>0</v>
      </c>
      <c r="G548" s="90">
        <v>77.211517854877627</v>
      </c>
      <c r="H548" s="90">
        <v>0.9731264871916544</v>
      </c>
      <c r="I548" s="90">
        <v>-0.56594686621158052</v>
      </c>
      <c r="J548" s="90">
        <v>0</v>
      </c>
      <c r="K548" s="90">
        <v>0</v>
      </c>
      <c r="L548" s="90">
        <v>0</v>
      </c>
      <c r="M548" s="90">
        <v>0</v>
      </c>
      <c r="N548" s="89">
        <v>12</v>
      </c>
      <c r="O548" s="89">
        <v>86</v>
      </c>
      <c r="P548" s="89">
        <f t="shared" si="18"/>
        <v>30</v>
      </c>
      <c r="Q548" s="91">
        <f>((alpha_a*(beta_b^speed_s))*(speed_s^ceta_c))</f>
        <v>4.974950383803062</v>
      </c>
    </row>
    <row r="549" spans="1:17" x14ac:dyDescent="0.25">
      <c r="A549" s="88" t="s">
        <v>6</v>
      </c>
      <c r="B549" s="88" t="s">
        <v>139</v>
      </c>
      <c r="C549" s="88" t="s">
        <v>65</v>
      </c>
      <c r="D549" s="88" t="s">
        <v>135</v>
      </c>
      <c r="E549" s="130">
        <v>-0.04</v>
      </c>
      <c r="F549" s="130">
        <v>0</v>
      </c>
      <c r="G549" s="90">
        <v>-1.3824834466691838</v>
      </c>
      <c r="H549" s="90">
        <v>48.556278336344008</v>
      </c>
      <c r="I549" s="90">
        <v>1.6492895493891635</v>
      </c>
      <c r="J549" s="90">
        <v>1.1141905451024012</v>
      </c>
      <c r="K549" s="90">
        <v>-4.1710431625534023E-4</v>
      </c>
      <c r="L549" s="90">
        <v>0</v>
      </c>
      <c r="M549" s="90">
        <v>0</v>
      </c>
      <c r="N549" s="89">
        <v>12</v>
      </c>
      <c r="O549" s="89">
        <v>86</v>
      </c>
      <c r="P549" s="89">
        <f t="shared" si="18"/>
        <v>30</v>
      </c>
      <c r="Q549" s="91">
        <f>(alpha_a+(beta_b/(1+EXP((((-1)*ceta_c)+(delta_d*LN(speed_s)))+(epsilon_e*speed_s)))))</f>
        <v>3.7851668366085223</v>
      </c>
    </row>
    <row r="550" spans="1:17" x14ac:dyDescent="0.25">
      <c r="A550" s="88" t="s">
        <v>6</v>
      </c>
      <c r="B550" s="88" t="s">
        <v>139</v>
      </c>
      <c r="C550" s="88" t="s">
        <v>65</v>
      </c>
      <c r="D550" s="88" t="s">
        <v>136</v>
      </c>
      <c r="E550" s="130">
        <v>-0.04</v>
      </c>
      <c r="F550" s="130">
        <v>0</v>
      </c>
      <c r="G550" s="90">
        <v>77.072825978286318</v>
      </c>
      <c r="H550" s="90">
        <v>0.97606909963531296</v>
      </c>
      <c r="I550" s="90">
        <v>-0.63666248265161685</v>
      </c>
      <c r="J550" s="90">
        <v>0</v>
      </c>
      <c r="K550" s="90">
        <v>0</v>
      </c>
      <c r="L550" s="90">
        <v>0</v>
      </c>
      <c r="M550" s="90">
        <v>0</v>
      </c>
      <c r="N550" s="89">
        <v>12</v>
      </c>
      <c r="O550" s="89">
        <v>86</v>
      </c>
      <c r="P550" s="89">
        <f t="shared" si="18"/>
        <v>30</v>
      </c>
      <c r="Q550" s="91">
        <f>((alpha_a*(beta_b^speed_s))*(speed_s^ceta_c))</f>
        <v>4.2745511800237468</v>
      </c>
    </row>
    <row r="551" spans="1:17" x14ac:dyDescent="0.25">
      <c r="A551" s="88" t="s">
        <v>6</v>
      </c>
      <c r="B551" s="88" t="s">
        <v>139</v>
      </c>
      <c r="C551" s="88" t="s">
        <v>65</v>
      </c>
      <c r="D551" s="88" t="s">
        <v>137</v>
      </c>
      <c r="E551" s="130">
        <v>-0.04</v>
      </c>
      <c r="F551" s="130">
        <v>0</v>
      </c>
      <c r="G551" s="90">
        <v>99.663342205644668</v>
      </c>
      <c r="H551" s="90">
        <v>0.98171336841522161</v>
      </c>
      <c r="I551" s="90">
        <v>-0.79907208169195965</v>
      </c>
      <c r="J551" s="90">
        <v>0</v>
      </c>
      <c r="K551" s="90">
        <v>0</v>
      </c>
      <c r="L551" s="90">
        <v>0</v>
      </c>
      <c r="M551" s="90">
        <v>0</v>
      </c>
      <c r="N551" s="89">
        <v>12</v>
      </c>
      <c r="O551" s="89">
        <v>86</v>
      </c>
      <c r="P551" s="89">
        <f t="shared" si="18"/>
        <v>30</v>
      </c>
      <c r="Q551" s="91">
        <f>((alpha_a*(beta_b^speed_s))*(speed_s^ceta_c))</f>
        <v>3.7822500868198068</v>
      </c>
    </row>
    <row r="552" spans="1:17" x14ac:dyDescent="0.25">
      <c r="A552" s="88" t="s">
        <v>6</v>
      </c>
      <c r="B552" s="88" t="s">
        <v>139</v>
      </c>
      <c r="C552" s="88" t="s">
        <v>65</v>
      </c>
      <c r="D552" s="88" t="s">
        <v>138</v>
      </c>
      <c r="E552" s="130">
        <v>-0.04</v>
      </c>
      <c r="F552" s="130">
        <v>0</v>
      </c>
      <c r="G552" s="90">
        <v>-0.82109033320418257</v>
      </c>
      <c r="H552" s="90">
        <v>19.092074959105869</v>
      </c>
      <c r="I552" s="90">
        <v>2.3856095728719269</v>
      </c>
      <c r="J552" s="90">
        <v>1.2363001142866406</v>
      </c>
      <c r="K552" s="90">
        <v>-1.183073445296403E-3</v>
      </c>
      <c r="L552" s="90">
        <v>0</v>
      </c>
      <c r="M552" s="90">
        <v>0</v>
      </c>
      <c r="N552" s="89">
        <v>12</v>
      </c>
      <c r="O552" s="89">
        <v>86</v>
      </c>
      <c r="P552" s="89">
        <f t="shared" si="18"/>
        <v>30</v>
      </c>
      <c r="Q552" s="91">
        <f>(alpha_a+(beta_b/(1+EXP((((-1)*ceta_c)+(delta_d*LN(speed_s)))+(epsilon_e*speed_s)))))</f>
        <v>1.925012084793934</v>
      </c>
    </row>
    <row r="553" spans="1:17" x14ac:dyDescent="0.25">
      <c r="A553" s="88" t="s">
        <v>6</v>
      </c>
      <c r="B553" s="88" t="s">
        <v>139</v>
      </c>
      <c r="C553" s="88" t="s">
        <v>65</v>
      </c>
      <c r="D553" s="88" t="s">
        <v>131</v>
      </c>
      <c r="E553" s="130">
        <v>-0.04</v>
      </c>
      <c r="F553" s="130">
        <v>0</v>
      </c>
      <c r="G553" s="90">
        <v>-43.4364630245</v>
      </c>
      <c r="H553" s="90">
        <v>7.7938333509</v>
      </c>
      <c r="I553" s="90">
        <v>-7.9873007900000001E-2</v>
      </c>
      <c r="J553" s="90">
        <v>86.664379462699998</v>
      </c>
      <c r="K553" s="90">
        <v>1</v>
      </c>
      <c r="L553" s="90">
        <v>-0.43099595029999999</v>
      </c>
      <c r="M553" s="90">
        <v>6.8539351999999998E-2</v>
      </c>
      <c r="N553" s="89">
        <v>5</v>
      </c>
      <c r="O553" s="89">
        <v>85</v>
      </c>
      <c r="P553" s="89">
        <f t="shared" si="18"/>
        <v>30</v>
      </c>
      <c r="Q553" s="91">
        <f>(alpha_a+beta_b*speed_s+ceta_c*speed_s^2+delta_d/speed_s)/(epsilon_e+feta_f*speed_s+gamma_g*speed_s^2)</f>
        <v>2.4395604431278501</v>
      </c>
    </row>
    <row r="554" spans="1:17" x14ac:dyDescent="0.25">
      <c r="A554" s="88" t="s">
        <v>6</v>
      </c>
      <c r="B554" s="88" t="s">
        <v>139</v>
      </c>
      <c r="C554" s="88" t="s">
        <v>65</v>
      </c>
      <c r="D554" s="88" t="s">
        <v>132</v>
      </c>
      <c r="E554" s="130">
        <v>-0.04</v>
      </c>
      <c r="F554" s="130">
        <v>0</v>
      </c>
      <c r="G554" s="90">
        <v>-59.560010334899999</v>
      </c>
      <c r="H554" s="90">
        <v>9.8320145530000005</v>
      </c>
      <c r="I554" s="90">
        <v>-0.1025415221</v>
      </c>
      <c r="J554" s="90">
        <v>125.54792236500001</v>
      </c>
      <c r="K554" s="90">
        <v>1</v>
      </c>
      <c r="L554" s="90">
        <v>-0.41318367230000003</v>
      </c>
      <c r="M554" s="90">
        <v>6.0783344400000001E-2</v>
      </c>
      <c r="N554" s="89">
        <v>5</v>
      </c>
      <c r="O554" s="89">
        <v>85</v>
      </c>
      <c r="P554" s="89">
        <f t="shared" si="18"/>
        <v>30</v>
      </c>
      <c r="Q554" s="91">
        <f>(alpha_a+beta_b*speed_s+ceta_c*speed_s^2+delta_d/speed_s)/(epsilon_e+feta_f*speed_s+gamma_g*speed_s^2)</f>
        <v>3.4010549145434723</v>
      </c>
    </row>
    <row r="555" spans="1:17" x14ac:dyDescent="0.25">
      <c r="A555" s="88" t="s">
        <v>6</v>
      </c>
      <c r="B555" s="88" t="s">
        <v>139</v>
      </c>
      <c r="C555" s="88" t="s">
        <v>65</v>
      </c>
      <c r="D555" s="88" t="s">
        <v>133</v>
      </c>
      <c r="E555" s="130">
        <v>-0.04</v>
      </c>
      <c r="F555" s="130">
        <v>0</v>
      </c>
      <c r="G555" s="90">
        <v>-4.0406760544999996</v>
      </c>
      <c r="H555" s="90">
        <v>0.25347263469999998</v>
      </c>
      <c r="I555" s="90">
        <v>-1.9990106000000001E-3</v>
      </c>
      <c r="J555" s="90">
        <v>51.8703841333</v>
      </c>
      <c r="K555" s="90">
        <v>1</v>
      </c>
      <c r="L555" s="90">
        <v>-7.1054920800000004E-2</v>
      </c>
      <c r="M555" s="90">
        <v>2.9913953000000001E-3</v>
      </c>
      <c r="N555" s="89">
        <v>5</v>
      </c>
      <c r="O555" s="89">
        <v>85</v>
      </c>
      <c r="P555" s="89">
        <f t="shared" si="18"/>
        <v>30</v>
      </c>
      <c r="Q555" s="91">
        <f>(alpha_a+beta_b*speed_s+ceta_c*speed_s^2+delta_d/speed_s)/(epsilon_e+feta_f*speed_s+gamma_g*speed_s^2)</f>
        <v>2.2384903346155758</v>
      </c>
    </row>
    <row r="556" spans="1:17" x14ac:dyDescent="0.25">
      <c r="A556" s="88" t="s">
        <v>6</v>
      </c>
      <c r="B556" s="88" t="s">
        <v>140</v>
      </c>
      <c r="C556" s="88" t="s">
        <v>168</v>
      </c>
      <c r="D556" s="88" t="s">
        <v>134</v>
      </c>
      <c r="E556" s="130">
        <v>-0.04</v>
      </c>
      <c r="F556" s="130">
        <v>0</v>
      </c>
      <c r="G556" s="90">
        <v>-1.3362529145572303E-5</v>
      </c>
      <c r="H556" s="90">
        <v>3.1539478308810747E-3</v>
      </c>
      <c r="I556" s="90">
        <v>-0.22500719442446687</v>
      </c>
      <c r="J556" s="90">
        <v>5.9574757349120082</v>
      </c>
      <c r="K556" s="90">
        <v>0</v>
      </c>
      <c r="L556" s="90">
        <v>0</v>
      </c>
      <c r="M556" s="90">
        <v>0</v>
      </c>
      <c r="N556" s="89">
        <v>12</v>
      </c>
      <c r="O556" s="89">
        <v>86</v>
      </c>
      <c r="P556" s="89">
        <f t="shared" si="18"/>
        <v>30</v>
      </c>
      <c r="Q556" s="91">
        <f>(((alpha_a*(speed_s^3))+(beta_b*(speed_s^2))+(ceta_c*speed_s))+delta_d)</f>
        <v>1.685024663040517</v>
      </c>
    </row>
    <row r="557" spans="1:17" x14ac:dyDescent="0.25">
      <c r="A557" s="88" t="s">
        <v>6</v>
      </c>
      <c r="B557" s="88" t="s">
        <v>18</v>
      </c>
      <c r="C557" s="88" t="s">
        <v>65</v>
      </c>
      <c r="D557" s="88" t="s">
        <v>134</v>
      </c>
      <c r="E557" s="130">
        <v>-0.04</v>
      </c>
      <c r="F557" s="130">
        <v>0</v>
      </c>
      <c r="G557" s="90">
        <v>-1.2840839981229782E-5</v>
      </c>
      <c r="H557" s="90">
        <v>3.0308139438996727E-3</v>
      </c>
      <c r="I557" s="90">
        <v>-0.21622264656053586</v>
      </c>
      <c r="J557" s="90">
        <v>5.7248888734456651</v>
      </c>
      <c r="K557" s="90">
        <v>0</v>
      </c>
      <c r="L557" s="90">
        <v>0</v>
      </c>
      <c r="M557" s="90">
        <v>0</v>
      </c>
      <c r="N557" s="89">
        <v>12</v>
      </c>
      <c r="O557" s="89">
        <v>86</v>
      </c>
      <c r="P557" s="89">
        <f t="shared" si="18"/>
        <v>30</v>
      </c>
      <c r="Q557" s="91">
        <f>(((alpha_a*(speed_s^3))+(beta_b*(speed_s^2))+(ceta_c*speed_s))+delta_d)</f>
        <v>1.6192393466460908</v>
      </c>
    </row>
    <row r="558" spans="1:17" x14ac:dyDescent="0.25">
      <c r="A558" s="88" t="s">
        <v>6</v>
      </c>
      <c r="B558" s="88" t="s">
        <v>18</v>
      </c>
      <c r="C558" s="88" t="s">
        <v>65</v>
      </c>
      <c r="D558" s="88" t="s">
        <v>135</v>
      </c>
      <c r="E558" s="130">
        <v>-0.04</v>
      </c>
      <c r="F558" s="130">
        <v>0</v>
      </c>
      <c r="G558" s="90">
        <v>0.68658883168466756</v>
      </c>
      <c r="H558" s="90">
        <v>12.087764192115493</v>
      </c>
      <c r="I558" s="90">
        <v>-1.0481892360888732</v>
      </c>
      <c r="J558" s="90">
        <v>-0.37386195917738663</v>
      </c>
      <c r="K558" s="90">
        <v>0.11969056611453725</v>
      </c>
      <c r="L558" s="90">
        <v>0</v>
      </c>
      <c r="M558" s="90">
        <v>0</v>
      </c>
      <c r="N558" s="89">
        <v>12</v>
      </c>
      <c r="O558" s="89">
        <v>86</v>
      </c>
      <c r="P558" s="89">
        <f t="shared" si="18"/>
        <v>30</v>
      </c>
      <c r="Q558" s="91">
        <f>(alpha_a+(beta_b/(1+EXP((((-1)*ceta_c)+(delta_d*LN(speed_s)))+(epsilon_e*speed_s)))))</f>
        <v>1.0895018127273137</v>
      </c>
    </row>
    <row r="559" spans="1:17" x14ac:dyDescent="0.25">
      <c r="A559" s="88" t="s">
        <v>6</v>
      </c>
      <c r="B559" s="88" t="s">
        <v>18</v>
      </c>
      <c r="C559" s="88" t="s">
        <v>65</v>
      </c>
      <c r="D559" s="88" t="s">
        <v>136</v>
      </c>
      <c r="E559" s="130">
        <v>-0.04</v>
      </c>
      <c r="F559" s="130">
        <v>0</v>
      </c>
      <c r="G559" s="90">
        <v>0.74606951038593561</v>
      </c>
      <c r="H559" s="90">
        <v>14.916953164387113</v>
      </c>
      <c r="I559" s="90">
        <v>-0.82334851543001442</v>
      </c>
      <c r="J559" s="90">
        <v>-0.16388177647739766</v>
      </c>
      <c r="K559" s="90">
        <v>0.10412987084184634</v>
      </c>
      <c r="L559" s="90">
        <v>0</v>
      </c>
      <c r="M559" s="90">
        <v>0</v>
      </c>
      <c r="N559" s="89">
        <v>12</v>
      </c>
      <c r="O559" s="89">
        <v>86</v>
      </c>
      <c r="P559" s="89">
        <f t="shared" si="18"/>
        <v>30</v>
      </c>
      <c r="Q559" s="91">
        <f>(alpha_a+(beta_b/(1+EXP((((-1)*ceta_c)+(delta_d*LN(speed_s)))+(epsilon_e*speed_s)))))</f>
        <v>1.2325736436667034</v>
      </c>
    </row>
    <row r="560" spans="1:17" x14ac:dyDescent="0.25">
      <c r="A560" s="88" t="s">
        <v>6</v>
      </c>
      <c r="B560" s="88" t="s">
        <v>18</v>
      </c>
      <c r="C560" s="88" t="s">
        <v>65</v>
      </c>
      <c r="D560" s="88" t="s">
        <v>137</v>
      </c>
      <c r="E560" s="130">
        <v>-0.04</v>
      </c>
      <c r="F560" s="130">
        <v>0</v>
      </c>
      <c r="G560" s="90">
        <v>0.59200960593986751</v>
      </c>
      <c r="H560" s="90">
        <v>25.31464236744695</v>
      </c>
      <c r="I560" s="90">
        <v>-0.95767273139453202</v>
      </c>
      <c r="J560" s="90">
        <v>2.3981997453330742E-2</v>
      </c>
      <c r="K560" s="90">
        <v>9.9939909262371895E-2</v>
      </c>
      <c r="L560" s="90">
        <v>0</v>
      </c>
      <c r="M560" s="90">
        <v>0</v>
      </c>
      <c r="N560" s="89">
        <v>12</v>
      </c>
      <c r="O560" s="89">
        <v>86</v>
      </c>
      <c r="P560" s="89">
        <f t="shared" si="18"/>
        <v>30</v>
      </c>
      <c r="Q560" s="91">
        <f>(alpha_a+(beta_b/(1+EXP((((-1)*ceta_c)+(delta_d*LN(speed_s)))+(epsilon_e*speed_s)))))</f>
        <v>1.030883424182893</v>
      </c>
    </row>
    <row r="561" spans="1:17" x14ac:dyDescent="0.25">
      <c r="A561" s="88" t="s">
        <v>6</v>
      </c>
      <c r="B561" s="88" t="s">
        <v>18</v>
      </c>
      <c r="C561" s="88" t="s">
        <v>65</v>
      </c>
      <c r="D561" s="88" t="s">
        <v>138</v>
      </c>
      <c r="E561" s="130">
        <v>-0.04</v>
      </c>
      <c r="F561" s="130">
        <v>0</v>
      </c>
      <c r="G561" s="90">
        <v>0.35235471377794386</v>
      </c>
      <c r="H561" s="90">
        <v>4.8936321745643436</v>
      </c>
      <c r="I561" s="90">
        <v>-0.45158148700799822</v>
      </c>
      <c r="J561" s="90">
        <v>-0.30663919247992</v>
      </c>
      <c r="K561" s="90">
        <v>0.12333080760618753</v>
      </c>
      <c r="L561" s="90">
        <v>0</v>
      </c>
      <c r="M561" s="90">
        <v>0</v>
      </c>
      <c r="N561" s="89">
        <v>12</v>
      </c>
      <c r="O561" s="89">
        <v>86</v>
      </c>
      <c r="P561" s="89">
        <f t="shared" si="18"/>
        <v>30</v>
      </c>
      <c r="Q561" s="91">
        <f>(alpha_a+(beta_b/(1+EXP((((-1)*ceta_c)+(delta_d*LN(speed_s)))+(epsilon_e*speed_s)))))</f>
        <v>0.56158354420411472</v>
      </c>
    </row>
    <row r="562" spans="1:17" x14ac:dyDescent="0.25">
      <c r="A562" s="88" t="s">
        <v>6</v>
      </c>
      <c r="B562" s="88" t="s">
        <v>18</v>
      </c>
      <c r="C562" s="88" t="s">
        <v>65</v>
      </c>
      <c r="D562" s="88" t="s">
        <v>131</v>
      </c>
      <c r="E562" s="130">
        <v>-0.04</v>
      </c>
      <c r="F562" s="130">
        <v>0</v>
      </c>
      <c r="G562" s="90">
        <v>-10.9006626342</v>
      </c>
      <c r="H562" s="90">
        <v>1.5916201818</v>
      </c>
      <c r="I562" s="90">
        <v>-6.2133480000000003E-4</v>
      </c>
      <c r="J562" s="90">
        <v>20.347835955200001</v>
      </c>
      <c r="K562" s="90">
        <v>1</v>
      </c>
      <c r="L562" s="90">
        <v>-0.51965613779999997</v>
      </c>
      <c r="M562" s="90">
        <v>7.4406198300000004E-2</v>
      </c>
      <c r="N562" s="89">
        <v>5</v>
      </c>
      <c r="O562" s="89">
        <v>75</v>
      </c>
      <c r="P562" s="89">
        <f t="shared" si="18"/>
        <v>30</v>
      </c>
      <c r="Q562" s="91">
        <f>(alpha_a+beta_b*speed_s+ceta_c*speed_s^2+delta_d/speed_s)/(epsilon_e+feta_f*speed_s+gamma_g*speed_s^2)</f>
        <v>0.70580184199160867</v>
      </c>
    </row>
    <row r="563" spans="1:17" x14ac:dyDescent="0.25">
      <c r="A563" s="88" t="s">
        <v>6</v>
      </c>
      <c r="B563" s="88" t="s">
        <v>18</v>
      </c>
      <c r="C563" s="88" t="s">
        <v>65</v>
      </c>
      <c r="D563" s="88" t="s">
        <v>132</v>
      </c>
      <c r="E563" s="130">
        <v>-0.04</v>
      </c>
      <c r="F563" s="130">
        <v>0</v>
      </c>
      <c r="G563" s="90">
        <v>4.2554799339000002</v>
      </c>
      <c r="H563" s="90">
        <v>-0.1063273025</v>
      </c>
      <c r="I563" s="90">
        <v>9.6911830000000003E-4</v>
      </c>
      <c r="J563" s="90">
        <v>22.763965142499998</v>
      </c>
      <c r="K563" s="90">
        <v>1</v>
      </c>
      <c r="L563" s="90">
        <v>7.1461296300000005E-2</v>
      </c>
      <c r="M563" s="90">
        <v>-5.6032260000000002E-4</v>
      </c>
      <c r="N563" s="89">
        <v>5</v>
      </c>
      <c r="O563" s="89">
        <v>85</v>
      </c>
      <c r="P563" s="89">
        <f t="shared" si="18"/>
        <v>30</v>
      </c>
      <c r="Q563" s="91">
        <f>(alpha_a+beta_b*speed_s+ceta_c*speed_s^2+delta_d/speed_s)/(epsilon_e+feta_f*speed_s+gamma_g*speed_s^2)</f>
        <v>1.0216391617441447</v>
      </c>
    </row>
    <row r="564" spans="1:17" x14ac:dyDescent="0.25">
      <c r="A564" s="88" t="s">
        <v>6</v>
      </c>
      <c r="B564" s="88" t="s">
        <v>18</v>
      </c>
      <c r="C564" s="88" t="s">
        <v>65</v>
      </c>
      <c r="D564" s="88" t="s">
        <v>133</v>
      </c>
      <c r="E564" s="130">
        <v>-0.04</v>
      </c>
      <c r="F564" s="130">
        <v>0</v>
      </c>
      <c r="G564" s="90">
        <v>0.30841533989999997</v>
      </c>
      <c r="H564" s="90">
        <v>-1.4875309200000001E-2</v>
      </c>
      <c r="I564" s="90">
        <v>1.5663910000000001E-4</v>
      </c>
      <c r="J564" s="90">
        <v>11.2338245938</v>
      </c>
      <c r="K564" s="90">
        <v>1</v>
      </c>
      <c r="L564" s="90">
        <v>-2.40464318E-2</v>
      </c>
      <c r="M564" s="90">
        <v>2.4275070000000001E-4</v>
      </c>
      <c r="N564" s="89">
        <v>5</v>
      </c>
      <c r="O564" s="89">
        <v>85</v>
      </c>
      <c r="P564" s="89">
        <f t="shared" si="18"/>
        <v>30</v>
      </c>
      <c r="Q564" s="91">
        <f>(alpha_a+beta_b*speed_s+ceta_c*speed_s^2+delta_d/speed_s)/(epsilon_e+feta_f*speed_s+gamma_g*speed_s^2)</f>
        <v>0.75961624076662304</v>
      </c>
    </row>
    <row r="565" spans="1:17" x14ac:dyDescent="0.25">
      <c r="A565" s="88" t="s">
        <v>6</v>
      </c>
      <c r="B565" s="88" t="s">
        <v>11</v>
      </c>
      <c r="C565" s="88" t="s">
        <v>65</v>
      </c>
      <c r="D565" s="88" t="s">
        <v>134</v>
      </c>
      <c r="E565" s="130">
        <v>-0.04</v>
      </c>
      <c r="F565" s="130">
        <v>0</v>
      </c>
      <c r="G565" s="90">
        <v>80.447032494385709</v>
      </c>
      <c r="H565" s="90">
        <v>0.97601653999852855</v>
      </c>
      <c r="I565" s="90">
        <v>-0.64798131179503005</v>
      </c>
      <c r="J565" s="90">
        <v>0</v>
      </c>
      <c r="K565" s="90">
        <v>0</v>
      </c>
      <c r="L565" s="90">
        <v>0</v>
      </c>
      <c r="M565" s="90">
        <v>0</v>
      </c>
      <c r="N565" s="89">
        <v>12</v>
      </c>
      <c r="O565" s="89">
        <v>86</v>
      </c>
      <c r="P565" s="89">
        <f t="shared" si="18"/>
        <v>30</v>
      </c>
      <c r="Q565" s="91">
        <f>((alpha_a*(beta_b^speed_s))*(speed_s^ceta_c))</f>
        <v>4.2862587473888984</v>
      </c>
    </row>
    <row r="566" spans="1:17" x14ac:dyDescent="0.25">
      <c r="A566" s="88" t="s">
        <v>6</v>
      </c>
      <c r="B566" s="88" t="s">
        <v>11</v>
      </c>
      <c r="C566" s="88" t="s">
        <v>65</v>
      </c>
      <c r="D566" s="88" t="s">
        <v>135</v>
      </c>
      <c r="E566" s="130">
        <v>-0.04</v>
      </c>
      <c r="F566" s="130">
        <v>0</v>
      </c>
      <c r="G566" s="90">
        <v>73.593032176511727</v>
      </c>
      <c r="H566" s="90">
        <v>0.97852689838085249</v>
      </c>
      <c r="I566" s="90">
        <v>-0.72410891870536431</v>
      </c>
      <c r="J566" s="90">
        <v>0</v>
      </c>
      <c r="K566" s="90">
        <v>0</v>
      </c>
      <c r="L566" s="90">
        <v>0</v>
      </c>
      <c r="M566" s="90">
        <v>0</v>
      </c>
      <c r="N566" s="89">
        <v>12</v>
      </c>
      <c r="O566" s="89">
        <v>86</v>
      </c>
      <c r="P566" s="89">
        <f t="shared" si="18"/>
        <v>30</v>
      </c>
      <c r="Q566" s="91">
        <f>((alpha_a*(beta_b^speed_s))*(speed_s^ceta_c))</f>
        <v>3.269061359813656</v>
      </c>
    </row>
    <row r="567" spans="1:17" x14ac:dyDescent="0.25">
      <c r="A567" s="88" t="s">
        <v>6</v>
      </c>
      <c r="B567" s="88" t="s">
        <v>11</v>
      </c>
      <c r="C567" s="88" t="s">
        <v>65</v>
      </c>
      <c r="D567" s="88" t="s">
        <v>136</v>
      </c>
      <c r="E567" s="130">
        <v>-0.04</v>
      </c>
      <c r="F567" s="130">
        <v>0</v>
      </c>
      <c r="G567" s="90">
        <v>78.339922325619341</v>
      </c>
      <c r="H567" s="90">
        <v>0.97879967204156326</v>
      </c>
      <c r="I567" s="90">
        <v>-0.71129918219940913</v>
      </c>
      <c r="J567" s="90">
        <v>0</v>
      </c>
      <c r="K567" s="90">
        <v>0</v>
      </c>
      <c r="L567" s="90">
        <v>0</v>
      </c>
      <c r="M567" s="90">
        <v>0</v>
      </c>
      <c r="N567" s="89">
        <v>12</v>
      </c>
      <c r="O567" s="89">
        <v>86</v>
      </c>
      <c r="P567" s="89">
        <f t="shared" si="18"/>
        <v>30</v>
      </c>
      <c r="Q567" s="91">
        <f>((alpha_a*(beta_b^speed_s))*(speed_s^ceta_c))</f>
        <v>3.6654090773536927</v>
      </c>
    </row>
    <row r="568" spans="1:17" x14ac:dyDescent="0.25">
      <c r="A568" s="88" t="s">
        <v>6</v>
      </c>
      <c r="B568" s="88" t="s">
        <v>11</v>
      </c>
      <c r="C568" s="88" t="s">
        <v>65</v>
      </c>
      <c r="D568" s="88" t="s">
        <v>137</v>
      </c>
      <c r="E568" s="130">
        <v>-0.04</v>
      </c>
      <c r="F568" s="130">
        <v>0</v>
      </c>
      <c r="G568" s="90">
        <v>102.49201629016339</v>
      </c>
      <c r="H568" s="90">
        <v>0.98471034918644806</v>
      </c>
      <c r="I568" s="90">
        <v>-0.87898014949597569</v>
      </c>
      <c r="J568" s="90">
        <v>0</v>
      </c>
      <c r="K568" s="90">
        <v>0</v>
      </c>
      <c r="L568" s="90">
        <v>0</v>
      </c>
      <c r="M568" s="90">
        <v>0</v>
      </c>
      <c r="N568" s="89">
        <v>12</v>
      </c>
      <c r="O568" s="89">
        <v>86</v>
      </c>
      <c r="P568" s="89">
        <f t="shared" si="18"/>
        <v>30</v>
      </c>
      <c r="Q568" s="91">
        <f>((alpha_a*(beta_b^speed_s))*(speed_s^ceta_c))</f>
        <v>3.2477668557708088</v>
      </c>
    </row>
    <row r="569" spans="1:17" x14ac:dyDescent="0.25">
      <c r="A569" s="88" t="s">
        <v>6</v>
      </c>
      <c r="B569" s="88" t="s">
        <v>11</v>
      </c>
      <c r="C569" s="88" t="s">
        <v>65</v>
      </c>
      <c r="D569" s="88" t="s">
        <v>138</v>
      </c>
      <c r="E569" s="130">
        <v>-0.04</v>
      </c>
      <c r="F569" s="130">
        <v>0</v>
      </c>
      <c r="G569" s="90">
        <v>-0.67685507187464677</v>
      </c>
      <c r="H569" s="90">
        <v>23.285350003454759</v>
      </c>
      <c r="I569" s="90">
        <v>1.6713688453152502</v>
      </c>
      <c r="J569" s="90">
        <v>1.1443990132175628</v>
      </c>
      <c r="K569" s="90">
        <v>-3.8959619375846237E-4</v>
      </c>
      <c r="L569" s="90">
        <v>0</v>
      </c>
      <c r="M569" s="90">
        <v>0</v>
      </c>
      <c r="N569" s="89">
        <v>12</v>
      </c>
      <c r="O569" s="89">
        <v>86</v>
      </c>
      <c r="P569" s="89">
        <f t="shared" si="18"/>
        <v>30</v>
      </c>
      <c r="Q569" s="91">
        <f>(alpha_a+(beta_b/(1+EXP((((-1)*ceta_c)+(delta_d*LN(speed_s)))+(epsilon_e*speed_s)))))</f>
        <v>1.6265574977044701</v>
      </c>
    </row>
    <row r="570" spans="1:17" x14ac:dyDescent="0.25">
      <c r="A570" s="88" t="s">
        <v>6</v>
      </c>
      <c r="B570" s="88" t="s">
        <v>11</v>
      </c>
      <c r="C570" s="88" t="s">
        <v>65</v>
      </c>
      <c r="D570" s="88" t="s">
        <v>131</v>
      </c>
      <c r="E570" s="130">
        <v>-0.04</v>
      </c>
      <c r="F570" s="130">
        <v>0</v>
      </c>
      <c r="G570" s="90">
        <v>-39.809877566300003</v>
      </c>
      <c r="H570" s="90">
        <v>6.9235623890999998</v>
      </c>
      <c r="I570" s="90">
        <v>-6.9275293700000004E-2</v>
      </c>
      <c r="J570" s="90">
        <v>76.627555772700006</v>
      </c>
      <c r="K570" s="90">
        <v>1</v>
      </c>
      <c r="L570" s="90">
        <v>-0.45814657279999998</v>
      </c>
      <c r="M570" s="90">
        <v>7.1620747400000004E-2</v>
      </c>
      <c r="N570" s="89">
        <v>5</v>
      </c>
      <c r="O570" s="89">
        <v>85</v>
      </c>
      <c r="P570" s="89">
        <f t="shared" si="18"/>
        <v>30</v>
      </c>
      <c r="Q570" s="91">
        <f>(alpha_a+beta_b*speed_s+ceta_c*speed_s^2+delta_d/speed_s)/(epsilon_e+feta_f*speed_s+gamma_g*speed_s^2)</f>
        <v>2.0903992300145355</v>
      </c>
    </row>
    <row r="571" spans="1:17" x14ac:dyDescent="0.25">
      <c r="A571" s="88" t="s">
        <v>6</v>
      </c>
      <c r="B571" s="88" t="s">
        <v>11</v>
      </c>
      <c r="C571" s="88" t="s">
        <v>65</v>
      </c>
      <c r="D571" s="88" t="s">
        <v>132</v>
      </c>
      <c r="E571" s="130">
        <v>-0.04</v>
      </c>
      <c r="F571" s="130">
        <v>0</v>
      </c>
      <c r="G571" s="90">
        <v>-53.832019478699998</v>
      </c>
      <c r="H571" s="90">
        <v>8.7392353597000003</v>
      </c>
      <c r="I571" s="90">
        <v>-8.9775859200000002E-2</v>
      </c>
      <c r="J571" s="90">
        <v>110.202261393</v>
      </c>
      <c r="K571" s="90">
        <v>1</v>
      </c>
      <c r="L571" s="90">
        <v>-0.43612928150000002</v>
      </c>
      <c r="M571" s="90">
        <v>6.4132705499999998E-2</v>
      </c>
      <c r="N571" s="89">
        <v>5</v>
      </c>
      <c r="O571" s="89">
        <v>85</v>
      </c>
      <c r="P571" s="89">
        <f t="shared" si="18"/>
        <v>30</v>
      </c>
      <c r="Q571" s="91">
        <f>(alpha_a+beta_b*speed_s+ceta_c*speed_s^2+delta_d/speed_s)/(epsilon_e+feta_f*speed_s+gamma_g*speed_s^2)</f>
        <v>2.8753933729508274</v>
      </c>
    </row>
    <row r="572" spans="1:17" x14ac:dyDescent="0.25">
      <c r="A572" s="88" t="s">
        <v>6</v>
      </c>
      <c r="B572" s="88" t="s">
        <v>11</v>
      </c>
      <c r="C572" s="88" t="s">
        <v>65</v>
      </c>
      <c r="D572" s="88" t="s">
        <v>133</v>
      </c>
      <c r="E572" s="130">
        <v>-0.04</v>
      </c>
      <c r="F572" s="130">
        <v>0</v>
      </c>
      <c r="G572" s="90">
        <v>-1.6531342061000001</v>
      </c>
      <c r="H572" s="90">
        <v>0.1724971169</v>
      </c>
      <c r="I572" s="90">
        <v>-1.5038536999999999E-3</v>
      </c>
      <c r="J572" s="90">
        <v>44.981510716400003</v>
      </c>
      <c r="K572" s="90">
        <v>1</v>
      </c>
      <c r="L572" s="90">
        <v>-4.3100543200000001E-2</v>
      </c>
      <c r="M572" s="90">
        <v>2.3199634000000001E-3</v>
      </c>
      <c r="N572" s="89">
        <v>5</v>
      </c>
      <c r="O572" s="89">
        <v>85</v>
      </c>
      <c r="P572" s="89">
        <f t="shared" si="18"/>
        <v>30</v>
      </c>
      <c r="Q572" s="91">
        <f>(alpha_a+beta_b*speed_s+ceta_c*speed_s^2+delta_d/speed_s)/(epsilon_e+feta_f*speed_s+gamma_g*speed_s^2)</f>
        <v>2.0433399818016778</v>
      </c>
    </row>
    <row r="573" spans="1:17" x14ac:dyDescent="0.25">
      <c r="A573" s="88" t="s">
        <v>6</v>
      </c>
      <c r="B573" s="88" t="s">
        <v>16</v>
      </c>
      <c r="C573" s="88" t="s">
        <v>65</v>
      </c>
      <c r="D573" s="88" t="s">
        <v>134</v>
      </c>
      <c r="E573" s="130">
        <v>-0.04</v>
      </c>
      <c r="F573" s="130">
        <v>0</v>
      </c>
      <c r="G573" s="90">
        <v>-0.5200552287376875</v>
      </c>
      <c r="H573" s="90">
        <v>22.806941483043669</v>
      </c>
      <c r="I573" s="90">
        <v>2.902440108538979</v>
      </c>
      <c r="J573" s="90">
        <v>1.3822582928953226</v>
      </c>
      <c r="K573" s="90">
        <v>-1.9719867150342677E-3</v>
      </c>
      <c r="L573" s="90">
        <v>0</v>
      </c>
      <c r="M573" s="90">
        <v>0</v>
      </c>
      <c r="N573" s="89">
        <v>12</v>
      </c>
      <c r="O573" s="89">
        <v>86</v>
      </c>
      <c r="P573" s="89">
        <f t="shared" si="18"/>
        <v>30</v>
      </c>
      <c r="Q573" s="91">
        <f>(alpha_a+(beta_b/(1+EXP((((-1)*ceta_c)+(delta_d*LN(speed_s)))+(epsilon_e*speed_s)))))</f>
        <v>2.8860880072990418</v>
      </c>
    </row>
    <row r="574" spans="1:17" x14ac:dyDescent="0.25">
      <c r="A574" s="88" t="s">
        <v>6</v>
      </c>
      <c r="B574" s="88" t="s">
        <v>16</v>
      </c>
      <c r="C574" s="88" t="s">
        <v>65</v>
      </c>
      <c r="D574" s="88" t="s">
        <v>135</v>
      </c>
      <c r="E574" s="130">
        <v>-0.04</v>
      </c>
      <c r="F574" s="130">
        <v>0</v>
      </c>
      <c r="G574" s="90">
        <v>-0.28641481177680234</v>
      </c>
      <c r="H574" s="90">
        <v>36.849587102253082</v>
      </c>
      <c r="I574" s="90">
        <v>0.97159871449429469</v>
      </c>
      <c r="J574" s="90">
        <v>1.0709006012382527</v>
      </c>
      <c r="K574" s="90">
        <v>3.7819102359373754E-3</v>
      </c>
      <c r="L574" s="90">
        <v>0</v>
      </c>
      <c r="M574" s="90">
        <v>0</v>
      </c>
      <c r="N574" s="89">
        <v>12</v>
      </c>
      <c r="O574" s="89">
        <v>86</v>
      </c>
      <c r="P574" s="89">
        <f t="shared" si="18"/>
        <v>30</v>
      </c>
      <c r="Q574" s="91">
        <f>(alpha_a+(beta_b/(1+EXP((((-1)*ceta_c)+(delta_d*LN(speed_s)))+(epsilon_e*speed_s)))))</f>
        <v>1.8576347187861253</v>
      </c>
    </row>
    <row r="575" spans="1:17" x14ac:dyDescent="0.25">
      <c r="A575" s="88" t="s">
        <v>6</v>
      </c>
      <c r="B575" s="88" t="s">
        <v>16</v>
      </c>
      <c r="C575" s="88" t="s">
        <v>65</v>
      </c>
      <c r="D575" s="88" t="s">
        <v>136</v>
      </c>
      <c r="E575" s="130">
        <v>-0.04</v>
      </c>
      <c r="F575" s="130">
        <v>0</v>
      </c>
      <c r="G575" s="90">
        <v>-0.55707485447524585</v>
      </c>
      <c r="H575" s="90">
        <v>41.70797400775259</v>
      </c>
      <c r="I575" s="90">
        <v>0.93072930888035865</v>
      </c>
      <c r="J575" s="90">
        <v>1.066911146978351</v>
      </c>
      <c r="K575" s="90">
        <v>-8.0176047246386802E-5</v>
      </c>
      <c r="L575" s="90">
        <v>0</v>
      </c>
      <c r="M575" s="90">
        <v>0</v>
      </c>
      <c r="N575" s="89">
        <v>12</v>
      </c>
      <c r="O575" s="89">
        <v>86</v>
      </c>
      <c r="P575" s="89">
        <f t="shared" si="18"/>
        <v>30</v>
      </c>
      <c r="Q575" s="91">
        <f>(alpha_a+(beta_b/(1+EXP((((-1)*ceta_c)+(delta_d*LN(speed_s)))+(epsilon_e*speed_s)))))</f>
        <v>2.0801650735513966</v>
      </c>
    </row>
    <row r="576" spans="1:17" x14ac:dyDescent="0.25">
      <c r="A576" s="88" t="s">
        <v>6</v>
      </c>
      <c r="B576" s="88" t="s">
        <v>16</v>
      </c>
      <c r="C576" s="88" t="s">
        <v>65</v>
      </c>
      <c r="D576" s="88" t="s">
        <v>137</v>
      </c>
      <c r="E576" s="130">
        <v>-0.04</v>
      </c>
      <c r="F576" s="130">
        <v>0</v>
      </c>
      <c r="G576" s="90">
        <v>-0.31137836988828088</v>
      </c>
      <c r="H576" s="90">
        <v>48.106363361216879</v>
      </c>
      <c r="I576" s="90">
        <v>0.9428986794022296</v>
      </c>
      <c r="J576" s="90">
        <v>1.173462095654104</v>
      </c>
      <c r="K576" s="90">
        <v>-2.2650674723797781E-4</v>
      </c>
      <c r="L576" s="90">
        <v>0</v>
      </c>
      <c r="M576" s="90">
        <v>0</v>
      </c>
      <c r="N576" s="89">
        <v>12</v>
      </c>
      <c r="O576" s="89">
        <v>86</v>
      </c>
      <c r="P576" s="89">
        <f t="shared" si="18"/>
        <v>30</v>
      </c>
      <c r="Q576" s="91">
        <f>(alpha_a+(beta_b/(1+EXP((((-1)*ceta_c)+(delta_d*LN(speed_s)))+(epsilon_e*speed_s)))))</f>
        <v>1.8816287895908679</v>
      </c>
    </row>
    <row r="577" spans="1:17" x14ac:dyDescent="0.25">
      <c r="A577" s="88" t="s">
        <v>6</v>
      </c>
      <c r="B577" s="88" t="s">
        <v>16</v>
      </c>
      <c r="C577" s="88" t="s">
        <v>65</v>
      </c>
      <c r="D577" s="88" t="s">
        <v>138</v>
      </c>
      <c r="E577" s="130">
        <v>-0.04</v>
      </c>
      <c r="F577" s="130">
        <v>0</v>
      </c>
      <c r="G577" s="90">
        <v>23.185502140808055</v>
      </c>
      <c r="H577" s="90">
        <v>0.97796837024013794</v>
      </c>
      <c r="I577" s="90">
        <v>-0.73564649103155244</v>
      </c>
      <c r="J577" s="90">
        <v>0</v>
      </c>
      <c r="K577" s="90">
        <v>0</v>
      </c>
      <c r="L577" s="90">
        <v>0</v>
      </c>
      <c r="M577" s="90">
        <v>0</v>
      </c>
      <c r="N577" s="89">
        <v>12</v>
      </c>
      <c r="O577" s="89">
        <v>86</v>
      </c>
      <c r="P577" s="89">
        <f t="shared" si="18"/>
        <v>30</v>
      </c>
      <c r="Q577" s="91">
        <f>((alpha_a*(beta_b^speed_s))*(speed_s^ceta_c))</f>
        <v>0.97346805854318563</v>
      </c>
    </row>
    <row r="578" spans="1:17" x14ac:dyDescent="0.25">
      <c r="A578" s="88" t="s">
        <v>6</v>
      </c>
      <c r="B578" s="88" t="s">
        <v>16</v>
      </c>
      <c r="C578" s="88" t="s">
        <v>65</v>
      </c>
      <c r="D578" s="88" t="s">
        <v>131</v>
      </c>
      <c r="E578" s="130">
        <v>-0.04</v>
      </c>
      <c r="F578" s="130">
        <v>0</v>
      </c>
      <c r="G578" s="90">
        <v>-136.6675306763</v>
      </c>
      <c r="H578" s="90">
        <v>32.731849050500003</v>
      </c>
      <c r="I578" s="90">
        <v>-0.31914623219999999</v>
      </c>
      <c r="J578" s="90">
        <v>99.283184135799999</v>
      </c>
      <c r="K578" s="90">
        <v>1</v>
      </c>
      <c r="L578" s="90">
        <v>-2.4690343828999999</v>
      </c>
      <c r="M578" s="90">
        <v>0.63553622369999996</v>
      </c>
      <c r="N578" s="89">
        <v>5</v>
      </c>
      <c r="O578" s="89">
        <v>85</v>
      </c>
      <c r="P578" s="89">
        <f t="shared" si="18"/>
        <v>30</v>
      </c>
      <c r="Q578" s="91">
        <f>(alpha_a+beta_b*speed_s+ceta_c*speed_s^2+delta_d/speed_s)/(epsilon_e+feta_f*speed_s+gamma_g*speed_s^2)</f>
        <v>1.125180904316464</v>
      </c>
    </row>
    <row r="579" spans="1:17" x14ac:dyDescent="0.25">
      <c r="A579" s="88" t="s">
        <v>6</v>
      </c>
      <c r="B579" s="88" t="s">
        <v>16</v>
      </c>
      <c r="C579" s="88" t="s">
        <v>65</v>
      </c>
      <c r="D579" s="88" t="s">
        <v>132</v>
      </c>
      <c r="E579" s="130">
        <v>-0.04</v>
      </c>
      <c r="F579" s="130">
        <v>0</v>
      </c>
      <c r="G579" s="90">
        <v>-25.733667152100001</v>
      </c>
      <c r="H579" s="90">
        <v>4.3090186404999997</v>
      </c>
      <c r="I579" s="90">
        <v>-3.9144727499999997E-2</v>
      </c>
      <c r="J579" s="90">
        <v>57.5637063836</v>
      </c>
      <c r="K579" s="90">
        <v>1</v>
      </c>
      <c r="L579" s="90">
        <v>-0.38893104740000001</v>
      </c>
      <c r="M579" s="90">
        <v>5.8180035099999999E-2</v>
      </c>
      <c r="N579" s="89">
        <v>5</v>
      </c>
      <c r="O579" s="89">
        <v>85</v>
      </c>
      <c r="P579" s="89">
        <f t="shared" si="18"/>
        <v>30</v>
      </c>
      <c r="Q579" s="91">
        <f>(alpha_a+beta_b*speed_s+ceta_c*speed_s^2+delta_d/speed_s)/(epsilon_e+feta_f*speed_s+gamma_g*speed_s^2)</f>
        <v>1.6843013098429762</v>
      </c>
    </row>
    <row r="580" spans="1:17" x14ac:dyDescent="0.25">
      <c r="A580" s="88" t="s">
        <v>6</v>
      </c>
      <c r="B580" s="88" t="s">
        <v>16</v>
      </c>
      <c r="C580" s="88" t="s">
        <v>65</v>
      </c>
      <c r="D580" s="88" t="s">
        <v>133</v>
      </c>
      <c r="E580" s="130">
        <v>-0.04</v>
      </c>
      <c r="F580" s="130">
        <v>0</v>
      </c>
      <c r="G580" s="90">
        <v>-2.2577918669999999</v>
      </c>
      <c r="H580" s="90">
        <v>0.1233957539</v>
      </c>
      <c r="I580" s="90">
        <v>-6.4343859999999996E-4</v>
      </c>
      <c r="J580" s="90">
        <v>25.147225353100001</v>
      </c>
      <c r="K580" s="90">
        <v>1</v>
      </c>
      <c r="L580" s="90">
        <v>-8.5578160400000006E-2</v>
      </c>
      <c r="M580" s="90">
        <v>3.4422374E-3</v>
      </c>
      <c r="N580" s="89">
        <v>5</v>
      </c>
      <c r="O580" s="89">
        <v>85</v>
      </c>
      <c r="P580" s="89">
        <f t="shared" si="18"/>
        <v>30</v>
      </c>
      <c r="Q580" s="91">
        <f>(alpha_a+beta_b*speed_s+ceta_c*speed_s^2+delta_d/speed_s)/(epsilon_e+feta_f*speed_s+gamma_g*speed_s^2)</f>
        <v>1.1127337290027175</v>
      </c>
    </row>
    <row r="581" spans="1:17" x14ac:dyDescent="0.25">
      <c r="A581" s="88" t="s">
        <v>6</v>
      </c>
      <c r="B581" s="88" t="s">
        <v>15</v>
      </c>
      <c r="C581" s="88" t="s">
        <v>65</v>
      </c>
      <c r="D581" s="88" t="s">
        <v>134</v>
      </c>
      <c r="E581" s="130">
        <v>-0.04</v>
      </c>
      <c r="F581" s="130">
        <v>0</v>
      </c>
      <c r="G581" s="90">
        <v>88.705238542176929</v>
      </c>
      <c r="H581" s="90">
        <v>0.97952572849843944</v>
      </c>
      <c r="I581" s="90">
        <v>-0.73522628608123153</v>
      </c>
      <c r="J581" s="90">
        <v>0</v>
      </c>
      <c r="K581" s="90">
        <v>0</v>
      </c>
      <c r="L581" s="90">
        <v>0</v>
      </c>
      <c r="M581" s="90">
        <v>0</v>
      </c>
      <c r="N581" s="89">
        <v>12</v>
      </c>
      <c r="O581" s="89">
        <v>86</v>
      </c>
      <c r="P581" s="89">
        <f t="shared" si="18"/>
        <v>30</v>
      </c>
      <c r="Q581" s="91">
        <f>((alpha_a*(beta_b^speed_s))*(speed_s^ceta_c))</f>
        <v>3.912067389535999</v>
      </c>
    </row>
    <row r="582" spans="1:17" x14ac:dyDescent="0.25">
      <c r="A582" s="88" t="s">
        <v>6</v>
      </c>
      <c r="B582" s="88" t="s">
        <v>15</v>
      </c>
      <c r="C582" s="88" t="s">
        <v>65</v>
      </c>
      <c r="D582" s="88" t="s">
        <v>135</v>
      </c>
      <c r="E582" s="130">
        <v>-0.04</v>
      </c>
      <c r="F582" s="130">
        <v>0</v>
      </c>
      <c r="G582" s="90">
        <v>-0.72932040063706538</v>
      </c>
      <c r="H582" s="90">
        <v>79.126274247505506</v>
      </c>
      <c r="I582" s="90">
        <v>0.42840537761879932</v>
      </c>
      <c r="J582" s="90">
        <v>1.0472982232489565</v>
      </c>
      <c r="K582" s="90">
        <v>5.0018589051296913E-4</v>
      </c>
      <c r="L582" s="90">
        <v>0</v>
      </c>
      <c r="M582" s="90">
        <v>0</v>
      </c>
      <c r="N582" s="89">
        <v>12</v>
      </c>
      <c r="O582" s="89">
        <v>86</v>
      </c>
      <c r="P582" s="89">
        <f t="shared" si="18"/>
        <v>30</v>
      </c>
      <c r="Q582" s="91">
        <f>(alpha_a+(beta_b/(1+EXP((((-1)*ceta_c)+(delta_d*LN(speed_s)))+(epsilon_e*speed_s)))))</f>
        <v>2.52623424797937</v>
      </c>
    </row>
    <row r="583" spans="1:17" x14ac:dyDescent="0.25">
      <c r="A583" s="88" t="s">
        <v>6</v>
      </c>
      <c r="B583" s="88" t="s">
        <v>15</v>
      </c>
      <c r="C583" s="88" t="s">
        <v>65</v>
      </c>
      <c r="D583" s="88" t="s">
        <v>136</v>
      </c>
      <c r="E583" s="130">
        <v>-0.04</v>
      </c>
      <c r="F583" s="130">
        <v>0</v>
      </c>
      <c r="G583" s="90">
        <v>-0.85872508115337776</v>
      </c>
      <c r="H583" s="90">
        <v>64.488348255172951</v>
      </c>
      <c r="I583" s="90">
        <v>0.8014666813718343</v>
      </c>
      <c r="J583" s="90">
        <v>1.059191815708602</v>
      </c>
      <c r="K583" s="90">
        <v>-1.2677899701116232E-4</v>
      </c>
      <c r="L583" s="90">
        <v>0</v>
      </c>
      <c r="M583" s="90">
        <v>0</v>
      </c>
      <c r="N583" s="89">
        <v>12</v>
      </c>
      <c r="O583" s="89">
        <v>86</v>
      </c>
      <c r="P583" s="89">
        <f t="shared" si="18"/>
        <v>30</v>
      </c>
      <c r="Q583" s="91">
        <f>(alpha_a+(beta_b/(1+EXP((((-1)*ceta_c)+(delta_d*LN(speed_s)))+(epsilon_e*speed_s)))))</f>
        <v>2.8476099672920743</v>
      </c>
    </row>
    <row r="584" spans="1:17" x14ac:dyDescent="0.25">
      <c r="A584" s="88" t="s">
        <v>6</v>
      </c>
      <c r="B584" s="88" t="s">
        <v>15</v>
      </c>
      <c r="C584" s="88" t="s">
        <v>65</v>
      </c>
      <c r="D584" s="88" t="s">
        <v>137</v>
      </c>
      <c r="E584" s="130">
        <v>-0.04</v>
      </c>
      <c r="F584" s="130">
        <v>0</v>
      </c>
      <c r="G584" s="90">
        <v>103.46971840274156</v>
      </c>
      <c r="H584" s="90">
        <v>0.98820803594672013</v>
      </c>
      <c r="I584" s="90">
        <v>-0.97898048421184369</v>
      </c>
      <c r="J584" s="90">
        <v>0</v>
      </c>
      <c r="K584" s="90">
        <v>0</v>
      </c>
      <c r="L584" s="90">
        <v>0</v>
      </c>
      <c r="M584" s="90">
        <v>0</v>
      </c>
      <c r="N584" s="89">
        <v>12</v>
      </c>
      <c r="O584" s="89">
        <v>86</v>
      </c>
      <c r="P584" s="89">
        <f t="shared" si="18"/>
        <v>30</v>
      </c>
      <c r="Q584" s="91">
        <f>((alpha_a*(beta_b^speed_s))*(speed_s^ceta_c))</f>
        <v>2.5953254252266817</v>
      </c>
    </row>
    <row r="585" spans="1:17" x14ac:dyDescent="0.25">
      <c r="A585" s="88" t="s">
        <v>6</v>
      </c>
      <c r="B585" s="88" t="s">
        <v>15</v>
      </c>
      <c r="C585" s="88" t="s">
        <v>65</v>
      </c>
      <c r="D585" s="88" t="s">
        <v>138</v>
      </c>
      <c r="E585" s="130">
        <v>-0.04</v>
      </c>
      <c r="F585" s="130">
        <v>0</v>
      </c>
      <c r="G585" s="90">
        <v>27.827794791766699</v>
      </c>
      <c r="H585" s="90">
        <v>0.97399467791625916</v>
      </c>
      <c r="I585" s="90">
        <v>-0.66867318046088586</v>
      </c>
      <c r="J585" s="90">
        <v>0</v>
      </c>
      <c r="K585" s="90">
        <v>0</v>
      </c>
      <c r="L585" s="90">
        <v>0</v>
      </c>
      <c r="M585" s="90">
        <v>0</v>
      </c>
      <c r="N585" s="89">
        <v>12</v>
      </c>
      <c r="O585" s="89">
        <v>86</v>
      </c>
      <c r="P585" s="89">
        <f t="shared" ref="P585:P648" si="19">IF($P$2&lt;N585,N585,IF($P$2&gt;O585,O585,$P$2))</f>
        <v>30</v>
      </c>
      <c r="Q585" s="91">
        <f>((alpha_a*(beta_b^speed_s))*(speed_s^ceta_c))</f>
        <v>1.2985687262191747</v>
      </c>
    </row>
    <row r="586" spans="1:17" x14ac:dyDescent="0.25">
      <c r="A586" s="88" t="s">
        <v>6</v>
      </c>
      <c r="B586" s="88" t="s">
        <v>15</v>
      </c>
      <c r="C586" s="88" t="s">
        <v>65</v>
      </c>
      <c r="D586" s="88" t="s">
        <v>131</v>
      </c>
      <c r="E586" s="130">
        <v>-0.04</v>
      </c>
      <c r="F586" s="130">
        <v>0</v>
      </c>
      <c r="G586" s="90">
        <v>-30.590834014999999</v>
      </c>
      <c r="H586" s="90">
        <v>4.7546936772999997</v>
      </c>
      <c r="I586" s="90">
        <v>-4.3020880300000001E-2</v>
      </c>
      <c r="J586" s="90">
        <v>58.435312080599999</v>
      </c>
      <c r="K586" s="90">
        <v>1</v>
      </c>
      <c r="L586" s="90">
        <v>-0.48907780750000002</v>
      </c>
      <c r="M586" s="90">
        <v>7.0260473200000007E-2</v>
      </c>
      <c r="N586" s="89">
        <v>5</v>
      </c>
      <c r="O586" s="89">
        <v>85</v>
      </c>
      <c r="P586" s="89">
        <f t="shared" si="19"/>
        <v>30</v>
      </c>
      <c r="Q586" s="91">
        <f>(alpha_a+beta_b*speed_s+ceta_c*speed_s^2+delta_d/speed_s)/(epsilon_e+feta_f*speed_s+gamma_g*speed_s^2)</f>
        <v>1.5188831878612929</v>
      </c>
    </row>
    <row r="587" spans="1:17" x14ac:dyDescent="0.25">
      <c r="A587" s="88" t="s">
        <v>6</v>
      </c>
      <c r="B587" s="88" t="s">
        <v>15</v>
      </c>
      <c r="C587" s="88" t="s">
        <v>65</v>
      </c>
      <c r="D587" s="88" t="s">
        <v>132</v>
      </c>
      <c r="E587" s="130">
        <v>-0.04</v>
      </c>
      <c r="F587" s="130">
        <v>0</v>
      </c>
      <c r="G587" s="90">
        <v>-47.559846078</v>
      </c>
      <c r="H587" s="90">
        <v>7.8875482941000001</v>
      </c>
      <c r="I587" s="90">
        <v>-7.7646681600000003E-2</v>
      </c>
      <c r="J587" s="90">
        <v>90.730018361600003</v>
      </c>
      <c r="K587" s="90">
        <v>1</v>
      </c>
      <c r="L587" s="90">
        <v>-0.48142578860000002</v>
      </c>
      <c r="M587" s="90">
        <v>7.4856618400000005E-2</v>
      </c>
      <c r="N587" s="89">
        <v>5</v>
      </c>
      <c r="O587" s="89">
        <v>85</v>
      </c>
      <c r="P587" s="89">
        <f t="shared" si="19"/>
        <v>30</v>
      </c>
      <c r="Q587" s="91">
        <f>(alpha_a+beta_b*speed_s+ceta_c*speed_s^2+delta_d/speed_s)/(epsilon_e+feta_f*speed_s+gamma_g*speed_s^2)</f>
        <v>2.2661420554901426</v>
      </c>
    </row>
    <row r="588" spans="1:17" x14ac:dyDescent="0.25">
      <c r="A588" s="88" t="s">
        <v>6</v>
      </c>
      <c r="B588" s="88" t="s">
        <v>15</v>
      </c>
      <c r="C588" s="88" t="s">
        <v>65</v>
      </c>
      <c r="D588" s="88" t="s">
        <v>133</v>
      </c>
      <c r="E588" s="130">
        <v>-0.04</v>
      </c>
      <c r="F588" s="130">
        <v>0</v>
      </c>
      <c r="G588" s="90">
        <v>0.65665823980000004</v>
      </c>
      <c r="H588" s="90">
        <v>5.8865157699999997E-2</v>
      </c>
      <c r="I588" s="90">
        <v>-5.5732060000000003E-4</v>
      </c>
      <c r="J588" s="90">
        <v>33.224126074700003</v>
      </c>
      <c r="K588" s="90">
        <v>1</v>
      </c>
      <c r="L588" s="90">
        <v>-1.27610096E-2</v>
      </c>
      <c r="M588" s="90">
        <v>1.4004516E-3</v>
      </c>
      <c r="N588" s="89">
        <v>5</v>
      </c>
      <c r="O588" s="89">
        <v>85</v>
      </c>
      <c r="P588" s="89">
        <f t="shared" si="19"/>
        <v>30</v>
      </c>
      <c r="Q588" s="91">
        <f>(alpha_a+beta_b*speed_s+ceta_c*speed_s^2+delta_d/speed_s)/(epsilon_e+feta_f*speed_s+gamma_g*speed_s^2)</f>
        <v>1.6129813412524996</v>
      </c>
    </row>
    <row r="589" spans="1:17" x14ac:dyDescent="0.25">
      <c r="A589" s="88" t="s">
        <v>6</v>
      </c>
      <c r="B589" s="88" t="s">
        <v>14</v>
      </c>
      <c r="C589" s="88" t="s">
        <v>65</v>
      </c>
      <c r="D589" s="88" t="s">
        <v>134</v>
      </c>
      <c r="E589" s="130">
        <v>-0.04</v>
      </c>
      <c r="F589" s="130">
        <v>0</v>
      </c>
      <c r="G589" s="90">
        <v>84.206840438773469</v>
      </c>
      <c r="H589" s="90">
        <v>0.97697986639261625</v>
      </c>
      <c r="I589" s="90">
        <v>-0.69043804178049784</v>
      </c>
      <c r="J589" s="90">
        <v>0</v>
      </c>
      <c r="K589" s="90">
        <v>0</v>
      </c>
      <c r="L589" s="90">
        <v>0</v>
      </c>
      <c r="M589" s="90">
        <v>0</v>
      </c>
      <c r="N589" s="89">
        <v>12</v>
      </c>
      <c r="O589" s="89">
        <v>86</v>
      </c>
      <c r="P589" s="89">
        <f t="shared" si="19"/>
        <v>30</v>
      </c>
      <c r="Q589" s="91">
        <f>((alpha_a*(beta_b^speed_s))*(speed_s^ceta_c))</f>
        <v>3.999954781401764</v>
      </c>
    </row>
    <row r="590" spans="1:17" x14ac:dyDescent="0.25">
      <c r="A590" s="88" t="s">
        <v>6</v>
      </c>
      <c r="B590" s="88" t="s">
        <v>14</v>
      </c>
      <c r="C590" s="88" t="s">
        <v>65</v>
      </c>
      <c r="D590" s="88" t="s">
        <v>135</v>
      </c>
      <c r="E590" s="130">
        <v>-0.04</v>
      </c>
      <c r="F590" s="130">
        <v>0</v>
      </c>
      <c r="G590" s="90">
        <v>-0.91965041822604099</v>
      </c>
      <c r="H590" s="90">
        <v>43.290482438421307</v>
      </c>
      <c r="I590" s="90">
        <v>1.6123624737139202</v>
      </c>
      <c r="J590" s="90">
        <v>1.163555083776119</v>
      </c>
      <c r="K590" s="90">
        <v>-7.9650499701415555E-4</v>
      </c>
      <c r="L590" s="90">
        <v>0</v>
      </c>
      <c r="M590" s="90">
        <v>0</v>
      </c>
      <c r="N590" s="89">
        <v>12</v>
      </c>
      <c r="O590" s="89">
        <v>86</v>
      </c>
      <c r="P590" s="89">
        <f t="shared" si="19"/>
        <v>30</v>
      </c>
      <c r="Q590" s="91">
        <f>(alpha_a+(beta_b/(1+EXP((((-1)*ceta_c)+(delta_d*LN(speed_s)))+(epsilon_e*speed_s)))))</f>
        <v>2.9496735565806818</v>
      </c>
    </row>
    <row r="591" spans="1:17" x14ac:dyDescent="0.25">
      <c r="A591" s="88" t="s">
        <v>6</v>
      </c>
      <c r="B591" s="88" t="s">
        <v>14</v>
      </c>
      <c r="C591" s="88" t="s">
        <v>65</v>
      </c>
      <c r="D591" s="88" t="s">
        <v>136</v>
      </c>
      <c r="E591" s="130">
        <v>-0.04</v>
      </c>
      <c r="F591" s="130">
        <v>0</v>
      </c>
      <c r="G591" s="90">
        <v>-1.1121376364632889</v>
      </c>
      <c r="H591" s="90">
        <v>61.586304750470532</v>
      </c>
      <c r="I591" s="90">
        <v>1.1198836833471446</v>
      </c>
      <c r="J591" s="90">
        <v>1.0834070419576183</v>
      </c>
      <c r="K591" s="90">
        <v>-2.6107423487477851E-4</v>
      </c>
      <c r="L591" s="90">
        <v>0</v>
      </c>
      <c r="M591" s="90">
        <v>0</v>
      </c>
      <c r="N591" s="89">
        <v>12</v>
      </c>
      <c r="O591" s="89">
        <v>86</v>
      </c>
      <c r="P591" s="89">
        <f t="shared" si="19"/>
        <v>30</v>
      </c>
      <c r="Q591" s="91">
        <f>(alpha_a+(beta_b/(1+EXP((((-1)*ceta_c)+(delta_d*LN(speed_s)))+(epsilon_e*speed_s)))))</f>
        <v>3.3187868282085562</v>
      </c>
    </row>
    <row r="592" spans="1:17" x14ac:dyDescent="0.25">
      <c r="A592" s="88" t="s">
        <v>6</v>
      </c>
      <c r="B592" s="88" t="s">
        <v>14</v>
      </c>
      <c r="C592" s="88" t="s">
        <v>65</v>
      </c>
      <c r="D592" s="88" t="s">
        <v>137</v>
      </c>
      <c r="E592" s="130">
        <v>-0.04</v>
      </c>
      <c r="F592" s="130">
        <v>0</v>
      </c>
      <c r="G592" s="90">
        <v>99.724307592540981</v>
      </c>
      <c r="H592" s="90">
        <v>0.98551566164507176</v>
      </c>
      <c r="I592" s="90">
        <v>-0.90625224864720422</v>
      </c>
      <c r="J592" s="90">
        <v>0</v>
      </c>
      <c r="K592" s="90">
        <v>0</v>
      </c>
      <c r="L592" s="90">
        <v>0</v>
      </c>
      <c r="M592" s="90">
        <v>0</v>
      </c>
      <c r="N592" s="89">
        <v>12</v>
      </c>
      <c r="O592" s="89">
        <v>86</v>
      </c>
      <c r="P592" s="89">
        <f t="shared" si="19"/>
        <v>30</v>
      </c>
      <c r="Q592" s="91">
        <f>((alpha_a*(beta_b^speed_s))*(speed_s^ceta_c))</f>
        <v>2.951633855372418</v>
      </c>
    </row>
    <row r="593" spans="1:17" x14ac:dyDescent="0.25">
      <c r="A593" s="88" t="s">
        <v>6</v>
      </c>
      <c r="B593" s="88" t="s">
        <v>14</v>
      </c>
      <c r="C593" s="88" t="s">
        <v>65</v>
      </c>
      <c r="D593" s="88" t="s">
        <v>138</v>
      </c>
      <c r="E593" s="130">
        <v>-0.04</v>
      </c>
      <c r="F593" s="130">
        <v>0</v>
      </c>
      <c r="G593" s="90">
        <v>-0.59022390649726075</v>
      </c>
      <c r="H593" s="90">
        <v>31.263717255481239</v>
      </c>
      <c r="I593" s="90">
        <v>1.1417182650896203</v>
      </c>
      <c r="J593" s="90">
        <v>1.1162811049454269</v>
      </c>
      <c r="K593" s="90">
        <v>-1.142256204945698E-4</v>
      </c>
      <c r="L593" s="90">
        <v>0</v>
      </c>
      <c r="M593" s="90">
        <v>0</v>
      </c>
      <c r="N593" s="89">
        <v>12</v>
      </c>
      <c r="O593" s="89">
        <v>86</v>
      </c>
      <c r="P593" s="89">
        <f t="shared" si="19"/>
        <v>30</v>
      </c>
      <c r="Q593" s="91">
        <f>(alpha_a+(beta_b/(1+EXP((((-1)*ceta_c)+(delta_d*LN(speed_s)))+(epsilon_e*speed_s)))))</f>
        <v>1.4698582303359538</v>
      </c>
    </row>
    <row r="594" spans="1:17" x14ac:dyDescent="0.25">
      <c r="A594" s="88" t="s">
        <v>6</v>
      </c>
      <c r="B594" s="88" t="s">
        <v>14</v>
      </c>
      <c r="C594" s="88" t="s">
        <v>65</v>
      </c>
      <c r="D594" s="88" t="s">
        <v>131</v>
      </c>
      <c r="E594" s="130">
        <v>-0.04</v>
      </c>
      <c r="F594" s="130">
        <v>0</v>
      </c>
      <c r="G594" s="90">
        <v>-34.261843997699998</v>
      </c>
      <c r="H594" s="90">
        <v>6.0570937265999998</v>
      </c>
      <c r="I594" s="90">
        <v>-6.0936100999999999E-2</v>
      </c>
      <c r="J594" s="90">
        <v>68.328602661399998</v>
      </c>
      <c r="K594" s="90">
        <v>1</v>
      </c>
      <c r="L594" s="90">
        <v>-0.43840022020000002</v>
      </c>
      <c r="M594" s="90">
        <v>6.9014926700000007E-2</v>
      </c>
      <c r="N594" s="89">
        <v>5</v>
      </c>
      <c r="O594" s="89">
        <v>80</v>
      </c>
      <c r="P594" s="89">
        <f t="shared" si="19"/>
        <v>30</v>
      </c>
      <c r="Q594" s="91">
        <f>(alpha_a+beta_b*speed_s+ceta_c*speed_s^2+delta_d/speed_s)/(epsilon_e+feta_f*speed_s+gamma_g*speed_s^2)</f>
        <v>1.8991870705325928</v>
      </c>
    </row>
    <row r="595" spans="1:17" x14ac:dyDescent="0.25">
      <c r="A595" s="88" t="s">
        <v>6</v>
      </c>
      <c r="B595" s="88" t="s">
        <v>14</v>
      </c>
      <c r="C595" s="88" t="s">
        <v>65</v>
      </c>
      <c r="D595" s="88" t="s">
        <v>132</v>
      </c>
      <c r="E595" s="130">
        <v>-0.04</v>
      </c>
      <c r="F595" s="130">
        <v>0</v>
      </c>
      <c r="G595" s="90">
        <v>-46.0847756549</v>
      </c>
      <c r="H595" s="90">
        <v>7.4863457751000002</v>
      </c>
      <c r="I595" s="90">
        <v>-7.7346281700000005E-2</v>
      </c>
      <c r="J595" s="90">
        <v>98.364677992300003</v>
      </c>
      <c r="K595" s="90">
        <v>1</v>
      </c>
      <c r="L595" s="90">
        <v>-0.41658773189999998</v>
      </c>
      <c r="M595" s="90">
        <v>6.06005997E-2</v>
      </c>
      <c r="N595" s="89">
        <v>5</v>
      </c>
      <c r="O595" s="89">
        <v>85</v>
      </c>
      <c r="P595" s="89">
        <f t="shared" si="19"/>
        <v>30</v>
      </c>
      <c r="Q595" s="91">
        <f>(alpha_a+beta_b*speed_s+ceta_c*speed_s^2+delta_d/speed_s)/(epsilon_e+feta_f*speed_s+gamma_g*speed_s^2)</f>
        <v>2.6060685132942436</v>
      </c>
    </row>
    <row r="596" spans="1:17" x14ac:dyDescent="0.25">
      <c r="A596" s="88" t="s">
        <v>6</v>
      </c>
      <c r="B596" s="88" t="s">
        <v>14</v>
      </c>
      <c r="C596" s="88" t="s">
        <v>65</v>
      </c>
      <c r="D596" s="88" t="s">
        <v>133</v>
      </c>
      <c r="E596" s="130">
        <v>-0.04</v>
      </c>
      <c r="F596" s="130">
        <v>0</v>
      </c>
      <c r="G596" s="90">
        <v>-1.6451227375999999</v>
      </c>
      <c r="H596" s="90">
        <v>-0.28816210510000001</v>
      </c>
      <c r="I596" s="90">
        <v>3.3923344E-3</v>
      </c>
      <c r="J596" s="90">
        <v>38.124389599200001</v>
      </c>
      <c r="K596" s="90">
        <v>1</v>
      </c>
      <c r="L596" s="90">
        <v>-8.86676297E-2</v>
      </c>
      <c r="M596" s="90">
        <v>-1.7393269999999999E-3</v>
      </c>
      <c r="N596" s="89">
        <v>5</v>
      </c>
      <c r="O596" s="89">
        <v>85</v>
      </c>
      <c r="P596" s="89">
        <f t="shared" si="19"/>
        <v>30</v>
      </c>
      <c r="Q596" s="91">
        <f>(alpha_a+beta_b*speed_s+ceta_c*speed_s^2+delta_d/speed_s)/(epsilon_e+feta_f*speed_s+gamma_g*speed_s^2)</f>
        <v>1.8497020671914677</v>
      </c>
    </row>
    <row r="597" spans="1:17" x14ac:dyDescent="0.25">
      <c r="A597" s="88" t="s">
        <v>6</v>
      </c>
      <c r="B597" s="88" t="s">
        <v>13</v>
      </c>
      <c r="C597" s="88" t="s">
        <v>65</v>
      </c>
      <c r="D597" s="88" t="s">
        <v>134</v>
      </c>
      <c r="E597" s="130">
        <v>-0.04</v>
      </c>
      <c r="F597" s="130">
        <v>0</v>
      </c>
      <c r="G597" s="90">
        <v>76.908099491705983</v>
      </c>
      <c r="H597" s="90">
        <v>0.97730236022070838</v>
      </c>
      <c r="I597" s="90">
        <v>-0.66447208643789857</v>
      </c>
      <c r="J597" s="90">
        <v>0</v>
      </c>
      <c r="K597" s="90">
        <v>0</v>
      </c>
      <c r="L597" s="90">
        <v>0</v>
      </c>
      <c r="M597" s="90">
        <v>0</v>
      </c>
      <c r="N597" s="89">
        <v>12</v>
      </c>
      <c r="O597" s="89">
        <v>86</v>
      </c>
      <c r="P597" s="89">
        <f t="shared" si="19"/>
        <v>30</v>
      </c>
      <c r="Q597" s="91">
        <f>((alpha_a*(beta_b^speed_s))*(speed_s^ceta_c))</f>
        <v>4.0302748613102457</v>
      </c>
    </row>
    <row r="598" spans="1:17" x14ac:dyDescent="0.25">
      <c r="A598" s="88" t="s">
        <v>6</v>
      </c>
      <c r="B598" s="88" t="s">
        <v>13</v>
      </c>
      <c r="C598" s="88" t="s">
        <v>65</v>
      </c>
      <c r="D598" s="88" t="s">
        <v>135</v>
      </c>
      <c r="E598" s="130">
        <v>-0.04</v>
      </c>
      <c r="F598" s="130">
        <v>0</v>
      </c>
      <c r="G598" s="90">
        <v>-1.2021473091608812</v>
      </c>
      <c r="H598" s="90">
        <v>120.26170792040209</v>
      </c>
      <c r="I598" s="90">
        <v>-3.1602144994210768E-2</v>
      </c>
      <c r="J598" s="90">
        <v>0.96369325989578591</v>
      </c>
      <c r="K598" s="90">
        <v>2.4028150982854002E-4</v>
      </c>
      <c r="L598" s="90">
        <v>0</v>
      </c>
      <c r="M598" s="90">
        <v>0</v>
      </c>
      <c r="N598" s="89">
        <v>12</v>
      </c>
      <c r="O598" s="89">
        <v>86</v>
      </c>
      <c r="P598" s="89">
        <f t="shared" si="19"/>
        <v>30</v>
      </c>
      <c r="Q598" s="91">
        <f>(alpha_a+(beta_b/(1+EXP((((-1)*ceta_c)+(delta_d*LN(speed_s)))+(epsilon_e*speed_s)))))</f>
        <v>3.008062406129036</v>
      </c>
    </row>
    <row r="599" spans="1:17" x14ac:dyDescent="0.25">
      <c r="A599" s="88" t="s">
        <v>6</v>
      </c>
      <c r="B599" s="88" t="s">
        <v>13</v>
      </c>
      <c r="C599" s="88" t="s">
        <v>65</v>
      </c>
      <c r="D599" s="88" t="s">
        <v>136</v>
      </c>
      <c r="E599" s="130">
        <v>-0.04</v>
      </c>
      <c r="F599" s="130">
        <v>0</v>
      </c>
      <c r="G599" s="90">
        <v>-1.3565134054229748</v>
      </c>
      <c r="H599" s="90">
        <v>120.04878118366412</v>
      </c>
      <c r="I599" s="90">
        <v>7.4235863925630377E-2</v>
      </c>
      <c r="J599" s="90">
        <v>0.96171977870403058</v>
      </c>
      <c r="K599" s="90">
        <v>1.7366740133617042E-5</v>
      </c>
      <c r="L599" s="90">
        <v>0</v>
      </c>
      <c r="M599" s="90">
        <v>0</v>
      </c>
      <c r="N599" s="89">
        <v>12</v>
      </c>
      <c r="O599" s="89">
        <v>86</v>
      </c>
      <c r="P599" s="89">
        <f t="shared" si="19"/>
        <v>30</v>
      </c>
      <c r="Q599" s="91">
        <f>(alpha_a+(beta_b/(1+EXP((((-1)*ceta_c)+(delta_d*LN(speed_s)))+(epsilon_e*speed_s)))))</f>
        <v>3.3575694917518542</v>
      </c>
    </row>
    <row r="600" spans="1:17" x14ac:dyDescent="0.25">
      <c r="A600" s="88" t="s">
        <v>6</v>
      </c>
      <c r="B600" s="88" t="s">
        <v>13</v>
      </c>
      <c r="C600" s="88" t="s">
        <v>65</v>
      </c>
      <c r="D600" s="88" t="s">
        <v>137</v>
      </c>
      <c r="E600" s="130">
        <v>-0.04</v>
      </c>
      <c r="F600" s="130">
        <v>0</v>
      </c>
      <c r="G600" s="90">
        <v>97.158438198165697</v>
      </c>
      <c r="H600" s="90">
        <v>0.98457273299587733</v>
      </c>
      <c r="I600" s="90">
        <v>-0.89227110438367241</v>
      </c>
      <c r="J600" s="90">
        <v>0</v>
      </c>
      <c r="K600" s="90">
        <v>0</v>
      </c>
      <c r="L600" s="90">
        <v>0</v>
      </c>
      <c r="M600" s="90">
        <v>0</v>
      </c>
      <c r="N600" s="89">
        <v>12</v>
      </c>
      <c r="O600" s="89">
        <v>86</v>
      </c>
      <c r="P600" s="89">
        <f t="shared" si="19"/>
        <v>30</v>
      </c>
      <c r="Q600" s="91">
        <f>((alpha_a*(beta_b^speed_s))*(speed_s^ceta_c))</f>
        <v>2.9303671423890347</v>
      </c>
    </row>
    <row r="601" spans="1:17" x14ac:dyDescent="0.25">
      <c r="A601" s="88" t="s">
        <v>6</v>
      </c>
      <c r="B601" s="88" t="s">
        <v>13</v>
      </c>
      <c r="C601" s="88" t="s">
        <v>65</v>
      </c>
      <c r="D601" s="88" t="s">
        <v>138</v>
      </c>
      <c r="E601" s="130">
        <v>-0.04</v>
      </c>
      <c r="F601" s="130">
        <v>0</v>
      </c>
      <c r="G601" s="90">
        <v>-0.66283992479894382</v>
      </c>
      <c r="H601" s="90">
        <v>28.098016841251109</v>
      </c>
      <c r="I601" s="90">
        <v>1.1920086352823764</v>
      </c>
      <c r="J601" s="90">
        <v>1.077478427239323</v>
      </c>
      <c r="K601" s="90">
        <v>7.1779260087155594E-5</v>
      </c>
      <c r="L601" s="90">
        <v>0</v>
      </c>
      <c r="M601" s="90">
        <v>0</v>
      </c>
      <c r="N601" s="89">
        <v>12</v>
      </c>
      <c r="O601" s="89">
        <v>86</v>
      </c>
      <c r="P601" s="89">
        <f t="shared" si="19"/>
        <v>30</v>
      </c>
      <c r="Q601" s="91">
        <f>(alpha_a+(beta_b/(1+EXP((((-1)*ceta_c)+(delta_d*LN(speed_s)))+(epsilon_e*speed_s)))))</f>
        <v>1.5186725900910008</v>
      </c>
    </row>
    <row r="602" spans="1:17" x14ac:dyDescent="0.25">
      <c r="A602" s="88" t="s">
        <v>6</v>
      </c>
      <c r="B602" s="88" t="s">
        <v>13</v>
      </c>
      <c r="C602" s="88" t="s">
        <v>65</v>
      </c>
      <c r="D602" s="88" t="s">
        <v>131</v>
      </c>
      <c r="E602" s="130">
        <v>-0.04</v>
      </c>
      <c r="F602" s="130">
        <v>0</v>
      </c>
      <c r="G602" s="90">
        <v>-33.714475459699997</v>
      </c>
      <c r="H602" s="90">
        <v>5.4680400564999996</v>
      </c>
      <c r="I602" s="90">
        <v>-5.0167537399999997E-2</v>
      </c>
      <c r="J602" s="90">
        <v>66.961286275999996</v>
      </c>
      <c r="K602" s="90">
        <v>1</v>
      </c>
      <c r="L602" s="90">
        <v>-0.45515155959999998</v>
      </c>
      <c r="M602" s="90">
        <v>6.6927836899999996E-2</v>
      </c>
      <c r="N602" s="89">
        <v>5</v>
      </c>
      <c r="O602" s="89">
        <v>85</v>
      </c>
      <c r="P602" s="89">
        <f t="shared" si="19"/>
        <v>30</v>
      </c>
      <c r="Q602" s="91">
        <f>(alpha_a+beta_b*speed_s+ceta_c*speed_s^2+delta_d/speed_s)/(epsilon_e+feta_f*speed_s+gamma_g*speed_s^2)</f>
        <v>1.8370545423777047</v>
      </c>
    </row>
    <row r="603" spans="1:17" x14ac:dyDescent="0.25">
      <c r="A603" s="88" t="s">
        <v>6</v>
      </c>
      <c r="B603" s="88" t="s">
        <v>13</v>
      </c>
      <c r="C603" s="88" t="s">
        <v>65</v>
      </c>
      <c r="D603" s="88" t="s">
        <v>132</v>
      </c>
      <c r="E603" s="130">
        <v>-0.04</v>
      </c>
      <c r="F603" s="130">
        <v>0</v>
      </c>
      <c r="G603" s="90">
        <v>-47.662047765600001</v>
      </c>
      <c r="H603" s="90">
        <v>8.0202062153</v>
      </c>
      <c r="I603" s="90">
        <v>-7.9244508399999997E-2</v>
      </c>
      <c r="J603" s="90">
        <v>99.692025360900004</v>
      </c>
      <c r="K603" s="90">
        <v>1</v>
      </c>
      <c r="L603" s="90">
        <v>-0.42173295690000001</v>
      </c>
      <c r="M603" s="90">
        <v>6.4677095500000004E-2</v>
      </c>
      <c r="N603" s="89">
        <v>5</v>
      </c>
      <c r="O603" s="89">
        <v>85</v>
      </c>
      <c r="P603" s="89">
        <f t="shared" si="19"/>
        <v>30</v>
      </c>
      <c r="Q603" s="91">
        <f>(alpha_a+beta_b*speed_s+ceta_c*speed_s^2+delta_d/speed_s)/(epsilon_e+feta_f*speed_s+gamma_g*speed_s^2)</f>
        <v>2.6837228033449843</v>
      </c>
    </row>
    <row r="604" spans="1:17" x14ac:dyDescent="0.25">
      <c r="A604" s="88" t="s">
        <v>6</v>
      </c>
      <c r="B604" s="88" t="s">
        <v>13</v>
      </c>
      <c r="C604" s="88" t="s">
        <v>65</v>
      </c>
      <c r="D604" s="88" t="s">
        <v>133</v>
      </c>
      <c r="E604" s="130">
        <v>-0.04</v>
      </c>
      <c r="F604" s="130">
        <v>0</v>
      </c>
      <c r="G604" s="90">
        <v>2.3299748442000001</v>
      </c>
      <c r="H604" s="90">
        <v>3.7289749099999998E-2</v>
      </c>
      <c r="I604" s="90">
        <v>-6.5713879999999998E-4</v>
      </c>
      <c r="J604" s="90">
        <v>35.786715561400001</v>
      </c>
      <c r="K604" s="90">
        <v>1</v>
      </c>
      <c r="L604" s="90">
        <v>1.20578027E-2</v>
      </c>
      <c r="M604" s="90">
        <v>8.1747000000000005E-4</v>
      </c>
      <c r="N604" s="89">
        <v>5</v>
      </c>
      <c r="O604" s="89">
        <v>85</v>
      </c>
      <c r="P604" s="89">
        <f t="shared" si="19"/>
        <v>30</v>
      </c>
      <c r="Q604" s="91">
        <f>(alpha_a+beta_b*speed_s+ceta_c*speed_s^2+delta_d/speed_s)/(epsilon_e+feta_f*speed_s+gamma_g*speed_s^2)</f>
        <v>1.9309729636910427</v>
      </c>
    </row>
    <row r="605" spans="1:17" x14ac:dyDescent="0.25">
      <c r="A605" s="88" t="s">
        <v>6</v>
      </c>
      <c r="B605" s="88" t="s">
        <v>12</v>
      </c>
      <c r="C605" s="88" t="s">
        <v>65</v>
      </c>
      <c r="D605" s="88" t="s">
        <v>134</v>
      </c>
      <c r="E605" s="130">
        <v>-0.04</v>
      </c>
      <c r="F605" s="130">
        <v>0</v>
      </c>
      <c r="G605" s="90">
        <v>-1.7420311659593175</v>
      </c>
      <c r="H605" s="90">
        <v>54.38261917419149</v>
      </c>
      <c r="I605" s="90">
        <v>1.265819313067059</v>
      </c>
      <c r="J605" s="90">
        <v>0.99064253367973221</v>
      </c>
      <c r="K605" s="90">
        <v>-2.0939956662600534E-6</v>
      </c>
      <c r="L605" s="90">
        <v>0</v>
      </c>
      <c r="M605" s="90">
        <v>0</v>
      </c>
      <c r="N605" s="89">
        <v>12</v>
      </c>
      <c r="O605" s="89">
        <v>86</v>
      </c>
      <c r="P605" s="89">
        <f t="shared" si="19"/>
        <v>30</v>
      </c>
      <c r="Q605" s="91">
        <f>(alpha_a+(beta_b/(1+EXP((((-1)*ceta_c)+(delta_d*LN(speed_s)))+(epsilon_e*speed_s)))))</f>
        <v>4.1725248329686613</v>
      </c>
    </row>
    <row r="606" spans="1:17" x14ac:dyDescent="0.25">
      <c r="A606" s="88" t="s">
        <v>6</v>
      </c>
      <c r="B606" s="88" t="s">
        <v>12</v>
      </c>
      <c r="C606" s="88" t="s">
        <v>65</v>
      </c>
      <c r="D606" s="88" t="s">
        <v>135</v>
      </c>
      <c r="E606" s="130">
        <v>-0.04</v>
      </c>
      <c r="F606" s="130">
        <v>0</v>
      </c>
      <c r="G606" s="90">
        <v>-1.2965016693872484</v>
      </c>
      <c r="H606" s="90">
        <v>87.565456442545539</v>
      </c>
      <c r="I606" s="90">
        <v>0.30961689085051297</v>
      </c>
      <c r="J606" s="90">
        <v>0.94221137769292673</v>
      </c>
      <c r="K606" s="90">
        <v>4.389686944428044E-4</v>
      </c>
      <c r="L606" s="90">
        <v>0</v>
      </c>
      <c r="M606" s="90">
        <v>0</v>
      </c>
      <c r="N606" s="89">
        <v>12</v>
      </c>
      <c r="O606" s="89">
        <v>86</v>
      </c>
      <c r="P606" s="89">
        <f t="shared" si="19"/>
        <v>30</v>
      </c>
      <c r="Q606" s="91">
        <f>(alpha_a+(beta_b/(1+EXP((((-1)*ceta_c)+(delta_d*LN(speed_s)))+(epsilon_e*speed_s)))))</f>
        <v>3.2349879603454146</v>
      </c>
    </row>
    <row r="607" spans="1:17" x14ac:dyDescent="0.25">
      <c r="A607" s="88" t="s">
        <v>6</v>
      </c>
      <c r="B607" s="88" t="s">
        <v>12</v>
      </c>
      <c r="C607" s="88" t="s">
        <v>65</v>
      </c>
      <c r="D607" s="88" t="s">
        <v>136</v>
      </c>
      <c r="E607" s="130">
        <v>-0.04</v>
      </c>
      <c r="F607" s="130">
        <v>0</v>
      </c>
      <c r="G607" s="90">
        <v>-1.5349388143853466</v>
      </c>
      <c r="H607" s="90">
        <v>110.55848778390862</v>
      </c>
      <c r="I607" s="90">
        <v>7.3754364204966352E-2</v>
      </c>
      <c r="J607" s="90">
        <v>0.90686733185814117</v>
      </c>
      <c r="K607" s="90">
        <v>3.5618172073880291E-4</v>
      </c>
      <c r="L607" s="90">
        <v>0</v>
      </c>
      <c r="M607" s="90">
        <v>0</v>
      </c>
      <c r="N607" s="89">
        <v>12</v>
      </c>
      <c r="O607" s="89">
        <v>86</v>
      </c>
      <c r="P607" s="89">
        <f t="shared" si="19"/>
        <v>30</v>
      </c>
      <c r="Q607" s="91">
        <f>(alpha_a+(beta_b/(1+EXP((((-1)*ceta_c)+(delta_d*LN(speed_s)))+(epsilon_e*speed_s)))))</f>
        <v>3.6027046209750062</v>
      </c>
    </row>
    <row r="608" spans="1:17" x14ac:dyDescent="0.25">
      <c r="A608" s="88" t="s">
        <v>6</v>
      </c>
      <c r="B608" s="88" t="s">
        <v>12</v>
      </c>
      <c r="C608" s="88" t="s">
        <v>65</v>
      </c>
      <c r="D608" s="88" t="s">
        <v>137</v>
      </c>
      <c r="E608" s="130">
        <v>-0.04</v>
      </c>
      <c r="F608" s="130">
        <v>0</v>
      </c>
      <c r="G608" s="90">
        <v>7.1950878826364271</v>
      </c>
      <c r="H608" s="90">
        <v>-9.2280689887332983</v>
      </c>
      <c r="I608" s="90">
        <v>-1.6939367669797369</v>
      </c>
      <c r="J608" s="90">
        <v>0</v>
      </c>
      <c r="K608" s="90">
        <v>0</v>
      </c>
      <c r="L608" s="90">
        <v>0</v>
      </c>
      <c r="M608" s="90">
        <v>0</v>
      </c>
      <c r="N608" s="89">
        <v>12</v>
      </c>
      <c r="O608" s="89">
        <v>86</v>
      </c>
      <c r="P608" s="89">
        <f t="shared" si="19"/>
        <v>30</v>
      </c>
      <c r="Q608" s="91">
        <f>EXP((alpha_a+(beta_b/speed_s))+(ceta_c*LN(speed_s)))</f>
        <v>3.0835214951837475</v>
      </c>
    </row>
    <row r="609" spans="1:17" x14ac:dyDescent="0.25">
      <c r="A609" s="88" t="s">
        <v>6</v>
      </c>
      <c r="B609" s="88" t="s">
        <v>12</v>
      </c>
      <c r="C609" s="88" t="s">
        <v>65</v>
      </c>
      <c r="D609" s="88" t="s">
        <v>138</v>
      </c>
      <c r="E609" s="130">
        <v>-0.04</v>
      </c>
      <c r="F609" s="130">
        <v>0</v>
      </c>
      <c r="G609" s="90">
        <v>-0.54078065108770434</v>
      </c>
      <c r="H609" s="90">
        <v>12.222711223588151</v>
      </c>
      <c r="I609" s="90">
        <v>3.0268679044156066</v>
      </c>
      <c r="J609" s="90">
        <v>1.3543304219378138</v>
      </c>
      <c r="K609" s="90">
        <v>-1.8718672636604478E-3</v>
      </c>
      <c r="L609" s="90">
        <v>0</v>
      </c>
      <c r="M609" s="90">
        <v>0</v>
      </c>
      <c r="N609" s="89">
        <v>12</v>
      </c>
      <c r="O609" s="89">
        <v>86</v>
      </c>
      <c r="P609" s="89">
        <f t="shared" si="19"/>
        <v>30</v>
      </c>
      <c r="Q609" s="91">
        <f>(alpha_a+(beta_b/(1+EXP((((-1)*ceta_c)+(delta_d*LN(speed_s)))+(epsilon_e*speed_s)))))</f>
        <v>1.6467544228964757</v>
      </c>
    </row>
    <row r="610" spans="1:17" x14ac:dyDescent="0.25">
      <c r="A610" s="88" t="s">
        <v>6</v>
      </c>
      <c r="B610" s="88" t="s">
        <v>12</v>
      </c>
      <c r="C610" s="88" t="s">
        <v>65</v>
      </c>
      <c r="D610" s="88" t="s">
        <v>131</v>
      </c>
      <c r="E610" s="130">
        <v>-0.04</v>
      </c>
      <c r="F610" s="130">
        <v>0</v>
      </c>
      <c r="G610" s="90">
        <v>-35.587053775400001</v>
      </c>
      <c r="H610" s="90">
        <v>6.387421325</v>
      </c>
      <c r="I610" s="90">
        <v>-5.4653843299999998E-2</v>
      </c>
      <c r="J610" s="90">
        <v>68.840901137399996</v>
      </c>
      <c r="K610" s="90">
        <v>1</v>
      </c>
      <c r="L610" s="90">
        <v>-0.46479194289999998</v>
      </c>
      <c r="M610" s="90">
        <v>7.8469541700000006E-2</v>
      </c>
      <c r="N610" s="89">
        <v>5</v>
      </c>
      <c r="O610" s="89">
        <v>85</v>
      </c>
      <c r="P610" s="89">
        <f t="shared" si="19"/>
        <v>30</v>
      </c>
      <c r="Q610" s="91">
        <f>(alpha_a+beta_b*speed_s+ceta_c*speed_s^2+delta_d/speed_s)/(epsilon_e+feta_f*speed_s+gamma_g*speed_s^2)</f>
        <v>1.8922336868067695</v>
      </c>
    </row>
    <row r="611" spans="1:17" x14ac:dyDescent="0.25">
      <c r="A611" s="88" t="s">
        <v>6</v>
      </c>
      <c r="B611" s="88" t="s">
        <v>12</v>
      </c>
      <c r="C611" s="88" t="s">
        <v>65</v>
      </c>
      <c r="D611" s="88" t="s">
        <v>132</v>
      </c>
      <c r="E611" s="130">
        <v>-0.04</v>
      </c>
      <c r="F611" s="130">
        <v>0</v>
      </c>
      <c r="G611" s="90">
        <v>-50.7801850114</v>
      </c>
      <c r="H611" s="90">
        <v>9.3262751460000004</v>
      </c>
      <c r="I611" s="90">
        <v>-8.6823940200000005E-2</v>
      </c>
      <c r="J611" s="90">
        <v>104.6965331002</v>
      </c>
      <c r="K611" s="90">
        <v>1</v>
      </c>
      <c r="L611" s="90">
        <v>-0.41848722049999998</v>
      </c>
      <c r="M611" s="90">
        <v>7.2773063200000002E-2</v>
      </c>
      <c r="N611" s="89">
        <v>5</v>
      </c>
      <c r="O611" s="89">
        <v>85</v>
      </c>
      <c r="P611" s="89">
        <f t="shared" si="19"/>
        <v>30</v>
      </c>
      <c r="Q611" s="91">
        <f>(alpha_a+beta_b*speed_s+ceta_c*speed_s^2+delta_d/speed_s)/(epsilon_e+feta_f*speed_s+gamma_g*speed_s^2)</f>
        <v>2.8615710915074652</v>
      </c>
    </row>
    <row r="612" spans="1:17" x14ac:dyDescent="0.25">
      <c r="A612" s="88" t="s">
        <v>6</v>
      </c>
      <c r="B612" s="88" t="s">
        <v>12</v>
      </c>
      <c r="C612" s="88" t="s">
        <v>65</v>
      </c>
      <c r="D612" s="88" t="s">
        <v>133</v>
      </c>
      <c r="E612" s="130">
        <v>-0.04</v>
      </c>
      <c r="F612" s="130">
        <v>0</v>
      </c>
      <c r="G612" s="90">
        <v>1.7654649352</v>
      </c>
      <c r="H612" s="90">
        <v>-0.35274077980000001</v>
      </c>
      <c r="I612" s="90">
        <v>3.4398949000000001E-3</v>
      </c>
      <c r="J612" s="90">
        <v>30.760701325700001</v>
      </c>
      <c r="K612" s="90">
        <v>1</v>
      </c>
      <c r="L612" s="90">
        <v>-4.5204265600000001E-2</v>
      </c>
      <c r="M612" s="90">
        <v>-2.2413083000000001E-3</v>
      </c>
      <c r="N612" s="89">
        <v>5</v>
      </c>
      <c r="O612" s="89">
        <v>85</v>
      </c>
      <c r="P612" s="89">
        <f t="shared" si="19"/>
        <v>30</v>
      </c>
      <c r="Q612" s="91">
        <f>(alpha_a+beta_b*speed_s+ceta_c*speed_s^2+delta_d/speed_s)/(epsilon_e+feta_f*speed_s+gamma_g*speed_s^2)</f>
        <v>1.9784627223962616</v>
      </c>
    </row>
    <row r="613" spans="1:17" x14ac:dyDescent="0.25">
      <c r="A613" s="88" t="s">
        <v>6</v>
      </c>
      <c r="B613" s="88" t="s">
        <v>17</v>
      </c>
      <c r="C613" s="88" t="s">
        <v>65</v>
      </c>
      <c r="D613" s="88" t="s">
        <v>134</v>
      </c>
      <c r="E613" s="130">
        <v>-0.04</v>
      </c>
      <c r="F613" s="130">
        <v>0</v>
      </c>
      <c r="G613" s="90">
        <v>0.58717814993790107</v>
      </c>
      <c r="H613" s="90">
        <v>45.28298178906185</v>
      </c>
      <c r="I613" s="90">
        <v>0.42564714949881799</v>
      </c>
      <c r="J613" s="90">
        <v>0.73296539179496611</v>
      </c>
      <c r="K613" s="90">
        <v>3.1675494891509413E-2</v>
      </c>
      <c r="L613" s="90">
        <v>0</v>
      </c>
      <c r="M613" s="90">
        <v>0</v>
      </c>
      <c r="N613" s="89">
        <v>12</v>
      </c>
      <c r="O613" s="89">
        <v>86</v>
      </c>
      <c r="P613" s="89">
        <f t="shared" si="19"/>
        <v>30</v>
      </c>
      <c r="Q613" s="91">
        <f>(alpha_a+(beta_b/(1+EXP((((-1)*ceta_c)+(delta_d*LN(speed_s)))+(epsilon_e*speed_s)))))</f>
        <v>2.6990885857699962</v>
      </c>
    </row>
    <row r="614" spans="1:17" x14ac:dyDescent="0.25">
      <c r="A614" s="88" t="s">
        <v>6</v>
      </c>
      <c r="B614" s="88" t="s">
        <v>17</v>
      </c>
      <c r="C614" s="88" t="s">
        <v>65</v>
      </c>
      <c r="D614" s="88" t="s">
        <v>135</v>
      </c>
      <c r="E614" s="130">
        <v>-0.04</v>
      </c>
      <c r="F614" s="130">
        <v>0</v>
      </c>
      <c r="G614" s="90">
        <v>0.33976055802477456</v>
      </c>
      <c r="H614" s="90">
        <v>44.183038186924442</v>
      </c>
      <c r="I614" s="90">
        <v>0.10015239645611333</v>
      </c>
      <c r="J614" s="90">
        <v>0.80660146018810019</v>
      </c>
      <c r="K614" s="90">
        <v>2.6649030649637452E-2</v>
      </c>
      <c r="L614" s="90">
        <v>0</v>
      </c>
      <c r="M614" s="90">
        <v>0</v>
      </c>
      <c r="N614" s="89">
        <v>12</v>
      </c>
      <c r="O614" s="89">
        <v>86</v>
      </c>
      <c r="P614" s="89">
        <f t="shared" si="19"/>
        <v>30</v>
      </c>
      <c r="Q614" s="91">
        <f>(alpha_a+(beta_b/(1+EXP((((-1)*ceta_c)+(delta_d*LN(speed_s)))+(epsilon_e*speed_s)))))</f>
        <v>1.7088351139648097</v>
      </c>
    </row>
    <row r="615" spans="1:17" x14ac:dyDescent="0.25">
      <c r="A615" s="88" t="s">
        <v>6</v>
      </c>
      <c r="B615" s="88" t="s">
        <v>17</v>
      </c>
      <c r="C615" s="88" t="s">
        <v>65</v>
      </c>
      <c r="D615" s="88" t="s">
        <v>136</v>
      </c>
      <c r="E615" s="130">
        <v>-0.04</v>
      </c>
      <c r="F615" s="130">
        <v>0</v>
      </c>
      <c r="G615" s="90">
        <v>0.38130445842308308</v>
      </c>
      <c r="H615" s="90">
        <v>40.209449141071623</v>
      </c>
      <c r="I615" s="90">
        <v>0.37259152007706242</v>
      </c>
      <c r="J615" s="90">
        <v>0.83076321757801963</v>
      </c>
      <c r="K615" s="90">
        <v>2.573286281060997E-2</v>
      </c>
      <c r="L615" s="90">
        <v>0</v>
      </c>
      <c r="M615" s="90">
        <v>0</v>
      </c>
      <c r="N615" s="89">
        <v>12</v>
      </c>
      <c r="O615" s="89">
        <v>86</v>
      </c>
      <c r="P615" s="89">
        <f t="shared" si="19"/>
        <v>30</v>
      </c>
      <c r="Q615" s="91">
        <f>(alpha_a+(beta_b/(1+EXP((((-1)*ceta_c)+(delta_d*LN(speed_s)))+(epsilon_e*speed_s)))))</f>
        <v>1.9187641544325795</v>
      </c>
    </row>
    <row r="616" spans="1:17" x14ac:dyDescent="0.25">
      <c r="A616" s="88" t="s">
        <v>6</v>
      </c>
      <c r="B616" s="88" t="s">
        <v>17</v>
      </c>
      <c r="C616" s="88" t="s">
        <v>65</v>
      </c>
      <c r="D616" s="88" t="s">
        <v>137</v>
      </c>
      <c r="E616" s="130">
        <v>-0.04</v>
      </c>
      <c r="F616" s="130">
        <v>0</v>
      </c>
      <c r="G616" s="90">
        <v>4.0535580733926976E-2</v>
      </c>
      <c r="H616" s="90">
        <v>5.3704459289736581E-3</v>
      </c>
      <c r="I616" s="90">
        <v>1.3639385482577262</v>
      </c>
      <c r="J616" s="90">
        <v>0</v>
      </c>
      <c r="K616" s="90">
        <v>0</v>
      </c>
      <c r="L616" s="90">
        <v>0</v>
      </c>
      <c r="M616" s="90">
        <v>0</v>
      </c>
      <c r="N616" s="89">
        <v>12</v>
      </c>
      <c r="O616" s="89">
        <v>86</v>
      </c>
      <c r="P616" s="89">
        <f t="shared" si="19"/>
        <v>30</v>
      </c>
      <c r="Q616" s="91">
        <f>(1/(alpha_a+(beta_b*(speed_s^ceta_c))))</f>
        <v>1.6776481213983807</v>
      </c>
    </row>
    <row r="617" spans="1:17" x14ac:dyDescent="0.25">
      <c r="A617" s="88" t="s">
        <v>6</v>
      </c>
      <c r="B617" s="88" t="s">
        <v>17</v>
      </c>
      <c r="C617" s="88" t="s">
        <v>65</v>
      </c>
      <c r="D617" s="88" t="s">
        <v>138</v>
      </c>
      <c r="E617" s="130">
        <v>-0.04</v>
      </c>
      <c r="F617" s="130">
        <v>0</v>
      </c>
      <c r="G617" s="90">
        <v>0.27404032465711869</v>
      </c>
      <c r="H617" s="90">
        <v>2.6399818220491984E-2</v>
      </c>
      <c r="I617" s="90">
        <v>0.56335113102707257</v>
      </c>
      <c r="J617" s="90">
        <v>0</v>
      </c>
      <c r="K617" s="90">
        <v>0</v>
      </c>
      <c r="L617" s="90">
        <v>0</v>
      </c>
      <c r="M617" s="90">
        <v>0</v>
      </c>
      <c r="N617" s="89">
        <v>12</v>
      </c>
      <c r="O617" s="89">
        <v>86</v>
      </c>
      <c r="P617" s="89">
        <f t="shared" si="19"/>
        <v>30</v>
      </c>
      <c r="Q617" s="91">
        <f>((alpha_a+(beta_b*speed_s))^((-1)/ceta_c))</f>
        <v>0.89269518925084834</v>
      </c>
    </row>
    <row r="618" spans="1:17" x14ac:dyDescent="0.25">
      <c r="A618" s="88" t="s">
        <v>6</v>
      </c>
      <c r="B618" s="88" t="s">
        <v>17</v>
      </c>
      <c r="C618" s="88" t="s">
        <v>65</v>
      </c>
      <c r="D618" s="88" t="s">
        <v>131</v>
      </c>
      <c r="E618" s="130">
        <v>-0.04</v>
      </c>
      <c r="F618" s="130">
        <v>0</v>
      </c>
      <c r="G618" s="90">
        <v>-20.941121042500001</v>
      </c>
      <c r="H618" s="90">
        <v>3.7565696490999998</v>
      </c>
      <c r="I618" s="90">
        <v>-2.5763043999999999E-2</v>
      </c>
      <c r="J618" s="90">
        <v>36.336381010799997</v>
      </c>
      <c r="K618" s="90">
        <v>1</v>
      </c>
      <c r="L618" s="90">
        <v>-0.53553933330000003</v>
      </c>
      <c r="M618" s="90">
        <v>9.1595841799999994E-2</v>
      </c>
      <c r="N618" s="89">
        <v>5</v>
      </c>
      <c r="O618" s="89">
        <v>85</v>
      </c>
      <c r="P618" s="89">
        <f t="shared" si="19"/>
        <v>30</v>
      </c>
      <c r="Q618" s="91">
        <f t="shared" ref="Q618:Q635" si="20">(alpha_a+beta_b*speed_s+ceta_c*speed_s^2+delta_d/speed_s)/(epsilon_e+feta_f*speed_s+gamma_g*speed_s^2)</f>
        <v>1.0357779595181684</v>
      </c>
    </row>
    <row r="619" spans="1:17" x14ac:dyDescent="0.25">
      <c r="A619" s="88" t="s">
        <v>6</v>
      </c>
      <c r="B619" s="88" t="s">
        <v>17</v>
      </c>
      <c r="C619" s="88" t="s">
        <v>65</v>
      </c>
      <c r="D619" s="88" t="s">
        <v>132</v>
      </c>
      <c r="E619" s="130">
        <v>-0.04</v>
      </c>
      <c r="F619" s="130">
        <v>0</v>
      </c>
      <c r="G619" s="90">
        <v>-30.892105579199999</v>
      </c>
      <c r="H619" s="90">
        <v>5.2929004786</v>
      </c>
      <c r="I619" s="90">
        <v>-3.8183638399999997E-2</v>
      </c>
      <c r="J619" s="90">
        <v>56.116350622299997</v>
      </c>
      <c r="K619" s="90">
        <v>1</v>
      </c>
      <c r="L619" s="90">
        <v>-0.50654343980000005</v>
      </c>
      <c r="M619" s="90">
        <v>8.3085408200000002E-2</v>
      </c>
      <c r="N619" s="89">
        <v>5</v>
      </c>
      <c r="O619" s="89">
        <v>85</v>
      </c>
      <c r="P619" s="89">
        <f t="shared" si="19"/>
        <v>30</v>
      </c>
      <c r="Q619" s="91">
        <f t="shared" si="20"/>
        <v>1.5747654469944679</v>
      </c>
    </row>
    <row r="620" spans="1:17" x14ac:dyDescent="0.25">
      <c r="A620" s="88" t="s">
        <v>6</v>
      </c>
      <c r="B620" s="88" t="s">
        <v>17</v>
      </c>
      <c r="C620" s="88" t="s">
        <v>65</v>
      </c>
      <c r="D620" s="88" t="s">
        <v>133</v>
      </c>
      <c r="E620" s="130">
        <v>-0.04</v>
      </c>
      <c r="F620" s="130">
        <v>0</v>
      </c>
      <c r="G620" s="90">
        <v>-2.7667259626999998</v>
      </c>
      <c r="H620" s="90">
        <v>-0.322256712</v>
      </c>
      <c r="I620" s="90">
        <v>3.0038335999999998E-3</v>
      </c>
      <c r="J620" s="90">
        <v>18.210568196699999</v>
      </c>
      <c r="K620" s="90">
        <v>1</v>
      </c>
      <c r="L620" s="90">
        <v>-0.21202388659999999</v>
      </c>
      <c r="M620" s="90">
        <v>-3.3500663000000002E-3</v>
      </c>
      <c r="N620" s="89">
        <v>5</v>
      </c>
      <c r="O620" s="89">
        <v>85</v>
      </c>
      <c r="P620" s="89">
        <f t="shared" si="19"/>
        <v>30</v>
      </c>
      <c r="Q620" s="91">
        <f t="shared" si="20"/>
        <v>1.0893268696381564</v>
      </c>
    </row>
    <row r="621" spans="1:17" x14ac:dyDescent="0.25">
      <c r="A621" s="88" t="s">
        <v>20</v>
      </c>
      <c r="B621" s="88" t="s">
        <v>23</v>
      </c>
      <c r="C621" s="88" t="s">
        <v>65</v>
      </c>
      <c r="D621" s="88" t="s">
        <v>131</v>
      </c>
      <c r="E621" s="130">
        <v>-0.04</v>
      </c>
      <c r="F621" s="130">
        <v>0.5</v>
      </c>
      <c r="G621" s="90">
        <v>-27.323965629</v>
      </c>
      <c r="H621" s="90">
        <v>1.5536127117</v>
      </c>
      <c r="I621" s="90">
        <v>-1.43431494E-2</v>
      </c>
      <c r="J621" s="90">
        <v>138.38443773809999</v>
      </c>
      <c r="K621" s="90">
        <v>1</v>
      </c>
      <c r="L621" s="90">
        <v>-0.19033270220000001</v>
      </c>
      <c r="M621" s="90">
        <v>9.4787562000000006E-3</v>
      </c>
      <c r="N621" s="89">
        <v>5</v>
      </c>
      <c r="O621" s="89">
        <v>85</v>
      </c>
      <c r="P621" s="89">
        <f t="shared" si="19"/>
        <v>30</v>
      </c>
      <c r="Q621" s="91">
        <f t="shared" si="20"/>
        <v>2.8758662228639809</v>
      </c>
    </row>
    <row r="622" spans="1:17" x14ac:dyDescent="0.25">
      <c r="A622" s="88" t="s">
        <v>20</v>
      </c>
      <c r="B622" s="88" t="s">
        <v>23</v>
      </c>
      <c r="C622" s="88" t="s">
        <v>65</v>
      </c>
      <c r="D622" s="88" t="s">
        <v>132</v>
      </c>
      <c r="E622" s="130">
        <v>-0.04</v>
      </c>
      <c r="F622" s="130">
        <v>0.5</v>
      </c>
      <c r="G622" s="90">
        <v>-41.433042225100003</v>
      </c>
      <c r="H622" s="90">
        <v>2.6876460888999998</v>
      </c>
      <c r="I622" s="90">
        <v>-2.47631372E-2</v>
      </c>
      <c r="J622" s="90">
        <v>190.84745329649999</v>
      </c>
      <c r="K622" s="90">
        <v>1</v>
      </c>
      <c r="L622" s="90">
        <v>-0.20961948590000001</v>
      </c>
      <c r="M622" s="90">
        <v>1.19905499E-2</v>
      </c>
      <c r="N622" s="89">
        <v>5</v>
      </c>
      <c r="O622" s="89">
        <v>90</v>
      </c>
      <c r="P622" s="89">
        <f t="shared" si="19"/>
        <v>30</v>
      </c>
      <c r="Q622" s="91">
        <f t="shared" si="20"/>
        <v>4.2288711482171975</v>
      </c>
    </row>
    <row r="623" spans="1:17" x14ac:dyDescent="0.25">
      <c r="A623" s="88" t="s">
        <v>20</v>
      </c>
      <c r="B623" s="88" t="s">
        <v>23</v>
      </c>
      <c r="C623" s="88" t="s">
        <v>65</v>
      </c>
      <c r="D623" s="88" t="s">
        <v>133</v>
      </c>
      <c r="E623" s="130">
        <v>-0.04</v>
      </c>
      <c r="F623" s="130">
        <v>0.5</v>
      </c>
      <c r="G623" s="90">
        <v>-24.349019415499999</v>
      </c>
      <c r="H623" s="90">
        <v>2.0991078855</v>
      </c>
      <c r="I623" s="90">
        <v>-1.86091891E-2</v>
      </c>
      <c r="J623" s="90">
        <v>105.0414134599</v>
      </c>
      <c r="K623" s="90">
        <v>1</v>
      </c>
      <c r="L623" s="90">
        <v>-0.1949276294</v>
      </c>
      <c r="M623" s="90">
        <v>1.7432431799999999E-2</v>
      </c>
      <c r="N623" s="89">
        <v>5</v>
      </c>
      <c r="O623" s="89">
        <v>100</v>
      </c>
      <c r="P623" s="89">
        <f t="shared" si="19"/>
        <v>30</v>
      </c>
      <c r="Q623" s="91">
        <f t="shared" si="20"/>
        <v>2.3407882425682618</v>
      </c>
    </row>
    <row r="624" spans="1:17" x14ac:dyDescent="0.25">
      <c r="A624" s="88" t="s">
        <v>20</v>
      </c>
      <c r="B624" s="88" t="s">
        <v>24</v>
      </c>
      <c r="C624" s="88" t="s">
        <v>65</v>
      </c>
      <c r="D624" s="88" t="s">
        <v>131</v>
      </c>
      <c r="E624" s="130">
        <v>-0.04</v>
      </c>
      <c r="F624" s="130">
        <v>0.5</v>
      </c>
      <c r="G624" s="90">
        <v>-24.6349973672</v>
      </c>
      <c r="H624" s="90">
        <v>1.3956093215000001</v>
      </c>
      <c r="I624" s="90">
        <v>-1.27500892E-2</v>
      </c>
      <c r="J624" s="90">
        <v>126.9505516198</v>
      </c>
      <c r="K624" s="90">
        <v>1</v>
      </c>
      <c r="L624" s="90">
        <v>-0.18717373609999999</v>
      </c>
      <c r="M624" s="90">
        <v>9.3129388E-3</v>
      </c>
      <c r="N624" s="89">
        <v>5</v>
      </c>
      <c r="O624" s="89">
        <v>85</v>
      </c>
      <c r="P624" s="89">
        <f t="shared" si="19"/>
        <v>30</v>
      </c>
      <c r="Q624" s="91">
        <f t="shared" si="20"/>
        <v>2.652347057315477</v>
      </c>
    </row>
    <row r="625" spans="1:17" x14ac:dyDescent="0.25">
      <c r="A625" s="88" t="s">
        <v>20</v>
      </c>
      <c r="B625" s="88" t="s">
        <v>24</v>
      </c>
      <c r="C625" s="88" t="s">
        <v>65</v>
      </c>
      <c r="D625" s="88" t="s">
        <v>132</v>
      </c>
      <c r="E625" s="130">
        <v>-0.04</v>
      </c>
      <c r="F625" s="130">
        <v>0.5</v>
      </c>
      <c r="G625" s="90">
        <v>-37.879914352500002</v>
      </c>
      <c r="H625" s="90">
        <v>2.4846610420999999</v>
      </c>
      <c r="I625" s="90">
        <v>-2.2975573700000002E-2</v>
      </c>
      <c r="J625" s="90">
        <v>175.6642267684</v>
      </c>
      <c r="K625" s="90">
        <v>1</v>
      </c>
      <c r="L625" s="90">
        <v>-0.20821382490000001</v>
      </c>
      <c r="M625" s="90">
        <v>1.2064979700000001E-2</v>
      </c>
      <c r="N625" s="89">
        <v>5</v>
      </c>
      <c r="O625" s="89">
        <v>90</v>
      </c>
      <c r="P625" s="89">
        <f t="shared" si="19"/>
        <v>30</v>
      </c>
      <c r="Q625" s="91">
        <f t="shared" si="20"/>
        <v>3.8911465013270177</v>
      </c>
    </row>
    <row r="626" spans="1:17" x14ac:dyDescent="0.25">
      <c r="A626" s="88" t="s">
        <v>20</v>
      </c>
      <c r="B626" s="88" t="s">
        <v>24</v>
      </c>
      <c r="C626" s="88" t="s">
        <v>65</v>
      </c>
      <c r="D626" s="88" t="s">
        <v>133</v>
      </c>
      <c r="E626" s="130">
        <v>-0.04</v>
      </c>
      <c r="F626" s="130">
        <v>0.5</v>
      </c>
      <c r="G626" s="90">
        <v>-20.6998225034</v>
      </c>
      <c r="H626" s="90">
        <v>1.7427263677</v>
      </c>
      <c r="I626" s="90">
        <v>-1.4921923E-2</v>
      </c>
      <c r="J626" s="90">
        <v>96.621838593999996</v>
      </c>
      <c r="K626" s="90">
        <v>1</v>
      </c>
      <c r="L626" s="90">
        <v>-0.17540466909999999</v>
      </c>
      <c r="M626" s="90">
        <v>1.5162957600000001E-2</v>
      </c>
      <c r="N626" s="89">
        <v>5</v>
      </c>
      <c r="O626" s="89">
        <v>100</v>
      </c>
      <c r="P626" s="89">
        <f t="shared" si="19"/>
        <v>30</v>
      </c>
      <c r="Q626" s="91">
        <f t="shared" si="20"/>
        <v>2.2774698925937638</v>
      </c>
    </row>
    <row r="627" spans="1:17" x14ac:dyDescent="0.25">
      <c r="A627" s="88" t="s">
        <v>20</v>
      </c>
      <c r="B627" s="88" t="s">
        <v>19</v>
      </c>
      <c r="C627" s="88" t="s">
        <v>65</v>
      </c>
      <c r="D627" s="88" t="s">
        <v>131</v>
      </c>
      <c r="E627" s="130">
        <v>-0.04</v>
      </c>
      <c r="F627" s="130">
        <v>0.5</v>
      </c>
      <c r="G627" s="90">
        <v>-33.399657744999999</v>
      </c>
      <c r="H627" s="90">
        <v>7.6362910827999997</v>
      </c>
      <c r="I627" s="90">
        <v>-6.23922695E-2</v>
      </c>
      <c r="J627" s="90">
        <v>64.121601018999996</v>
      </c>
      <c r="K627" s="90">
        <v>1</v>
      </c>
      <c r="L627" s="90">
        <v>-0.39709488069999999</v>
      </c>
      <c r="M627" s="90">
        <v>8.9889343999999996E-2</v>
      </c>
      <c r="N627" s="89">
        <v>5</v>
      </c>
      <c r="O627" s="89">
        <v>85</v>
      </c>
      <c r="P627" s="89">
        <f t="shared" si="19"/>
        <v>30</v>
      </c>
      <c r="Q627" s="91">
        <f t="shared" si="20"/>
        <v>2.0242656331281279</v>
      </c>
    </row>
    <row r="628" spans="1:17" x14ac:dyDescent="0.25">
      <c r="A628" s="88" t="s">
        <v>20</v>
      </c>
      <c r="B628" s="88" t="s">
        <v>19</v>
      </c>
      <c r="C628" s="88" t="s">
        <v>65</v>
      </c>
      <c r="D628" s="88" t="s">
        <v>132</v>
      </c>
      <c r="E628" s="130">
        <v>-0.04</v>
      </c>
      <c r="F628" s="130">
        <v>0.5</v>
      </c>
      <c r="G628" s="90">
        <v>18.949983439899999</v>
      </c>
      <c r="H628" s="90">
        <v>-0.86971657120000001</v>
      </c>
      <c r="I628" s="90">
        <v>7.3465485000000002E-3</v>
      </c>
      <c r="J628" s="90">
        <v>48.7363093413</v>
      </c>
      <c r="K628" s="90">
        <v>1</v>
      </c>
      <c r="L628" s="90">
        <v>7.3555612899999998E-2</v>
      </c>
      <c r="M628" s="90">
        <v>-3.1807803999999999E-3</v>
      </c>
      <c r="N628" s="89">
        <v>5</v>
      </c>
      <c r="O628" s="89">
        <v>85</v>
      </c>
      <c r="P628" s="89">
        <f t="shared" si="19"/>
        <v>30</v>
      </c>
      <c r="Q628" s="91">
        <f t="shared" si="20"/>
        <v>3.1832318097217125</v>
      </c>
    </row>
    <row r="629" spans="1:17" x14ac:dyDescent="0.25">
      <c r="A629" s="88" t="s">
        <v>20</v>
      </c>
      <c r="B629" s="88" t="s">
        <v>19</v>
      </c>
      <c r="C629" s="88" t="s">
        <v>65</v>
      </c>
      <c r="D629" s="88" t="s">
        <v>133</v>
      </c>
      <c r="E629" s="130">
        <v>-0.04</v>
      </c>
      <c r="F629" s="130">
        <v>0.5</v>
      </c>
      <c r="G629" s="90">
        <v>-7.065111817</v>
      </c>
      <c r="H629" s="90">
        <v>8.4843060200000001E-2</v>
      </c>
      <c r="I629" s="90">
        <v>-8.1113500000000002E-5</v>
      </c>
      <c r="J629" s="90">
        <v>32.051864682000001</v>
      </c>
      <c r="K629" s="90">
        <v>1</v>
      </c>
      <c r="L629" s="90">
        <v>-0.2182246105</v>
      </c>
      <c r="M629" s="90">
        <v>2.1956305999999998E-3</v>
      </c>
      <c r="N629" s="89">
        <v>5</v>
      </c>
      <c r="O629" s="89">
        <v>85</v>
      </c>
      <c r="P629" s="89">
        <f t="shared" si="19"/>
        <v>30</v>
      </c>
      <c r="Q629" s="91">
        <f t="shared" si="20"/>
        <v>0.98704890304539483</v>
      </c>
    </row>
    <row r="630" spans="1:17" x14ac:dyDescent="0.25">
      <c r="A630" s="88" t="s">
        <v>20</v>
      </c>
      <c r="B630" s="88" t="s">
        <v>22</v>
      </c>
      <c r="C630" s="88" t="s">
        <v>65</v>
      </c>
      <c r="D630" s="88" t="s">
        <v>131</v>
      </c>
      <c r="E630" s="130">
        <v>-0.04</v>
      </c>
      <c r="F630" s="130">
        <v>0.5</v>
      </c>
      <c r="G630" s="90">
        <v>-18.922226563700001</v>
      </c>
      <c r="H630" s="90">
        <v>3.8475124721</v>
      </c>
      <c r="I630" s="90">
        <v>-2.4592454199999999E-2</v>
      </c>
      <c r="J630" s="90">
        <v>42.396278639499997</v>
      </c>
      <c r="K630" s="90">
        <v>1</v>
      </c>
      <c r="L630" s="90">
        <v>-0.37380096769999999</v>
      </c>
      <c r="M630" s="90">
        <v>7.1228261400000006E-2</v>
      </c>
      <c r="N630" s="89">
        <v>5</v>
      </c>
      <c r="O630" s="89">
        <v>85</v>
      </c>
      <c r="P630" s="89">
        <f t="shared" si="19"/>
        <v>30</v>
      </c>
      <c r="Q630" s="91">
        <f t="shared" si="20"/>
        <v>1.4062195331340779</v>
      </c>
    </row>
    <row r="631" spans="1:17" x14ac:dyDescent="0.25">
      <c r="A631" s="88" t="s">
        <v>20</v>
      </c>
      <c r="B631" s="88" t="s">
        <v>22</v>
      </c>
      <c r="C631" s="88" t="s">
        <v>65</v>
      </c>
      <c r="D631" s="88" t="s">
        <v>132</v>
      </c>
      <c r="E631" s="130">
        <v>-0.04</v>
      </c>
      <c r="F631" s="130">
        <v>0.5</v>
      </c>
      <c r="G631" s="90">
        <v>-28.262720401799999</v>
      </c>
      <c r="H631" s="90">
        <v>18.617718363400002</v>
      </c>
      <c r="I631" s="90">
        <v>-0.16396931040000001</v>
      </c>
      <c r="J631" s="90">
        <v>39.8328973785</v>
      </c>
      <c r="K631" s="90">
        <v>0</v>
      </c>
      <c r="L631" s="90">
        <v>0.12401141910000001</v>
      </c>
      <c r="M631" s="90">
        <v>0.1761504092</v>
      </c>
      <c r="N631" s="89">
        <v>5</v>
      </c>
      <c r="O631" s="89">
        <v>85</v>
      </c>
      <c r="P631" s="89">
        <f t="shared" si="19"/>
        <v>30</v>
      </c>
      <c r="Q631" s="91">
        <f t="shared" si="20"/>
        <v>2.3667839632101901</v>
      </c>
    </row>
    <row r="632" spans="1:17" x14ac:dyDescent="0.25">
      <c r="A632" s="88" t="s">
        <v>20</v>
      </c>
      <c r="B632" s="88" t="s">
        <v>22</v>
      </c>
      <c r="C632" s="88" t="s">
        <v>65</v>
      </c>
      <c r="D632" s="88" t="s">
        <v>133</v>
      </c>
      <c r="E632" s="130">
        <v>-0.04</v>
      </c>
      <c r="F632" s="130">
        <v>0.5</v>
      </c>
      <c r="G632" s="90">
        <v>0.81988375950000003</v>
      </c>
      <c r="H632" s="90">
        <v>-1.8285633999999999E-2</v>
      </c>
      <c r="I632" s="90">
        <v>6.7446699999999999E-5</v>
      </c>
      <c r="J632" s="90">
        <v>22.999789503399999</v>
      </c>
      <c r="K632" s="90">
        <v>1</v>
      </c>
      <c r="L632" s="90">
        <v>9.5516179E-3</v>
      </c>
      <c r="M632" s="90">
        <v>-2.273241E-4</v>
      </c>
      <c r="N632" s="89">
        <v>5</v>
      </c>
      <c r="O632" s="89">
        <v>85</v>
      </c>
      <c r="P632" s="89">
        <f t="shared" si="19"/>
        <v>30</v>
      </c>
      <c r="Q632" s="91">
        <f t="shared" si="20"/>
        <v>1.0154530863774212</v>
      </c>
    </row>
    <row r="633" spans="1:17" x14ac:dyDescent="0.25">
      <c r="A633" s="88" t="s">
        <v>20</v>
      </c>
      <c r="B633" s="88" t="s">
        <v>21</v>
      </c>
      <c r="C633" s="88" t="s">
        <v>65</v>
      </c>
      <c r="D633" s="88" t="s">
        <v>131</v>
      </c>
      <c r="E633" s="130">
        <v>-0.04</v>
      </c>
      <c r="F633" s="130">
        <v>0.5</v>
      </c>
      <c r="G633" s="90">
        <v>-30.380920010200001</v>
      </c>
      <c r="H633" s="90">
        <v>6.5350307472000004</v>
      </c>
      <c r="I633" s="90">
        <v>-5.0860161500000001E-2</v>
      </c>
      <c r="J633" s="90">
        <v>58.571954016900001</v>
      </c>
      <c r="K633" s="90">
        <v>1</v>
      </c>
      <c r="L633" s="90">
        <v>-0.42625575799999998</v>
      </c>
      <c r="M633" s="90">
        <v>9.0276076499999997E-2</v>
      </c>
      <c r="N633" s="89">
        <v>5</v>
      </c>
      <c r="O633" s="89">
        <v>85</v>
      </c>
      <c r="P633" s="89">
        <f t="shared" si="19"/>
        <v>30</v>
      </c>
      <c r="Q633" s="91">
        <f t="shared" si="20"/>
        <v>1.7542018281804288</v>
      </c>
    </row>
    <row r="634" spans="1:17" x14ac:dyDescent="0.25">
      <c r="A634" s="88" t="s">
        <v>20</v>
      </c>
      <c r="B634" s="88" t="s">
        <v>21</v>
      </c>
      <c r="C634" s="88" t="s">
        <v>65</v>
      </c>
      <c r="D634" s="88" t="s">
        <v>132</v>
      </c>
      <c r="E634" s="130">
        <v>-0.04</v>
      </c>
      <c r="F634" s="130">
        <v>0.5</v>
      </c>
      <c r="G634" s="90">
        <v>-265.79349415270002</v>
      </c>
      <c r="H634" s="90">
        <v>124.6336581119</v>
      </c>
      <c r="I634" s="90">
        <v>-1.1840547986000001</v>
      </c>
      <c r="J634" s="90">
        <v>394.92295290150003</v>
      </c>
      <c r="K634" s="90">
        <v>1</v>
      </c>
      <c r="L634" s="90">
        <v>5.2742308000000002E-2</v>
      </c>
      <c r="M634" s="90">
        <v>0.90446491129999995</v>
      </c>
      <c r="N634" s="89">
        <v>5</v>
      </c>
      <c r="O634" s="89">
        <v>85</v>
      </c>
      <c r="P634" s="89">
        <f t="shared" si="19"/>
        <v>30</v>
      </c>
      <c r="Q634" s="91">
        <f t="shared" si="20"/>
        <v>2.9643999329015336</v>
      </c>
    </row>
    <row r="635" spans="1:17" x14ac:dyDescent="0.25">
      <c r="A635" s="88" t="s">
        <v>20</v>
      </c>
      <c r="B635" s="88" t="s">
        <v>21</v>
      </c>
      <c r="C635" s="88" t="s">
        <v>65</v>
      </c>
      <c r="D635" s="88" t="s">
        <v>133</v>
      </c>
      <c r="E635" s="130">
        <v>-0.04</v>
      </c>
      <c r="F635" s="130">
        <v>0.5</v>
      </c>
      <c r="G635" s="90">
        <v>-4.5799903448999997</v>
      </c>
      <c r="H635" s="90">
        <v>0.17370292500000001</v>
      </c>
      <c r="I635" s="90">
        <v>-3.391081E-4</v>
      </c>
      <c r="J635" s="90">
        <v>31.117434166399999</v>
      </c>
      <c r="K635" s="90">
        <v>1</v>
      </c>
      <c r="L635" s="90">
        <v>-0.14196801310000001</v>
      </c>
      <c r="M635" s="90">
        <v>5.0431673E-3</v>
      </c>
      <c r="N635" s="89">
        <v>5</v>
      </c>
      <c r="O635" s="89">
        <v>85</v>
      </c>
      <c r="P635" s="89">
        <f t="shared" si="19"/>
        <v>30</v>
      </c>
      <c r="Q635" s="91">
        <f t="shared" si="20"/>
        <v>1.065117269064088</v>
      </c>
    </row>
    <row r="636" spans="1:17" x14ac:dyDescent="0.25">
      <c r="A636" s="88" t="s">
        <v>20</v>
      </c>
      <c r="B636" s="88" t="s">
        <v>23</v>
      </c>
      <c r="C636" s="88" t="s">
        <v>65</v>
      </c>
      <c r="D636" s="88" t="s">
        <v>134</v>
      </c>
      <c r="E636" s="130">
        <v>-0.04</v>
      </c>
      <c r="F636" s="130">
        <v>0.5</v>
      </c>
      <c r="G636" s="90">
        <v>116.85259761077943</v>
      </c>
      <c r="H636" s="90">
        <v>0.97244044578836619</v>
      </c>
      <c r="I636" s="90">
        <v>-0.66379771350129557</v>
      </c>
      <c r="J636" s="90">
        <v>0</v>
      </c>
      <c r="K636" s="90">
        <v>0</v>
      </c>
      <c r="L636" s="90">
        <v>0</v>
      </c>
      <c r="M636" s="90">
        <v>0</v>
      </c>
      <c r="N636" s="89">
        <v>12</v>
      </c>
      <c r="O636" s="89">
        <v>105</v>
      </c>
      <c r="P636" s="89">
        <f t="shared" si="19"/>
        <v>30</v>
      </c>
      <c r="Q636" s="91">
        <f>((alpha_a*(beta_b^speed_s))*(speed_s^ceta_c))</f>
        <v>5.2846845887030973</v>
      </c>
    </row>
    <row r="637" spans="1:17" x14ac:dyDescent="0.25">
      <c r="A637" s="88" t="s">
        <v>20</v>
      </c>
      <c r="B637" s="88" t="s">
        <v>23</v>
      </c>
      <c r="C637" s="88" t="s">
        <v>65</v>
      </c>
      <c r="D637" s="88" t="s">
        <v>135</v>
      </c>
      <c r="E637" s="130">
        <v>-0.04</v>
      </c>
      <c r="F637" s="130">
        <v>0.5</v>
      </c>
      <c r="G637" s="90">
        <v>121.71967790616763</v>
      </c>
      <c r="H637" s="90">
        <v>0.97474769410119755</v>
      </c>
      <c r="I637" s="90">
        <v>-0.7576694432703891</v>
      </c>
      <c r="J637" s="90">
        <v>0</v>
      </c>
      <c r="K637" s="90">
        <v>0</v>
      </c>
      <c r="L637" s="90">
        <v>0</v>
      </c>
      <c r="M637" s="90">
        <v>0</v>
      </c>
      <c r="N637" s="89">
        <v>12</v>
      </c>
      <c r="O637" s="89">
        <v>105</v>
      </c>
      <c r="P637" s="89">
        <f t="shared" si="19"/>
        <v>30</v>
      </c>
      <c r="Q637" s="91">
        <f>((alpha_a*(beta_b^speed_s))*(speed_s^ceta_c))</f>
        <v>4.2949454288900979</v>
      </c>
    </row>
    <row r="638" spans="1:17" x14ac:dyDescent="0.25">
      <c r="A638" s="88" t="s">
        <v>20</v>
      </c>
      <c r="B638" s="88" t="s">
        <v>23</v>
      </c>
      <c r="C638" s="88" t="s">
        <v>65</v>
      </c>
      <c r="D638" s="88" t="s">
        <v>136</v>
      </c>
      <c r="E638" s="130">
        <v>-0.04</v>
      </c>
      <c r="F638" s="130">
        <v>0.5</v>
      </c>
      <c r="G638" s="90">
        <v>126.08377728948633</v>
      </c>
      <c r="H638" s="90">
        <v>0.97381036195461868</v>
      </c>
      <c r="I638" s="90">
        <v>-0.72102132593468871</v>
      </c>
      <c r="J638" s="90">
        <v>0</v>
      </c>
      <c r="K638" s="90">
        <v>0</v>
      </c>
      <c r="L638" s="90">
        <v>0</v>
      </c>
      <c r="M638" s="90">
        <v>0</v>
      </c>
      <c r="N638" s="89">
        <v>12</v>
      </c>
      <c r="O638" s="89">
        <v>105</v>
      </c>
      <c r="P638" s="89">
        <f t="shared" si="19"/>
        <v>30</v>
      </c>
      <c r="Q638" s="91">
        <f>((alpha_a*(beta_b^speed_s))*(speed_s^ceta_c))</f>
        <v>4.8961535291314959</v>
      </c>
    </row>
    <row r="639" spans="1:17" x14ac:dyDescent="0.25">
      <c r="A639" s="88" t="s">
        <v>20</v>
      </c>
      <c r="B639" s="88" t="s">
        <v>23</v>
      </c>
      <c r="C639" s="88" t="s">
        <v>65</v>
      </c>
      <c r="D639" s="88" t="s">
        <v>137</v>
      </c>
      <c r="E639" s="130">
        <v>-0.04</v>
      </c>
      <c r="F639" s="130">
        <v>0.5</v>
      </c>
      <c r="G639" s="90">
        <v>9.3587363729360717</v>
      </c>
      <c r="H639" s="90">
        <v>-14.032515751542032</v>
      </c>
      <c r="I639" s="90">
        <v>-2.1731607773585848</v>
      </c>
      <c r="J639" s="90">
        <v>0</v>
      </c>
      <c r="K639" s="90">
        <v>0</v>
      </c>
      <c r="L639" s="90">
        <v>0</v>
      </c>
      <c r="M639" s="90">
        <v>0</v>
      </c>
      <c r="N639" s="89">
        <v>12</v>
      </c>
      <c r="O639" s="89">
        <v>105</v>
      </c>
      <c r="P639" s="89">
        <f t="shared" si="19"/>
        <v>30</v>
      </c>
      <c r="Q639" s="91">
        <f>EXP((alpha_a+(beta_b/speed_s))+(ceta_c*LN(speed_s)))</f>
        <v>4.4800629694179266</v>
      </c>
    </row>
    <row r="640" spans="1:17" x14ac:dyDescent="0.25">
      <c r="A640" s="88" t="s">
        <v>20</v>
      </c>
      <c r="B640" s="88" t="s">
        <v>23</v>
      </c>
      <c r="C640" s="88" t="s">
        <v>65</v>
      </c>
      <c r="D640" s="88" t="s">
        <v>138</v>
      </c>
      <c r="E640" s="130">
        <v>-0.04</v>
      </c>
      <c r="F640" s="130">
        <v>0.5</v>
      </c>
      <c r="G640" s="90">
        <v>-0.1044560103292996</v>
      </c>
      <c r="H640" s="90">
        <v>61.166615685003379</v>
      </c>
      <c r="I640" s="90">
        <v>0.71926908876784601</v>
      </c>
      <c r="J640" s="90">
        <v>0.8965240472861733</v>
      </c>
      <c r="K640" s="90">
        <v>2.7141901077503087E-2</v>
      </c>
      <c r="L640" s="90">
        <v>0</v>
      </c>
      <c r="M640" s="90">
        <v>0</v>
      </c>
      <c r="N640" s="89">
        <v>12</v>
      </c>
      <c r="O640" s="89">
        <v>105</v>
      </c>
      <c r="P640" s="89">
        <f t="shared" si="19"/>
        <v>30</v>
      </c>
      <c r="Q640" s="91">
        <f>(alpha_a+(beta_b/(1+EXP((((-1)*ceta_c)+(delta_d*LN(speed_s)))+(epsilon_e*speed_s)))))</f>
        <v>2.422869824332436</v>
      </c>
    </row>
    <row r="641" spans="1:17" x14ac:dyDescent="0.25">
      <c r="A641" s="88" t="s">
        <v>20</v>
      </c>
      <c r="B641" s="88" t="s">
        <v>24</v>
      </c>
      <c r="C641" s="88" t="s">
        <v>65</v>
      </c>
      <c r="D641" s="88" t="s">
        <v>134</v>
      </c>
      <c r="E641" s="130">
        <v>-0.04</v>
      </c>
      <c r="F641" s="130">
        <v>0.5</v>
      </c>
      <c r="G641" s="90">
        <v>96.471356428137298</v>
      </c>
      <c r="H641" s="90">
        <v>0.97237767933244723</v>
      </c>
      <c r="I641" s="90">
        <v>-0.65459782614399853</v>
      </c>
      <c r="J641" s="90">
        <v>0</v>
      </c>
      <c r="K641" s="90">
        <v>0</v>
      </c>
      <c r="L641" s="90">
        <v>0</v>
      </c>
      <c r="M641" s="90">
        <v>0</v>
      </c>
      <c r="N641" s="89">
        <v>12</v>
      </c>
      <c r="O641" s="89">
        <v>105</v>
      </c>
      <c r="P641" s="89">
        <f t="shared" si="19"/>
        <v>30</v>
      </c>
      <c r="Q641" s="91">
        <f>((alpha_a*(beta_b^speed_s))*(speed_s^ceta_c))</f>
        <v>4.4929072972397641</v>
      </c>
    </row>
    <row r="642" spans="1:17" x14ac:dyDescent="0.25">
      <c r="A642" s="88" t="s">
        <v>20</v>
      </c>
      <c r="B642" s="88" t="s">
        <v>24</v>
      </c>
      <c r="C642" s="88" t="s">
        <v>65</v>
      </c>
      <c r="D642" s="88" t="s">
        <v>135</v>
      </c>
      <c r="E642" s="130">
        <v>-0.04</v>
      </c>
      <c r="F642" s="130">
        <v>0.5</v>
      </c>
      <c r="G642" s="90">
        <v>97.646970188841991</v>
      </c>
      <c r="H642" s="90">
        <v>0.97378378477966443</v>
      </c>
      <c r="I642" s="90">
        <v>-0.72143467731752275</v>
      </c>
      <c r="J642" s="90">
        <v>0</v>
      </c>
      <c r="K642" s="90">
        <v>0</v>
      </c>
      <c r="L642" s="90">
        <v>0</v>
      </c>
      <c r="M642" s="90">
        <v>0</v>
      </c>
      <c r="N642" s="89">
        <v>12</v>
      </c>
      <c r="O642" s="89">
        <v>105</v>
      </c>
      <c r="P642" s="89">
        <f t="shared" si="19"/>
        <v>30</v>
      </c>
      <c r="Q642" s="91">
        <f>((alpha_a*(beta_b^speed_s))*(speed_s^ceta_c))</f>
        <v>3.7834537699166191</v>
      </c>
    </row>
    <row r="643" spans="1:17" x14ac:dyDescent="0.25">
      <c r="A643" s="88" t="s">
        <v>20</v>
      </c>
      <c r="B643" s="88" t="s">
        <v>24</v>
      </c>
      <c r="C643" s="88" t="s">
        <v>65</v>
      </c>
      <c r="D643" s="88" t="s">
        <v>136</v>
      </c>
      <c r="E643" s="130">
        <v>-0.04</v>
      </c>
      <c r="F643" s="130">
        <v>0.5</v>
      </c>
      <c r="G643" s="90">
        <v>109.82140410790326</v>
      </c>
      <c r="H643" s="90">
        <v>0.97352847370204398</v>
      </c>
      <c r="I643" s="90">
        <v>-0.70650798839693452</v>
      </c>
      <c r="J643" s="90">
        <v>0</v>
      </c>
      <c r="K643" s="90">
        <v>0</v>
      </c>
      <c r="L643" s="90">
        <v>0</v>
      </c>
      <c r="M643" s="90">
        <v>0</v>
      </c>
      <c r="N643" s="89">
        <v>12</v>
      </c>
      <c r="O643" s="89">
        <v>105</v>
      </c>
      <c r="P643" s="89">
        <f t="shared" si="19"/>
        <v>30</v>
      </c>
      <c r="Q643" s="91">
        <f>((alpha_a*(beta_b^speed_s))*(speed_s^ceta_c))</f>
        <v>4.4416954114055383</v>
      </c>
    </row>
    <row r="644" spans="1:17" x14ac:dyDescent="0.25">
      <c r="A644" s="88" t="s">
        <v>20</v>
      </c>
      <c r="B644" s="88" t="s">
        <v>24</v>
      </c>
      <c r="C644" s="88" t="s">
        <v>65</v>
      </c>
      <c r="D644" s="88" t="s">
        <v>137</v>
      </c>
      <c r="E644" s="130">
        <v>-0.04</v>
      </c>
      <c r="F644" s="130">
        <v>0.5</v>
      </c>
      <c r="G644" s="90">
        <v>9.1359458313055359</v>
      </c>
      <c r="H644" s="90">
        <v>-12.884934224323718</v>
      </c>
      <c r="I644" s="90">
        <v>-2.1401717488539846</v>
      </c>
      <c r="J644" s="90">
        <v>0</v>
      </c>
      <c r="K644" s="90">
        <v>0</v>
      </c>
      <c r="L644" s="90">
        <v>0</v>
      </c>
      <c r="M644" s="90">
        <v>0</v>
      </c>
      <c r="N644" s="89">
        <v>12</v>
      </c>
      <c r="O644" s="89">
        <v>105</v>
      </c>
      <c r="P644" s="89">
        <f t="shared" si="19"/>
        <v>30</v>
      </c>
      <c r="Q644" s="91">
        <f>EXP((alpha_a+(beta_b/speed_s))+(ceta_c*LN(speed_s)))</f>
        <v>4.1674380700589584</v>
      </c>
    </row>
    <row r="645" spans="1:17" x14ac:dyDescent="0.25">
      <c r="A645" s="88" t="s">
        <v>20</v>
      </c>
      <c r="B645" s="88" t="s">
        <v>24</v>
      </c>
      <c r="C645" s="88" t="s">
        <v>65</v>
      </c>
      <c r="D645" s="88" t="s">
        <v>138</v>
      </c>
      <c r="E645" s="130">
        <v>-0.04</v>
      </c>
      <c r="F645" s="130">
        <v>0.5</v>
      </c>
      <c r="G645" s="90">
        <v>-8.4241842440762618E-2</v>
      </c>
      <c r="H645" s="90">
        <v>45.313079217560009</v>
      </c>
      <c r="I645" s="90">
        <v>1.0771606562704108</v>
      </c>
      <c r="J645" s="90">
        <v>0.94397795343579893</v>
      </c>
      <c r="K645" s="90">
        <v>2.5788196150412033E-2</v>
      </c>
      <c r="L645" s="90">
        <v>0</v>
      </c>
      <c r="M645" s="90">
        <v>0</v>
      </c>
      <c r="N645" s="89">
        <v>12</v>
      </c>
      <c r="O645" s="89">
        <v>105</v>
      </c>
      <c r="P645" s="89">
        <f t="shared" si="19"/>
        <v>30</v>
      </c>
      <c r="Q645" s="91">
        <f>(alpha_a+(beta_b/(1+EXP((((-1)*ceta_c)+(delta_d*LN(speed_s)))+(epsilon_e*speed_s)))))</f>
        <v>2.2630529570566464</v>
      </c>
    </row>
    <row r="646" spans="1:17" x14ac:dyDescent="0.25">
      <c r="A646" s="88" t="s">
        <v>20</v>
      </c>
      <c r="B646" s="88" t="s">
        <v>19</v>
      </c>
      <c r="C646" s="88" t="s">
        <v>65</v>
      </c>
      <c r="D646" s="88" t="s">
        <v>134</v>
      </c>
      <c r="E646" s="130">
        <v>-0.04</v>
      </c>
      <c r="F646" s="130">
        <v>0.5</v>
      </c>
      <c r="G646" s="90">
        <v>-6.8645053941976037</v>
      </c>
      <c r="H646" s="90">
        <v>248.6560519294583</v>
      </c>
      <c r="I646" s="90">
        <v>-1.1053677180894312</v>
      </c>
      <c r="J646" s="90">
        <v>0.49726684332533566</v>
      </c>
      <c r="K646" s="90">
        <v>2.0558268958108649E-3</v>
      </c>
      <c r="L646" s="90">
        <v>0</v>
      </c>
      <c r="M646" s="90">
        <v>0</v>
      </c>
      <c r="N646" s="89">
        <v>11</v>
      </c>
      <c r="O646" s="89">
        <v>86</v>
      </c>
      <c r="P646" s="89">
        <f t="shared" si="19"/>
        <v>30</v>
      </c>
      <c r="Q646" s="91">
        <f>(alpha_a+(beta_b/(1+EXP((((-1)*ceta_c)+(delta_d*LN(speed_s)))+(epsilon_e*speed_s)))))</f>
        <v>6.6254689349482661</v>
      </c>
    </row>
    <row r="647" spans="1:17" x14ac:dyDescent="0.25">
      <c r="A647" s="88" t="s">
        <v>20</v>
      </c>
      <c r="B647" s="88" t="s">
        <v>19</v>
      </c>
      <c r="C647" s="88" t="s">
        <v>65</v>
      </c>
      <c r="D647" s="88" t="s">
        <v>135</v>
      </c>
      <c r="E647" s="130">
        <v>-0.04</v>
      </c>
      <c r="F647" s="130">
        <v>0.5</v>
      </c>
      <c r="G647" s="90">
        <v>-3.0983937527020675</v>
      </c>
      <c r="H647" s="90">
        <v>102.36931591114666</v>
      </c>
      <c r="I647" s="90">
        <v>-0.32030381629771704</v>
      </c>
      <c r="J647" s="90">
        <v>0.64264135993054738</v>
      </c>
      <c r="K647" s="90">
        <v>1.8866123516792354E-3</v>
      </c>
      <c r="L647" s="90">
        <v>0</v>
      </c>
      <c r="M647" s="90">
        <v>0</v>
      </c>
      <c r="N647" s="89">
        <v>11</v>
      </c>
      <c r="O647" s="89">
        <v>86</v>
      </c>
      <c r="P647" s="89">
        <f t="shared" si="19"/>
        <v>30</v>
      </c>
      <c r="Q647" s="91">
        <f>(alpha_a+(beta_b/(1+EXP((((-1)*ceta_c)+(delta_d*LN(speed_s)))+(epsilon_e*speed_s)))))</f>
        <v>4.2293121840304773</v>
      </c>
    </row>
    <row r="648" spans="1:17" x14ac:dyDescent="0.25">
      <c r="A648" s="88" t="s">
        <v>20</v>
      </c>
      <c r="B648" s="88" t="s">
        <v>19</v>
      </c>
      <c r="C648" s="88" t="s">
        <v>65</v>
      </c>
      <c r="D648" s="88" t="s">
        <v>136</v>
      </c>
      <c r="E648" s="130">
        <v>-0.04</v>
      </c>
      <c r="F648" s="130">
        <v>0.5</v>
      </c>
      <c r="G648" s="90">
        <v>-3.4804223730178441</v>
      </c>
      <c r="H648" s="90">
        <v>137.3533342255482</v>
      </c>
      <c r="I648" s="90">
        <v>-0.54331410324133522</v>
      </c>
      <c r="J648" s="90">
        <v>0.64243810873917084</v>
      </c>
      <c r="K648" s="90">
        <v>1.349915845938552E-3</v>
      </c>
      <c r="L648" s="90">
        <v>0</v>
      </c>
      <c r="M648" s="90">
        <v>0</v>
      </c>
      <c r="N648" s="89">
        <v>11</v>
      </c>
      <c r="O648" s="89">
        <v>86</v>
      </c>
      <c r="P648" s="89">
        <f t="shared" si="19"/>
        <v>30</v>
      </c>
      <c r="Q648" s="91">
        <f>(alpha_a+(beta_b/(1+EXP((((-1)*ceta_c)+(delta_d*LN(speed_s)))+(epsilon_e*speed_s)))))</f>
        <v>4.6275073863536411</v>
      </c>
    </row>
    <row r="649" spans="1:17" x14ac:dyDescent="0.25">
      <c r="A649" s="88" t="s">
        <v>20</v>
      </c>
      <c r="B649" s="88" t="s">
        <v>19</v>
      </c>
      <c r="C649" s="88" t="s">
        <v>65</v>
      </c>
      <c r="D649" s="88" t="s">
        <v>137</v>
      </c>
      <c r="E649" s="130">
        <v>-0.04</v>
      </c>
      <c r="F649" s="130">
        <v>0.5</v>
      </c>
      <c r="G649" s="90">
        <v>-2.3019480856124779</v>
      </c>
      <c r="H649" s="90">
        <v>192.82456443594239</v>
      </c>
      <c r="I649" s="90">
        <v>-0.46190160773573147</v>
      </c>
      <c r="J649" s="90">
        <v>0.83949118601165862</v>
      </c>
      <c r="K649" s="90">
        <v>7.6115778362354706E-4</v>
      </c>
      <c r="L649" s="90">
        <v>0</v>
      </c>
      <c r="M649" s="90">
        <v>0</v>
      </c>
      <c r="N649" s="89">
        <v>11</v>
      </c>
      <c r="O649" s="89">
        <v>86</v>
      </c>
      <c r="P649" s="89">
        <f t="shared" ref="P649:P712" si="21">IF($P$2&lt;N649,N649,IF($P$2&gt;O649,O649,$P$2))</f>
        <v>30</v>
      </c>
      <c r="Q649" s="91">
        <f>(alpha_a+(beta_b/(1+EXP((((-1)*ceta_c)+(delta_d*LN(speed_s)))+(epsilon_e*speed_s)))))</f>
        <v>4.2972365063598943</v>
      </c>
    </row>
    <row r="650" spans="1:17" x14ac:dyDescent="0.25">
      <c r="A650" s="88" t="s">
        <v>20</v>
      </c>
      <c r="B650" s="88" t="s">
        <v>19</v>
      </c>
      <c r="C650" s="88" t="s">
        <v>65</v>
      </c>
      <c r="D650" s="88" t="s">
        <v>138</v>
      </c>
      <c r="E650" s="130">
        <v>-0.04</v>
      </c>
      <c r="F650" s="130">
        <v>0.5</v>
      </c>
      <c r="G650" s="90">
        <v>-2.7410140375894241E-5</v>
      </c>
      <c r="H650" s="90">
        <v>4.8915826286934205E-3</v>
      </c>
      <c r="I650" s="90">
        <v>-0.31516651744484908</v>
      </c>
      <c r="J650" s="90">
        <v>8.063703865328856</v>
      </c>
      <c r="K650" s="90">
        <v>0</v>
      </c>
      <c r="L650" s="90">
        <v>0</v>
      </c>
      <c r="M650" s="90">
        <v>0</v>
      </c>
      <c r="N650" s="89">
        <v>11</v>
      </c>
      <c r="O650" s="89">
        <v>81</v>
      </c>
      <c r="P650" s="89">
        <f t="shared" si="21"/>
        <v>30</v>
      </c>
      <c r="Q650" s="91">
        <f>(((alpha_a*(speed_s^3))+(beta_b*(speed_s^2))+(ceta_c*speed_s))+delta_d)</f>
        <v>2.2710589176583174</v>
      </c>
    </row>
    <row r="651" spans="1:17" x14ac:dyDescent="0.25">
      <c r="A651" s="88" t="s">
        <v>20</v>
      </c>
      <c r="B651" s="88" t="s">
        <v>22</v>
      </c>
      <c r="C651" s="88" t="s">
        <v>65</v>
      </c>
      <c r="D651" s="88" t="s">
        <v>134</v>
      </c>
      <c r="E651" s="130">
        <v>-0.04</v>
      </c>
      <c r="F651" s="130">
        <v>0.5</v>
      </c>
      <c r="G651" s="90">
        <v>-1.8388215220695712</v>
      </c>
      <c r="H651" s="90">
        <v>90.051916514082038</v>
      </c>
      <c r="I651" s="90">
        <v>-8.9113666674333208E-2</v>
      </c>
      <c r="J651" s="90">
        <v>0.75919165350936357</v>
      </c>
      <c r="K651" s="90">
        <v>1.2493288397342926E-3</v>
      </c>
      <c r="L651" s="90">
        <v>0</v>
      </c>
      <c r="M651" s="90">
        <v>0</v>
      </c>
      <c r="N651" s="89">
        <v>11</v>
      </c>
      <c r="O651" s="89">
        <v>86</v>
      </c>
      <c r="P651" s="89">
        <f t="shared" si="21"/>
        <v>30</v>
      </c>
      <c r="Q651" s="91">
        <f>(alpha_a+(beta_b/(1+EXP((((-1)*ceta_c)+(delta_d*LN(speed_s)))+(epsilon_e*speed_s)))))</f>
        <v>3.7857097895196006</v>
      </c>
    </row>
    <row r="652" spans="1:17" x14ac:dyDescent="0.25">
      <c r="A652" s="88" t="s">
        <v>20</v>
      </c>
      <c r="B652" s="88" t="s">
        <v>22</v>
      </c>
      <c r="C652" s="88" t="s">
        <v>65</v>
      </c>
      <c r="D652" s="88" t="s">
        <v>135</v>
      </c>
      <c r="E652" s="130">
        <v>-0.04</v>
      </c>
      <c r="F652" s="130">
        <v>0.5</v>
      </c>
      <c r="G652" s="90">
        <v>-1.1123108601650116</v>
      </c>
      <c r="H652" s="90">
        <v>73.637760536831081</v>
      </c>
      <c r="I652" s="90">
        <v>6.5484670493402203E-2</v>
      </c>
      <c r="J652" s="90">
        <v>0.85508272259774343</v>
      </c>
      <c r="K652" s="90">
        <v>8.3055985621236276E-4</v>
      </c>
      <c r="L652" s="90">
        <v>0</v>
      </c>
      <c r="M652" s="90">
        <v>0</v>
      </c>
      <c r="N652" s="89">
        <v>11</v>
      </c>
      <c r="O652" s="89">
        <v>86</v>
      </c>
      <c r="P652" s="89">
        <f t="shared" si="21"/>
        <v>30</v>
      </c>
      <c r="Q652" s="91">
        <f>(alpha_a+(beta_b/(1+EXP((((-1)*ceta_c)+(delta_d*LN(speed_s)))+(epsilon_e*speed_s)))))</f>
        <v>2.8473141715639301</v>
      </c>
    </row>
    <row r="653" spans="1:17" x14ac:dyDescent="0.25">
      <c r="A653" s="88" t="s">
        <v>20</v>
      </c>
      <c r="B653" s="88" t="s">
        <v>22</v>
      </c>
      <c r="C653" s="88" t="s">
        <v>65</v>
      </c>
      <c r="D653" s="88" t="s">
        <v>136</v>
      </c>
      <c r="E653" s="130">
        <v>-0.04</v>
      </c>
      <c r="F653" s="130">
        <v>0.5</v>
      </c>
      <c r="G653" s="90">
        <v>-1.212526095456768</v>
      </c>
      <c r="H653" s="90">
        <v>80.091210045624678</v>
      </c>
      <c r="I653" s="90">
        <v>0.11130344039981119</v>
      </c>
      <c r="J653" s="90">
        <v>0.86367753472311515</v>
      </c>
      <c r="K653" s="90">
        <v>7.5961423366132763E-4</v>
      </c>
      <c r="L653" s="90">
        <v>0</v>
      </c>
      <c r="M653" s="90">
        <v>0</v>
      </c>
      <c r="N653" s="89">
        <v>11</v>
      </c>
      <c r="O653" s="89">
        <v>86</v>
      </c>
      <c r="P653" s="89">
        <f t="shared" si="21"/>
        <v>30</v>
      </c>
      <c r="Q653" s="91">
        <f>(alpha_a+(beta_b/(1+EXP((((-1)*ceta_c)+(delta_d*LN(speed_s)))+(epsilon_e*speed_s)))))</f>
        <v>3.1710143332981016</v>
      </c>
    </row>
    <row r="654" spans="1:17" x14ac:dyDescent="0.25">
      <c r="A654" s="88" t="s">
        <v>20</v>
      </c>
      <c r="B654" s="88" t="s">
        <v>22</v>
      </c>
      <c r="C654" s="88" t="s">
        <v>65</v>
      </c>
      <c r="D654" s="88" t="s">
        <v>137</v>
      </c>
      <c r="E654" s="130">
        <v>-0.04</v>
      </c>
      <c r="F654" s="130">
        <v>0.5</v>
      </c>
      <c r="G654" s="90">
        <v>83.437070970981921</v>
      </c>
      <c r="H654" s="90">
        <v>0.98284372505992657</v>
      </c>
      <c r="I654" s="90">
        <v>-0.82666461259393798</v>
      </c>
      <c r="J654" s="90">
        <v>0</v>
      </c>
      <c r="K654" s="90">
        <v>0</v>
      </c>
      <c r="L654" s="90">
        <v>0</v>
      </c>
      <c r="M654" s="90">
        <v>0</v>
      </c>
      <c r="N654" s="89">
        <v>11</v>
      </c>
      <c r="O654" s="89">
        <v>86</v>
      </c>
      <c r="P654" s="89">
        <f t="shared" si="21"/>
        <v>30</v>
      </c>
      <c r="Q654" s="91">
        <f>((alpha_a*(beta_b^speed_s))*(speed_s^ceta_c))</f>
        <v>2.9840717287543925</v>
      </c>
    </row>
    <row r="655" spans="1:17" x14ac:dyDescent="0.25">
      <c r="A655" s="88" t="s">
        <v>20</v>
      </c>
      <c r="B655" s="88" t="s">
        <v>22</v>
      </c>
      <c r="C655" s="88" t="s">
        <v>65</v>
      </c>
      <c r="D655" s="88" t="s">
        <v>138</v>
      </c>
      <c r="E655" s="130">
        <v>-0.04</v>
      </c>
      <c r="F655" s="130">
        <v>0.5</v>
      </c>
      <c r="G655" s="90">
        <v>-0.86793963293552523</v>
      </c>
      <c r="H655" s="90">
        <v>31.593304386372218</v>
      </c>
      <c r="I655" s="90">
        <v>9.563919291517102E-2</v>
      </c>
      <c r="J655" s="90">
        <v>0.75668686726143075</v>
      </c>
      <c r="K655" s="90">
        <v>1.1980554268584025E-3</v>
      </c>
      <c r="L655" s="90">
        <v>0</v>
      </c>
      <c r="M655" s="90">
        <v>0</v>
      </c>
      <c r="N655" s="89">
        <v>11</v>
      </c>
      <c r="O655" s="89">
        <v>86</v>
      </c>
      <c r="P655" s="89">
        <f t="shared" si="21"/>
        <v>30</v>
      </c>
      <c r="Q655" s="91">
        <f>(alpha_a+(beta_b/(1+EXP((((-1)*ceta_c)+(delta_d*LN(speed_s)))+(epsilon_e*speed_s)))))</f>
        <v>1.4979700297444065</v>
      </c>
    </row>
    <row r="656" spans="1:17" x14ac:dyDescent="0.25">
      <c r="A656" s="88" t="s">
        <v>20</v>
      </c>
      <c r="B656" s="88" t="s">
        <v>21</v>
      </c>
      <c r="C656" s="88" t="s">
        <v>65</v>
      </c>
      <c r="D656" s="88" t="s">
        <v>134</v>
      </c>
      <c r="E656" s="130">
        <v>-0.04</v>
      </c>
      <c r="F656" s="130">
        <v>0.5</v>
      </c>
      <c r="G656" s="90">
        <v>-3.8215641143659695</v>
      </c>
      <c r="H656" s="90">
        <v>133.99895576667595</v>
      </c>
      <c r="I656" s="90">
        <v>-0.24449710514079465</v>
      </c>
      <c r="J656" s="90">
        <v>0.67232639650409853</v>
      </c>
      <c r="K656" s="90">
        <v>1.6302793175133827E-3</v>
      </c>
      <c r="L656" s="90">
        <v>0</v>
      </c>
      <c r="M656" s="90">
        <v>0</v>
      </c>
      <c r="N656" s="89">
        <v>11</v>
      </c>
      <c r="O656" s="89">
        <v>86</v>
      </c>
      <c r="P656" s="89">
        <f t="shared" si="21"/>
        <v>30</v>
      </c>
      <c r="Q656" s="91">
        <f>(alpha_a+(beta_b/(1+EXP((((-1)*ceta_c)+(delta_d*LN(speed_s)))+(epsilon_e*speed_s)))))</f>
        <v>5.615829174279563</v>
      </c>
    </row>
    <row r="657" spans="1:17" x14ac:dyDescent="0.25">
      <c r="A657" s="88" t="s">
        <v>20</v>
      </c>
      <c r="B657" s="88" t="s">
        <v>21</v>
      </c>
      <c r="C657" s="88" t="s">
        <v>65</v>
      </c>
      <c r="D657" s="88" t="s">
        <v>135</v>
      </c>
      <c r="E657" s="130">
        <v>-0.04</v>
      </c>
      <c r="F657" s="130">
        <v>0.5</v>
      </c>
      <c r="G657" s="90">
        <v>-1.9275132128837005</v>
      </c>
      <c r="H657" s="90">
        <v>97.684031188488689</v>
      </c>
      <c r="I657" s="90">
        <v>-0.16199074563894211</v>
      </c>
      <c r="J657" s="90">
        <v>0.76785946608245226</v>
      </c>
      <c r="K657" s="90">
        <v>1.3180569227719712E-3</v>
      </c>
      <c r="L657" s="90">
        <v>0</v>
      </c>
      <c r="M657" s="90">
        <v>0</v>
      </c>
      <c r="N657" s="89">
        <v>11</v>
      </c>
      <c r="O657" s="89">
        <v>86</v>
      </c>
      <c r="P657" s="89">
        <f t="shared" si="21"/>
        <v>30</v>
      </c>
      <c r="Q657" s="91">
        <f>(alpha_a+(beta_b/(1+EXP((((-1)*ceta_c)+(delta_d*LN(speed_s)))+(epsilon_e*speed_s)))))</f>
        <v>3.6030061811066094</v>
      </c>
    </row>
    <row r="658" spans="1:17" x14ac:dyDescent="0.25">
      <c r="A658" s="88" t="s">
        <v>20</v>
      </c>
      <c r="B658" s="88" t="s">
        <v>21</v>
      </c>
      <c r="C658" s="88" t="s">
        <v>65</v>
      </c>
      <c r="D658" s="88" t="s">
        <v>136</v>
      </c>
      <c r="E658" s="130">
        <v>-0.04</v>
      </c>
      <c r="F658" s="130">
        <v>0.5</v>
      </c>
      <c r="G658" s="90">
        <v>-2.1029388064781189</v>
      </c>
      <c r="H658" s="90">
        <v>152.37465954814093</v>
      </c>
      <c r="I658" s="90">
        <v>-0.5786872774200571</v>
      </c>
      <c r="J658" s="90">
        <v>0.7510827776501392</v>
      </c>
      <c r="K658" s="90">
        <v>1.4441378657297354E-3</v>
      </c>
      <c r="L658" s="90">
        <v>0</v>
      </c>
      <c r="M658" s="90">
        <v>0</v>
      </c>
      <c r="N658" s="89">
        <v>11</v>
      </c>
      <c r="O658" s="89">
        <v>86</v>
      </c>
      <c r="P658" s="89">
        <f t="shared" si="21"/>
        <v>30</v>
      </c>
      <c r="Q658" s="91">
        <f>(alpha_a+(beta_b/(1+EXP((((-1)*ceta_c)+(delta_d*LN(speed_s)))+(epsilon_e*speed_s)))))</f>
        <v>4.0006056580235754</v>
      </c>
    </row>
    <row r="659" spans="1:17" x14ac:dyDescent="0.25">
      <c r="A659" s="88" t="s">
        <v>20</v>
      </c>
      <c r="B659" s="88" t="s">
        <v>21</v>
      </c>
      <c r="C659" s="88" t="s">
        <v>65</v>
      </c>
      <c r="D659" s="88" t="s">
        <v>137</v>
      </c>
      <c r="E659" s="130">
        <v>-0.04</v>
      </c>
      <c r="F659" s="130">
        <v>0.5</v>
      </c>
      <c r="G659" s="90">
        <v>91.3748886540249</v>
      </c>
      <c r="H659" s="90">
        <v>0.98112032059440857</v>
      </c>
      <c r="I659" s="90">
        <v>-0.77499195666480847</v>
      </c>
      <c r="J659" s="90">
        <v>0</v>
      </c>
      <c r="K659" s="90">
        <v>0</v>
      </c>
      <c r="L659" s="90">
        <v>0</v>
      </c>
      <c r="M659" s="90">
        <v>0</v>
      </c>
      <c r="N659" s="89">
        <v>11</v>
      </c>
      <c r="O659" s="89">
        <v>86</v>
      </c>
      <c r="P659" s="89">
        <f t="shared" si="21"/>
        <v>30</v>
      </c>
      <c r="Q659" s="91">
        <f>((alpha_a*(beta_b^speed_s))*(speed_s^ceta_c))</f>
        <v>3.6960504605718554</v>
      </c>
    </row>
    <row r="660" spans="1:17" x14ac:dyDescent="0.25">
      <c r="A660" s="88" t="s">
        <v>20</v>
      </c>
      <c r="B660" s="88" t="s">
        <v>21</v>
      </c>
      <c r="C660" s="88" t="s">
        <v>65</v>
      </c>
      <c r="D660" s="88" t="s">
        <v>138</v>
      </c>
      <c r="E660" s="130">
        <v>-0.04</v>
      </c>
      <c r="F660" s="130">
        <v>0.5</v>
      </c>
      <c r="G660" s="90">
        <v>-1.4896998411983524</v>
      </c>
      <c r="H660" s="90">
        <v>36.172802338241638</v>
      </c>
      <c r="I660" s="90">
        <v>3.6012630046804064E-2</v>
      </c>
      <c r="J660" s="90">
        <v>0.66477527036604034</v>
      </c>
      <c r="K660" s="90">
        <v>1.5717245790468695E-3</v>
      </c>
      <c r="L660" s="90">
        <v>0</v>
      </c>
      <c r="M660" s="90">
        <v>0</v>
      </c>
      <c r="N660" s="89">
        <v>11</v>
      </c>
      <c r="O660" s="89">
        <v>86</v>
      </c>
      <c r="P660" s="89">
        <f t="shared" si="21"/>
        <v>30</v>
      </c>
      <c r="Q660" s="91">
        <f>(alpha_a+(beta_b/(1+EXP((((-1)*ceta_c)+(delta_d*LN(speed_s)))+(epsilon_e*speed_s)))))</f>
        <v>1.8907975821103971</v>
      </c>
    </row>
    <row r="661" spans="1:17" x14ac:dyDescent="0.25">
      <c r="A661" s="88" t="s">
        <v>6</v>
      </c>
      <c r="B661" s="88" t="s">
        <v>5</v>
      </c>
      <c r="C661" s="88" t="s">
        <v>65</v>
      </c>
      <c r="D661" s="88" t="s">
        <v>134</v>
      </c>
      <c r="E661" s="130">
        <v>-0.04</v>
      </c>
      <c r="F661" s="130">
        <v>0.5</v>
      </c>
      <c r="G661" s="90">
        <v>-1.2930033503796172</v>
      </c>
      <c r="H661" s="90">
        <v>27.407266903593278</v>
      </c>
      <c r="I661" s="90">
        <v>2.8663078431438662</v>
      </c>
      <c r="J661" s="90">
        <v>1.2986117928290597</v>
      </c>
      <c r="K661" s="90">
        <v>-1.5864645360492257E-3</v>
      </c>
      <c r="L661" s="90">
        <v>0</v>
      </c>
      <c r="M661" s="90">
        <v>0</v>
      </c>
      <c r="N661" s="89">
        <v>12</v>
      </c>
      <c r="O661" s="89">
        <v>86</v>
      </c>
      <c r="P661" s="89">
        <f t="shared" si="21"/>
        <v>30</v>
      </c>
      <c r="Q661" s="91">
        <f>(alpha_a+(beta_b/(1+EXP((((-1)*ceta_c)+(delta_d*LN(speed_s)))+(epsilon_e*speed_s)))))</f>
        <v>3.6948026005053523</v>
      </c>
    </row>
    <row r="662" spans="1:17" x14ac:dyDescent="0.25">
      <c r="A662" s="88" t="s">
        <v>6</v>
      </c>
      <c r="B662" s="88" t="s">
        <v>5</v>
      </c>
      <c r="C662" s="88" t="s">
        <v>65</v>
      </c>
      <c r="D662" s="88" t="s">
        <v>135</v>
      </c>
      <c r="E662" s="130">
        <v>-0.04</v>
      </c>
      <c r="F662" s="130">
        <v>0.5</v>
      </c>
      <c r="G662" s="90">
        <v>-0.93665168414994993</v>
      </c>
      <c r="H662" s="90">
        <v>32.137715341078838</v>
      </c>
      <c r="I662" s="90">
        <v>1.4537778996684607</v>
      </c>
      <c r="J662" s="90">
        <v>1.0677010849325808</v>
      </c>
      <c r="K662" s="90">
        <v>-2.5295563012876841E-4</v>
      </c>
      <c r="L662" s="90">
        <v>0</v>
      </c>
      <c r="M662" s="90">
        <v>0</v>
      </c>
      <c r="N662" s="89">
        <v>12</v>
      </c>
      <c r="O662" s="89">
        <v>86</v>
      </c>
      <c r="P662" s="89">
        <f t="shared" si="21"/>
        <v>30</v>
      </c>
      <c r="Q662" s="91">
        <f>(alpha_a+(beta_b/(1+EXP((((-1)*ceta_c)+(delta_d*LN(speed_s)))+(epsilon_e*speed_s)))))</f>
        <v>2.3564435748731642</v>
      </c>
    </row>
    <row r="663" spans="1:17" x14ac:dyDescent="0.25">
      <c r="A663" s="88" t="s">
        <v>6</v>
      </c>
      <c r="B663" s="88" t="s">
        <v>5</v>
      </c>
      <c r="C663" s="88" t="s">
        <v>65</v>
      </c>
      <c r="D663" s="88" t="s">
        <v>136</v>
      </c>
      <c r="E663" s="130">
        <v>-0.04</v>
      </c>
      <c r="F663" s="130">
        <v>0.5</v>
      </c>
      <c r="G663" s="90">
        <v>-1.033401890784128</v>
      </c>
      <c r="H663" s="90">
        <v>33.712624105168729</v>
      </c>
      <c r="I663" s="90">
        <v>1.5279060109093816</v>
      </c>
      <c r="J663" s="90">
        <v>1.0697819660532979</v>
      </c>
      <c r="K663" s="90">
        <v>-2.7539256950216435E-4</v>
      </c>
      <c r="L663" s="90">
        <v>0</v>
      </c>
      <c r="M663" s="90">
        <v>0</v>
      </c>
      <c r="N663" s="89">
        <v>12</v>
      </c>
      <c r="O663" s="89">
        <v>86</v>
      </c>
      <c r="P663" s="89">
        <f t="shared" si="21"/>
        <v>30</v>
      </c>
      <c r="Q663" s="91">
        <f>(alpha_a+(beta_b/(1+EXP((((-1)*ceta_c)+(delta_d*LN(speed_s)))+(epsilon_e*speed_s)))))</f>
        <v>2.6367736748974187</v>
      </c>
    </row>
    <row r="664" spans="1:17" x14ac:dyDescent="0.25">
      <c r="A664" s="88" t="s">
        <v>6</v>
      </c>
      <c r="B664" s="88" t="s">
        <v>5</v>
      </c>
      <c r="C664" s="88" t="s">
        <v>65</v>
      </c>
      <c r="D664" s="88" t="s">
        <v>137</v>
      </c>
      <c r="E664" s="130">
        <v>-0.04</v>
      </c>
      <c r="F664" s="130">
        <v>0.5</v>
      </c>
      <c r="G664" s="90">
        <v>63.046925345285828</v>
      </c>
      <c r="H664" s="90">
        <v>0.98110739745747066</v>
      </c>
      <c r="I664" s="90">
        <v>-0.7967888135191239</v>
      </c>
      <c r="J664" s="90">
        <v>0</v>
      </c>
      <c r="K664" s="90">
        <v>0</v>
      </c>
      <c r="L664" s="90">
        <v>0</v>
      </c>
      <c r="M664" s="90">
        <v>0</v>
      </c>
      <c r="N664" s="89">
        <v>12</v>
      </c>
      <c r="O664" s="89">
        <v>86</v>
      </c>
      <c r="P664" s="89">
        <f t="shared" si="21"/>
        <v>30</v>
      </c>
      <c r="Q664" s="91">
        <f>((alpha_a*(beta_b^speed_s))*(speed_s^ceta_c))</f>
        <v>2.3670461633816067</v>
      </c>
    </row>
    <row r="665" spans="1:17" x14ac:dyDescent="0.25">
      <c r="A665" s="88" t="s">
        <v>6</v>
      </c>
      <c r="B665" s="88" t="s">
        <v>5</v>
      </c>
      <c r="C665" s="88" t="s">
        <v>65</v>
      </c>
      <c r="D665" s="88" t="s">
        <v>138</v>
      </c>
      <c r="E665" s="130">
        <v>-0.04</v>
      </c>
      <c r="F665" s="130">
        <v>0.5</v>
      </c>
      <c r="G665" s="90">
        <v>-0.54066313712829606</v>
      </c>
      <c r="H665" s="90">
        <v>11.303674357986571</v>
      </c>
      <c r="I665" s="90">
        <v>2.4592191370885925</v>
      </c>
      <c r="J665" s="90">
        <v>1.2285239192574477</v>
      </c>
      <c r="K665" s="90">
        <v>-1.0730542708703304E-3</v>
      </c>
      <c r="L665" s="90">
        <v>0</v>
      </c>
      <c r="M665" s="90">
        <v>0</v>
      </c>
      <c r="N665" s="89">
        <v>12</v>
      </c>
      <c r="O665" s="89">
        <v>86</v>
      </c>
      <c r="P665" s="89">
        <f t="shared" si="21"/>
        <v>30</v>
      </c>
      <c r="Q665" s="91">
        <f>(alpha_a+(beta_b/(1+EXP((((-1)*ceta_c)+(delta_d*LN(speed_s)))+(epsilon_e*speed_s)))))</f>
        <v>1.2245785428435845</v>
      </c>
    </row>
    <row r="666" spans="1:17" x14ac:dyDescent="0.25">
      <c r="A666" s="88" t="s">
        <v>6</v>
      </c>
      <c r="B666" s="88" t="s">
        <v>5</v>
      </c>
      <c r="C666" s="88" t="s">
        <v>65</v>
      </c>
      <c r="D666" s="88" t="s">
        <v>131</v>
      </c>
      <c r="E666" s="130">
        <v>-0.04</v>
      </c>
      <c r="F666" s="130">
        <v>0.5</v>
      </c>
      <c r="G666" s="90">
        <v>-24.794453132600001</v>
      </c>
      <c r="H666" s="90">
        <v>4.0631480776000002</v>
      </c>
      <c r="I666" s="90">
        <v>-3.9177848699999997E-2</v>
      </c>
      <c r="J666" s="90">
        <v>49.903082499</v>
      </c>
      <c r="K666" s="90">
        <v>1</v>
      </c>
      <c r="L666" s="90">
        <v>-0.44559171460000002</v>
      </c>
      <c r="M666" s="90">
        <v>6.5486987799999993E-2</v>
      </c>
      <c r="N666" s="89">
        <v>5</v>
      </c>
      <c r="O666" s="89">
        <v>85</v>
      </c>
      <c r="P666" s="89">
        <f t="shared" si="21"/>
        <v>30</v>
      </c>
      <c r="Q666" s="91">
        <f>(alpha_a+beta_b*speed_s+ceta_c*speed_s^2+delta_d/speed_s)/(epsilon_e+feta_f*speed_s+gamma_g*speed_s^2)</f>
        <v>1.3635951987216213</v>
      </c>
    </row>
    <row r="667" spans="1:17" x14ac:dyDescent="0.25">
      <c r="A667" s="88" t="s">
        <v>6</v>
      </c>
      <c r="B667" s="88" t="s">
        <v>5</v>
      </c>
      <c r="C667" s="88" t="s">
        <v>65</v>
      </c>
      <c r="D667" s="88" t="s">
        <v>132</v>
      </c>
      <c r="E667" s="130">
        <v>-0.04</v>
      </c>
      <c r="F667" s="130">
        <v>0.5</v>
      </c>
      <c r="G667" s="90">
        <v>-34.141907592999999</v>
      </c>
      <c r="H667" s="90">
        <v>5.8843235134</v>
      </c>
      <c r="I667" s="90">
        <v>-6.0541609000000003E-2</v>
      </c>
      <c r="J667" s="90">
        <v>74.176538512099995</v>
      </c>
      <c r="K667" s="90">
        <v>1</v>
      </c>
      <c r="L667" s="90">
        <v>-0.38915968150000002</v>
      </c>
      <c r="M667" s="90">
        <v>5.9433657799999998E-2</v>
      </c>
      <c r="N667" s="89">
        <v>5</v>
      </c>
      <c r="O667" s="89">
        <v>85</v>
      </c>
      <c r="P667" s="89">
        <f t="shared" si="21"/>
        <v>30</v>
      </c>
      <c r="Q667" s="91">
        <f>(alpha_a+beta_b*speed_s+ceta_c*speed_s^2+delta_d/speed_s)/(epsilon_e+feta_f*speed_s+gamma_g*speed_s^2)</f>
        <v>2.1107518928496094</v>
      </c>
    </row>
    <row r="668" spans="1:17" x14ac:dyDescent="0.25">
      <c r="A668" s="88" t="s">
        <v>6</v>
      </c>
      <c r="B668" s="88" t="s">
        <v>5</v>
      </c>
      <c r="C668" s="88" t="s">
        <v>65</v>
      </c>
      <c r="D668" s="88" t="s">
        <v>133</v>
      </c>
      <c r="E668" s="130">
        <v>-0.04</v>
      </c>
      <c r="F668" s="130">
        <v>0.5</v>
      </c>
      <c r="G668" s="90">
        <v>-0.94703072119999998</v>
      </c>
      <c r="H668" s="90">
        <v>9.2184518500000007E-2</v>
      </c>
      <c r="I668" s="90">
        <v>-8.2620199999999995E-4</v>
      </c>
      <c r="J668" s="90">
        <v>28.990305442899999</v>
      </c>
      <c r="K668" s="90">
        <v>1</v>
      </c>
      <c r="L668" s="90">
        <v>-3.9762035799999998E-2</v>
      </c>
      <c r="M668" s="90">
        <v>1.9468402000000001E-3</v>
      </c>
      <c r="N668" s="89">
        <v>5</v>
      </c>
      <c r="O668" s="89">
        <v>85</v>
      </c>
      <c r="P668" s="89">
        <f t="shared" si="21"/>
        <v>30</v>
      </c>
      <c r="Q668" s="91">
        <f>(alpha_a+beta_b*speed_s+ceta_c*speed_s^2+delta_d/speed_s)/(epsilon_e+feta_f*speed_s+gamma_g*speed_s^2)</f>
        <v>1.3090957194111359</v>
      </c>
    </row>
    <row r="669" spans="1:17" x14ac:dyDescent="0.25">
      <c r="A669" s="88" t="s">
        <v>6</v>
      </c>
      <c r="B669" s="88" t="s">
        <v>10</v>
      </c>
      <c r="C669" s="88" t="s">
        <v>65</v>
      </c>
      <c r="D669" s="88" t="s">
        <v>134</v>
      </c>
      <c r="E669" s="130">
        <v>-0.04</v>
      </c>
      <c r="F669" s="130">
        <v>0.5</v>
      </c>
      <c r="G669" s="90">
        <v>-1.4909470359612147</v>
      </c>
      <c r="H669" s="90">
        <v>26.937531402182156</v>
      </c>
      <c r="I669" s="90">
        <v>2.7789917868343124</v>
      </c>
      <c r="J669" s="90">
        <v>1.2358439545577118</v>
      </c>
      <c r="K669" s="90">
        <v>-1.2238592404171492E-3</v>
      </c>
      <c r="L669" s="90">
        <v>0</v>
      </c>
      <c r="M669" s="90">
        <v>0</v>
      </c>
      <c r="N669" s="89">
        <v>12</v>
      </c>
      <c r="O669" s="89">
        <v>86</v>
      </c>
      <c r="P669" s="89">
        <f t="shared" si="21"/>
        <v>30</v>
      </c>
      <c r="Q669" s="91">
        <f>(alpha_a+(beta_b/(1+EXP((((-1)*ceta_c)+(delta_d*LN(speed_s)))+(epsilon_e*speed_s)))))</f>
        <v>3.8907547336948509</v>
      </c>
    </row>
    <row r="670" spans="1:17" x14ac:dyDescent="0.25">
      <c r="A670" s="88" t="s">
        <v>6</v>
      </c>
      <c r="B670" s="88" t="s">
        <v>10</v>
      </c>
      <c r="C670" s="88" t="s">
        <v>65</v>
      </c>
      <c r="D670" s="88" t="s">
        <v>135</v>
      </c>
      <c r="E670" s="130">
        <v>-0.04</v>
      </c>
      <c r="F670" s="130">
        <v>0.5</v>
      </c>
      <c r="G670" s="90">
        <v>-1.1667469239507653</v>
      </c>
      <c r="H670" s="90">
        <v>26.508872685799307</v>
      </c>
      <c r="I670" s="90">
        <v>2.1719298577988324</v>
      </c>
      <c r="J670" s="90">
        <v>1.1419600538899579</v>
      </c>
      <c r="K670" s="90">
        <v>-6.8233943887887174E-4</v>
      </c>
      <c r="L670" s="90">
        <v>0</v>
      </c>
      <c r="M670" s="90">
        <v>0</v>
      </c>
      <c r="N670" s="89">
        <v>12</v>
      </c>
      <c r="O670" s="89">
        <v>86</v>
      </c>
      <c r="P670" s="89">
        <f t="shared" si="21"/>
        <v>30</v>
      </c>
      <c r="Q670" s="91">
        <f>(alpha_a+(beta_b/(1+EXP((((-1)*ceta_c)+(delta_d*LN(speed_s)))+(epsilon_e*speed_s)))))</f>
        <v>2.9570104742578449</v>
      </c>
    </row>
    <row r="671" spans="1:17" x14ac:dyDescent="0.25">
      <c r="A671" s="88" t="s">
        <v>6</v>
      </c>
      <c r="B671" s="88" t="s">
        <v>10</v>
      </c>
      <c r="C671" s="88" t="s">
        <v>65</v>
      </c>
      <c r="D671" s="88" t="s">
        <v>136</v>
      </c>
      <c r="E671" s="130">
        <v>-0.04</v>
      </c>
      <c r="F671" s="130">
        <v>0.5</v>
      </c>
      <c r="G671" s="90">
        <v>-1.243465638985249</v>
      </c>
      <c r="H671" s="90">
        <v>27.767085282386248</v>
      </c>
      <c r="I671" s="90">
        <v>2.2190605966337471</v>
      </c>
      <c r="J671" s="90">
        <v>1.1449801583164678</v>
      </c>
      <c r="K671" s="90">
        <v>-7.1216057572969513E-4</v>
      </c>
      <c r="L671" s="90">
        <v>0</v>
      </c>
      <c r="M671" s="90">
        <v>0</v>
      </c>
      <c r="N671" s="89">
        <v>12</v>
      </c>
      <c r="O671" s="89">
        <v>86</v>
      </c>
      <c r="P671" s="89">
        <f t="shared" si="21"/>
        <v>30</v>
      </c>
      <c r="Q671" s="91">
        <f>(alpha_a+(beta_b/(1+EXP((((-1)*ceta_c)+(delta_d*LN(speed_s)))+(epsilon_e*speed_s)))))</f>
        <v>3.2155256771778538</v>
      </c>
    </row>
    <row r="672" spans="1:17" x14ac:dyDescent="0.25">
      <c r="A672" s="88" t="s">
        <v>6</v>
      </c>
      <c r="B672" s="88" t="s">
        <v>10</v>
      </c>
      <c r="C672" s="88" t="s">
        <v>65</v>
      </c>
      <c r="D672" s="88" t="s">
        <v>137</v>
      </c>
      <c r="E672" s="130">
        <v>-0.04</v>
      </c>
      <c r="F672" s="130">
        <v>0.5</v>
      </c>
      <c r="G672" s="90">
        <v>59.874297199629581</v>
      </c>
      <c r="H672" s="90">
        <v>0.97903006537546577</v>
      </c>
      <c r="I672" s="90">
        <v>-0.71002875585183045</v>
      </c>
      <c r="J672" s="90">
        <v>0</v>
      </c>
      <c r="K672" s="90">
        <v>0</v>
      </c>
      <c r="L672" s="90">
        <v>0</v>
      </c>
      <c r="M672" s="90">
        <v>0</v>
      </c>
      <c r="N672" s="89">
        <v>12</v>
      </c>
      <c r="O672" s="89">
        <v>86</v>
      </c>
      <c r="P672" s="89">
        <f t="shared" si="21"/>
        <v>30</v>
      </c>
      <c r="Q672" s="91">
        <f>((alpha_a*(beta_b^speed_s))*(speed_s^ceta_c))</f>
        <v>2.8334968179406577</v>
      </c>
    </row>
    <row r="673" spans="1:17" x14ac:dyDescent="0.25">
      <c r="A673" s="88" t="s">
        <v>6</v>
      </c>
      <c r="B673" s="88" t="s">
        <v>10</v>
      </c>
      <c r="C673" s="88" t="s">
        <v>65</v>
      </c>
      <c r="D673" s="88" t="s">
        <v>138</v>
      </c>
      <c r="E673" s="130">
        <v>-0.04</v>
      </c>
      <c r="F673" s="130">
        <v>0.5</v>
      </c>
      <c r="G673" s="90">
        <v>-0.69044701569270372</v>
      </c>
      <c r="H673" s="90">
        <v>10.213970017987512</v>
      </c>
      <c r="I673" s="90">
        <v>3.0667530176232596</v>
      </c>
      <c r="J673" s="90">
        <v>1.2960630293611584</v>
      </c>
      <c r="K673" s="90">
        <v>-1.4793378703105747E-3</v>
      </c>
      <c r="L673" s="90">
        <v>0</v>
      </c>
      <c r="M673" s="90">
        <v>0</v>
      </c>
      <c r="N673" s="89">
        <v>12</v>
      </c>
      <c r="O673" s="89">
        <v>86</v>
      </c>
      <c r="P673" s="89">
        <f t="shared" si="21"/>
        <v>30</v>
      </c>
      <c r="Q673" s="91">
        <f>(alpha_a+(beta_b/(1+EXP((((-1)*ceta_c)+(delta_d*LN(speed_s)))+(epsilon_e*speed_s)))))</f>
        <v>1.5021325796341074</v>
      </c>
    </row>
    <row r="674" spans="1:17" x14ac:dyDescent="0.25">
      <c r="A674" s="88" t="s">
        <v>6</v>
      </c>
      <c r="B674" s="88" t="s">
        <v>10</v>
      </c>
      <c r="C674" s="88" t="s">
        <v>65</v>
      </c>
      <c r="D674" s="88" t="s">
        <v>131</v>
      </c>
      <c r="E674" s="130">
        <v>-0.04</v>
      </c>
      <c r="F674" s="130">
        <v>0.5</v>
      </c>
      <c r="G674" s="90">
        <v>-29.502244415100002</v>
      </c>
      <c r="H674" s="90">
        <v>4.9524452049000001</v>
      </c>
      <c r="I674" s="90">
        <v>-4.8101939199999999E-2</v>
      </c>
      <c r="J674" s="90">
        <v>59.3681267093</v>
      </c>
      <c r="K674" s="90">
        <v>1</v>
      </c>
      <c r="L674" s="90">
        <v>-0.43880420959999999</v>
      </c>
      <c r="M674" s="90">
        <v>6.5803115800000006E-2</v>
      </c>
      <c r="N674" s="89">
        <v>5</v>
      </c>
      <c r="O674" s="89">
        <v>85</v>
      </c>
      <c r="P674" s="89">
        <f t="shared" si="21"/>
        <v>30</v>
      </c>
      <c r="Q674" s="91">
        <f>(alpha_a+beta_b*speed_s+ceta_c*speed_s^2+delta_d/speed_s)/(epsilon_e+feta_f*speed_s+gamma_g*speed_s^2)</f>
        <v>1.652369072527659</v>
      </c>
    </row>
    <row r="675" spans="1:17" x14ac:dyDescent="0.25">
      <c r="A675" s="88" t="s">
        <v>6</v>
      </c>
      <c r="B675" s="88" t="s">
        <v>10</v>
      </c>
      <c r="C675" s="88" t="s">
        <v>65</v>
      </c>
      <c r="D675" s="88" t="s">
        <v>132</v>
      </c>
      <c r="E675" s="130">
        <v>-0.04</v>
      </c>
      <c r="F675" s="130">
        <v>0.5</v>
      </c>
      <c r="G675" s="90">
        <v>-43.283583159000003</v>
      </c>
      <c r="H675" s="90">
        <v>7.5097684582999999</v>
      </c>
      <c r="I675" s="90">
        <v>-7.7110574799999998E-2</v>
      </c>
      <c r="J675" s="90">
        <v>90.207033267400007</v>
      </c>
      <c r="K675" s="90">
        <v>1</v>
      </c>
      <c r="L675" s="90">
        <v>-0.40318004099999999</v>
      </c>
      <c r="M675" s="90">
        <v>6.2356407799999999E-2</v>
      </c>
      <c r="N675" s="89">
        <v>5</v>
      </c>
      <c r="O675" s="89">
        <v>85</v>
      </c>
      <c r="P675" s="89">
        <f t="shared" si="21"/>
        <v>30</v>
      </c>
      <c r="Q675" s="91">
        <f>(alpha_a+beta_b*speed_s+ceta_c*speed_s^2+delta_d/speed_s)/(epsilon_e+feta_f*speed_s+gamma_g*speed_s^2)</f>
        <v>2.5678159932815352</v>
      </c>
    </row>
    <row r="676" spans="1:17" x14ac:dyDescent="0.25">
      <c r="A676" s="88" t="s">
        <v>6</v>
      </c>
      <c r="B676" s="88" t="s">
        <v>10</v>
      </c>
      <c r="C676" s="88" t="s">
        <v>65</v>
      </c>
      <c r="D676" s="88" t="s">
        <v>133</v>
      </c>
      <c r="E676" s="130">
        <v>-0.04</v>
      </c>
      <c r="F676" s="130">
        <v>0.5</v>
      </c>
      <c r="G676" s="90">
        <v>-9.0913869319000007</v>
      </c>
      <c r="H676" s="90">
        <v>-0.76383244770000003</v>
      </c>
      <c r="I676" s="90">
        <v>1.0342786600000001E-2</v>
      </c>
      <c r="J676" s="90">
        <v>29.307664303199999</v>
      </c>
      <c r="K676" s="90">
        <v>1</v>
      </c>
      <c r="L676" s="90">
        <v>-0.3628896412</v>
      </c>
      <c r="M676" s="90">
        <v>-5.3386809E-3</v>
      </c>
      <c r="N676" s="89">
        <v>5</v>
      </c>
      <c r="O676" s="89">
        <v>80</v>
      </c>
      <c r="P676" s="89">
        <f t="shared" si="21"/>
        <v>30</v>
      </c>
      <c r="Q676" s="91">
        <f>(alpha_a+beta_b*speed_s+ceta_c*speed_s^2+delta_d/speed_s)/(epsilon_e+feta_f*speed_s+gamma_g*speed_s^2)</f>
        <v>1.4784689959849187</v>
      </c>
    </row>
    <row r="677" spans="1:17" x14ac:dyDescent="0.25">
      <c r="A677" s="88" t="s">
        <v>6</v>
      </c>
      <c r="B677" s="88" t="s">
        <v>9</v>
      </c>
      <c r="C677" s="88" t="s">
        <v>65</v>
      </c>
      <c r="D677" s="88" t="s">
        <v>134</v>
      </c>
      <c r="E677" s="130">
        <v>-0.04</v>
      </c>
      <c r="F677" s="130">
        <v>0.5</v>
      </c>
      <c r="G677" s="90">
        <v>-1.569383023561018</v>
      </c>
      <c r="H677" s="90">
        <v>24.184365482007436</v>
      </c>
      <c r="I677" s="90">
        <v>3.1133558151394305</v>
      </c>
      <c r="J677" s="90">
        <v>1.2879980899872754</v>
      </c>
      <c r="K677" s="90">
        <v>-1.9176758863348423E-3</v>
      </c>
      <c r="L677" s="90">
        <v>0</v>
      </c>
      <c r="M677" s="90">
        <v>0</v>
      </c>
      <c r="N677" s="89">
        <v>12</v>
      </c>
      <c r="O677" s="89">
        <v>86</v>
      </c>
      <c r="P677" s="89">
        <f t="shared" si="21"/>
        <v>30</v>
      </c>
      <c r="Q677" s="91">
        <f>(alpha_a+(beta_b/(1+EXP((((-1)*ceta_c)+(delta_d*LN(speed_s)))+(epsilon_e*speed_s)))))</f>
        <v>3.9864345847117466</v>
      </c>
    </row>
    <row r="678" spans="1:17" x14ac:dyDescent="0.25">
      <c r="A678" s="88" t="s">
        <v>6</v>
      </c>
      <c r="B678" s="88" t="s">
        <v>9</v>
      </c>
      <c r="C678" s="88" t="s">
        <v>65</v>
      </c>
      <c r="D678" s="88" t="s">
        <v>135</v>
      </c>
      <c r="E678" s="130">
        <v>-0.04</v>
      </c>
      <c r="F678" s="130">
        <v>0.5</v>
      </c>
      <c r="G678" s="90">
        <v>-1.1608553141750619</v>
      </c>
      <c r="H678" s="90">
        <v>22.287404252908896</v>
      </c>
      <c r="I678" s="90">
        <v>2.5884179237344247</v>
      </c>
      <c r="J678" s="90">
        <v>1.2017298459075347</v>
      </c>
      <c r="K678" s="90">
        <v>-1.0404987608850346E-3</v>
      </c>
      <c r="L678" s="90">
        <v>0</v>
      </c>
      <c r="M678" s="90">
        <v>0</v>
      </c>
      <c r="N678" s="89">
        <v>12</v>
      </c>
      <c r="O678" s="89">
        <v>86</v>
      </c>
      <c r="P678" s="89">
        <f t="shared" si="21"/>
        <v>30</v>
      </c>
      <c r="Q678" s="91">
        <f>(alpha_a+(beta_b/(1+EXP((((-1)*ceta_c)+(delta_d*LN(speed_s)))+(epsilon_e*speed_s)))))</f>
        <v>3.0134496721242829</v>
      </c>
    </row>
    <row r="679" spans="1:17" x14ac:dyDescent="0.25">
      <c r="A679" s="88" t="s">
        <v>6</v>
      </c>
      <c r="B679" s="88" t="s">
        <v>9</v>
      </c>
      <c r="C679" s="88" t="s">
        <v>65</v>
      </c>
      <c r="D679" s="88" t="s">
        <v>136</v>
      </c>
      <c r="E679" s="130">
        <v>-0.04</v>
      </c>
      <c r="F679" s="130">
        <v>0.5</v>
      </c>
      <c r="G679" s="90">
        <v>-1.2908343442852885</v>
      </c>
      <c r="H679" s="90">
        <v>26.060738595614577</v>
      </c>
      <c r="I679" s="90">
        <v>2.3513745588846482</v>
      </c>
      <c r="J679" s="90">
        <v>1.1542354174696556</v>
      </c>
      <c r="K679" s="90">
        <v>-7.7664680949104416E-4</v>
      </c>
      <c r="L679" s="90">
        <v>0</v>
      </c>
      <c r="M679" s="90">
        <v>0</v>
      </c>
      <c r="N679" s="89">
        <v>12</v>
      </c>
      <c r="O679" s="89">
        <v>86</v>
      </c>
      <c r="P679" s="89">
        <f t="shared" si="21"/>
        <v>30</v>
      </c>
      <c r="Q679" s="91">
        <f>(alpha_a+(beta_b/(1+EXP((((-1)*ceta_c)+(delta_d*LN(speed_s)))+(epsilon_e*speed_s)))))</f>
        <v>3.2678721902671386</v>
      </c>
    </row>
    <row r="680" spans="1:17" x14ac:dyDescent="0.25">
      <c r="A680" s="88" t="s">
        <v>6</v>
      </c>
      <c r="B680" s="88" t="s">
        <v>9</v>
      </c>
      <c r="C680" s="88" t="s">
        <v>65</v>
      </c>
      <c r="D680" s="88" t="s">
        <v>137</v>
      </c>
      <c r="E680" s="130">
        <v>-0.04</v>
      </c>
      <c r="F680" s="130">
        <v>0.5</v>
      </c>
      <c r="G680" s="90">
        <v>55.665020502846637</v>
      </c>
      <c r="H680" s="90">
        <v>0.97807438781400446</v>
      </c>
      <c r="I680" s="90">
        <v>-0.67600801923457476</v>
      </c>
      <c r="J680" s="90">
        <v>0</v>
      </c>
      <c r="K680" s="90">
        <v>0</v>
      </c>
      <c r="L680" s="90">
        <v>0</v>
      </c>
      <c r="M680" s="90">
        <v>0</v>
      </c>
      <c r="N680" s="89">
        <v>12</v>
      </c>
      <c r="O680" s="89">
        <v>86</v>
      </c>
      <c r="P680" s="89">
        <f t="shared" si="21"/>
        <v>30</v>
      </c>
      <c r="Q680" s="91">
        <f>((alpha_a*(beta_b^speed_s))*(speed_s^ceta_c))</f>
        <v>2.8720576557137134</v>
      </c>
    </row>
    <row r="681" spans="1:17" x14ac:dyDescent="0.25">
      <c r="A681" s="88" t="s">
        <v>6</v>
      </c>
      <c r="B681" s="88" t="s">
        <v>9</v>
      </c>
      <c r="C681" s="88" t="s">
        <v>65</v>
      </c>
      <c r="D681" s="88" t="s">
        <v>138</v>
      </c>
      <c r="E681" s="130">
        <v>-0.04</v>
      </c>
      <c r="F681" s="130">
        <v>0.5</v>
      </c>
      <c r="G681" s="90">
        <v>-0.69804928966453361</v>
      </c>
      <c r="H681" s="90">
        <v>9.410055581100444</v>
      </c>
      <c r="I681" s="90">
        <v>3.3748189618273736</v>
      </c>
      <c r="J681" s="90">
        <v>1.3510323324857054</v>
      </c>
      <c r="K681" s="90">
        <v>-1.8870579165799815E-3</v>
      </c>
      <c r="L681" s="90">
        <v>0</v>
      </c>
      <c r="M681" s="90">
        <v>0</v>
      </c>
      <c r="N681" s="89">
        <v>12</v>
      </c>
      <c r="O681" s="89">
        <v>86</v>
      </c>
      <c r="P681" s="89">
        <f t="shared" si="21"/>
        <v>30</v>
      </c>
      <c r="Q681" s="91">
        <f>(alpha_a+(beta_b/(1+EXP((((-1)*ceta_c)+(delta_d*LN(speed_s)))+(epsilon_e*speed_s)))))</f>
        <v>1.5415080147658966</v>
      </c>
    </row>
    <row r="682" spans="1:17" x14ac:dyDescent="0.25">
      <c r="A682" s="88" t="s">
        <v>6</v>
      </c>
      <c r="B682" s="88" t="s">
        <v>9</v>
      </c>
      <c r="C682" s="88" t="s">
        <v>65</v>
      </c>
      <c r="D682" s="88" t="s">
        <v>131</v>
      </c>
      <c r="E682" s="130">
        <v>-0.04</v>
      </c>
      <c r="F682" s="130">
        <v>0.5</v>
      </c>
      <c r="G682" s="90">
        <v>-28.4723815368</v>
      </c>
      <c r="H682" s="90">
        <v>4.8340939341000002</v>
      </c>
      <c r="I682" s="90">
        <v>-4.7276697700000002E-2</v>
      </c>
      <c r="J682" s="90">
        <v>58.8641193809</v>
      </c>
      <c r="K682" s="90">
        <v>1</v>
      </c>
      <c r="L682" s="90">
        <v>-0.42161563159999998</v>
      </c>
      <c r="M682" s="90">
        <v>6.3516132599999997E-2</v>
      </c>
      <c r="N682" s="89">
        <v>5</v>
      </c>
      <c r="O682" s="89">
        <v>85</v>
      </c>
      <c r="P682" s="89">
        <f t="shared" si="21"/>
        <v>30</v>
      </c>
      <c r="Q682" s="91">
        <f>(alpha_a+beta_b*speed_s+ceta_c*speed_s^2+delta_d/speed_s)/(epsilon_e+feta_f*speed_s+gamma_g*speed_s^2)</f>
        <v>1.668939752343894</v>
      </c>
    </row>
    <row r="683" spans="1:17" x14ac:dyDescent="0.25">
      <c r="A683" s="88" t="s">
        <v>6</v>
      </c>
      <c r="B683" s="88" t="s">
        <v>9</v>
      </c>
      <c r="C683" s="88" t="s">
        <v>65</v>
      </c>
      <c r="D683" s="88" t="s">
        <v>132</v>
      </c>
      <c r="E683" s="130">
        <v>-0.04</v>
      </c>
      <c r="F683" s="130">
        <v>0.5</v>
      </c>
      <c r="G683" s="90">
        <v>-42.999934269000001</v>
      </c>
      <c r="H683" s="90">
        <v>7.4019296834999997</v>
      </c>
      <c r="I683" s="90">
        <v>-7.5566176499999999E-2</v>
      </c>
      <c r="J683" s="90">
        <v>90.171232067600002</v>
      </c>
      <c r="K683" s="90">
        <v>1</v>
      </c>
      <c r="L683" s="90">
        <v>-0.39723028290000001</v>
      </c>
      <c r="M683" s="90">
        <v>6.0511113800000002E-2</v>
      </c>
      <c r="N683" s="89">
        <v>5</v>
      </c>
      <c r="O683" s="89">
        <v>85</v>
      </c>
      <c r="P683" s="89">
        <f t="shared" si="21"/>
        <v>30</v>
      </c>
      <c r="Q683" s="91">
        <f>(alpha_a+beta_b*speed_s+ceta_c*speed_s^2+delta_d/speed_s)/(epsilon_e+feta_f*speed_s+gamma_g*speed_s^2)</f>
        <v>2.6193385637015676</v>
      </c>
    </row>
    <row r="684" spans="1:17" x14ac:dyDescent="0.25">
      <c r="A684" s="88" t="s">
        <v>6</v>
      </c>
      <c r="B684" s="88" t="s">
        <v>9</v>
      </c>
      <c r="C684" s="88" t="s">
        <v>65</v>
      </c>
      <c r="D684" s="88" t="s">
        <v>133</v>
      </c>
      <c r="E684" s="130">
        <v>-0.04</v>
      </c>
      <c r="F684" s="130">
        <v>0.5</v>
      </c>
      <c r="G684" s="90">
        <v>-4.0155435736999996</v>
      </c>
      <c r="H684" s="90">
        <v>0.2007666146</v>
      </c>
      <c r="I684" s="90">
        <v>-1.4082369999999999E-3</v>
      </c>
      <c r="J684" s="90">
        <v>35.3646563446</v>
      </c>
      <c r="K684" s="90">
        <v>1</v>
      </c>
      <c r="L684" s="90">
        <v>-0.10050349</v>
      </c>
      <c r="M684" s="90">
        <v>3.7595711999999998E-3</v>
      </c>
      <c r="N684" s="89">
        <v>5</v>
      </c>
      <c r="O684" s="89">
        <v>85</v>
      </c>
      <c r="P684" s="89">
        <f t="shared" si="21"/>
        <v>30</v>
      </c>
      <c r="Q684" s="91">
        <f>(alpha_a+beta_b*speed_s+ceta_c*speed_s^2+delta_d/speed_s)/(epsilon_e+feta_f*speed_s+gamma_g*speed_s^2)</f>
        <v>1.4021558569465813</v>
      </c>
    </row>
    <row r="685" spans="1:17" x14ac:dyDescent="0.25">
      <c r="A685" s="88" t="s">
        <v>6</v>
      </c>
      <c r="B685" s="88" t="s">
        <v>8</v>
      </c>
      <c r="C685" s="88" t="s">
        <v>65</v>
      </c>
      <c r="D685" s="88" t="s">
        <v>134</v>
      </c>
      <c r="E685" s="130">
        <v>-0.04</v>
      </c>
      <c r="F685" s="130">
        <v>0.5</v>
      </c>
      <c r="G685" s="90">
        <v>46.631168235815636</v>
      </c>
      <c r="H685" s="90">
        <v>0.96835980361385054</v>
      </c>
      <c r="I685" s="90">
        <v>-0.39562747479450178</v>
      </c>
      <c r="J685" s="90">
        <v>0</v>
      </c>
      <c r="K685" s="90">
        <v>0</v>
      </c>
      <c r="L685" s="90">
        <v>0</v>
      </c>
      <c r="M685" s="90">
        <v>0</v>
      </c>
      <c r="N685" s="89">
        <v>12</v>
      </c>
      <c r="O685" s="89">
        <v>86</v>
      </c>
      <c r="P685" s="89">
        <f t="shared" si="21"/>
        <v>30</v>
      </c>
      <c r="Q685" s="91">
        <f>((alpha_a*(beta_b^speed_s))*(speed_s^ceta_c))</f>
        <v>4.6279552868012539</v>
      </c>
    </row>
    <row r="686" spans="1:17" x14ac:dyDescent="0.25">
      <c r="A686" s="88" t="s">
        <v>6</v>
      </c>
      <c r="B686" s="88" t="s">
        <v>8</v>
      </c>
      <c r="C686" s="88" t="s">
        <v>65</v>
      </c>
      <c r="D686" s="88" t="s">
        <v>135</v>
      </c>
      <c r="E686" s="130">
        <v>-0.04</v>
      </c>
      <c r="F686" s="130">
        <v>0.5</v>
      </c>
      <c r="G686" s="90">
        <v>-1.3419335677075619</v>
      </c>
      <c r="H686" s="90">
        <v>26.257488391396784</v>
      </c>
      <c r="I686" s="90">
        <v>2.5381727605184614</v>
      </c>
      <c r="J686" s="90">
        <v>1.1967260855106983</v>
      </c>
      <c r="K686" s="90">
        <v>-1.0509143998539258E-3</v>
      </c>
      <c r="L686" s="90">
        <v>0</v>
      </c>
      <c r="M686" s="90">
        <v>0</v>
      </c>
      <c r="N686" s="89">
        <v>12</v>
      </c>
      <c r="O686" s="89">
        <v>86</v>
      </c>
      <c r="P686" s="89">
        <f t="shared" si="21"/>
        <v>30</v>
      </c>
      <c r="Q686" s="91">
        <f>(alpha_a+(beta_b/(1+EXP((((-1)*ceta_c)+(delta_d*LN(speed_s)))+(epsilon_e*speed_s)))))</f>
        <v>3.4457476050123548</v>
      </c>
    </row>
    <row r="687" spans="1:17" x14ac:dyDescent="0.25">
      <c r="A687" s="88" t="s">
        <v>6</v>
      </c>
      <c r="B687" s="88" t="s">
        <v>8</v>
      </c>
      <c r="C687" s="88" t="s">
        <v>65</v>
      </c>
      <c r="D687" s="88" t="s">
        <v>136</v>
      </c>
      <c r="E687" s="130">
        <v>-0.04</v>
      </c>
      <c r="F687" s="130">
        <v>0.5</v>
      </c>
      <c r="G687" s="90">
        <v>-1.4546914601133198</v>
      </c>
      <c r="H687" s="90">
        <v>28.600844082834609</v>
      </c>
      <c r="I687" s="90">
        <v>2.5713315854046837</v>
      </c>
      <c r="J687" s="90">
        <v>1.2018454119634401</v>
      </c>
      <c r="K687" s="90">
        <v>-1.0235788759719421E-3</v>
      </c>
      <c r="L687" s="90">
        <v>0</v>
      </c>
      <c r="M687" s="90">
        <v>0</v>
      </c>
      <c r="N687" s="89">
        <v>12</v>
      </c>
      <c r="O687" s="89">
        <v>86</v>
      </c>
      <c r="P687" s="89">
        <f t="shared" si="21"/>
        <v>30</v>
      </c>
      <c r="Q687" s="91">
        <f>(alpha_a+(beta_b/(1+EXP((((-1)*ceta_c)+(delta_d*LN(speed_s)))+(epsilon_e*speed_s)))))</f>
        <v>3.8242191469965676</v>
      </c>
    </row>
    <row r="688" spans="1:17" x14ac:dyDescent="0.25">
      <c r="A688" s="88" t="s">
        <v>6</v>
      </c>
      <c r="B688" s="88" t="s">
        <v>8</v>
      </c>
      <c r="C688" s="88" t="s">
        <v>65</v>
      </c>
      <c r="D688" s="88" t="s">
        <v>137</v>
      </c>
      <c r="E688" s="130">
        <v>-0.04</v>
      </c>
      <c r="F688" s="130">
        <v>0.5</v>
      </c>
      <c r="G688" s="90">
        <v>60.416528252541276</v>
      </c>
      <c r="H688" s="90">
        <v>0.97714469326996667</v>
      </c>
      <c r="I688" s="90">
        <v>-0.64781166142349489</v>
      </c>
      <c r="J688" s="90">
        <v>0</v>
      </c>
      <c r="K688" s="90">
        <v>0</v>
      </c>
      <c r="L688" s="90">
        <v>0</v>
      </c>
      <c r="M688" s="90">
        <v>0</v>
      </c>
      <c r="N688" s="89">
        <v>12</v>
      </c>
      <c r="O688" s="89">
        <v>86</v>
      </c>
      <c r="P688" s="89">
        <f t="shared" si="21"/>
        <v>30</v>
      </c>
      <c r="Q688" s="91">
        <f>((alpha_a*(beta_b^speed_s))*(speed_s^ceta_c))</f>
        <v>3.3344616334055441</v>
      </c>
    </row>
    <row r="689" spans="1:17" x14ac:dyDescent="0.25">
      <c r="A689" s="88" t="s">
        <v>6</v>
      </c>
      <c r="B689" s="88" t="s">
        <v>8</v>
      </c>
      <c r="C689" s="88" t="s">
        <v>65</v>
      </c>
      <c r="D689" s="88" t="s">
        <v>138</v>
      </c>
      <c r="E689" s="130">
        <v>-0.04</v>
      </c>
      <c r="F689" s="130">
        <v>0.5</v>
      </c>
      <c r="G689" s="90">
        <v>-0.72988857230736204</v>
      </c>
      <c r="H689" s="90">
        <v>9.7985034874045969</v>
      </c>
      <c r="I689" s="90">
        <v>3.886138260169</v>
      </c>
      <c r="J689" s="90">
        <v>1.4826375077311591</v>
      </c>
      <c r="K689" s="90">
        <v>-2.9771759161087326E-3</v>
      </c>
      <c r="L689" s="90">
        <v>0</v>
      </c>
      <c r="M689" s="90">
        <v>0</v>
      </c>
      <c r="N689" s="89">
        <v>12</v>
      </c>
      <c r="O689" s="89">
        <v>86</v>
      </c>
      <c r="P689" s="89">
        <f t="shared" si="21"/>
        <v>30</v>
      </c>
      <c r="Q689" s="91">
        <f>(alpha_a+(beta_b/(1+EXP((((-1)*ceta_c)+(delta_d*LN(speed_s)))+(epsilon_e*speed_s)))))</f>
        <v>1.7777339701858488</v>
      </c>
    </row>
    <row r="690" spans="1:17" x14ac:dyDescent="0.25">
      <c r="A690" s="88" t="s">
        <v>6</v>
      </c>
      <c r="B690" s="88" t="s">
        <v>8</v>
      </c>
      <c r="C690" s="88" t="s">
        <v>65</v>
      </c>
      <c r="D690" s="88" t="s">
        <v>131</v>
      </c>
      <c r="E690" s="130">
        <v>-0.04</v>
      </c>
      <c r="F690" s="130">
        <v>0.5</v>
      </c>
      <c r="G690" s="90">
        <v>-34.134179599200003</v>
      </c>
      <c r="H690" s="90">
        <v>6.2321130981000001</v>
      </c>
      <c r="I690" s="90">
        <v>-6.3939663800000004E-2</v>
      </c>
      <c r="J690" s="90">
        <v>70.313519066799998</v>
      </c>
      <c r="K690" s="90">
        <v>1</v>
      </c>
      <c r="L690" s="90">
        <v>-0.40589673459999998</v>
      </c>
      <c r="M690" s="90">
        <v>6.4201477800000004E-2</v>
      </c>
      <c r="N690" s="89">
        <v>5</v>
      </c>
      <c r="O690" s="89">
        <v>85</v>
      </c>
      <c r="P690" s="89">
        <f t="shared" si="21"/>
        <v>30</v>
      </c>
      <c r="Q690" s="91">
        <f>(alpha_a+beta_b*speed_s+ceta_c*speed_s^2+delta_d/speed_s)/(epsilon_e+feta_f*speed_s+gamma_g*speed_s^2)</f>
        <v>2.094807384620188</v>
      </c>
    </row>
    <row r="691" spans="1:17" x14ac:dyDescent="0.25">
      <c r="A691" s="88" t="s">
        <v>6</v>
      </c>
      <c r="B691" s="88" t="s">
        <v>8</v>
      </c>
      <c r="C691" s="88" t="s">
        <v>65</v>
      </c>
      <c r="D691" s="88" t="s">
        <v>132</v>
      </c>
      <c r="E691" s="130">
        <v>-0.04</v>
      </c>
      <c r="F691" s="130">
        <v>0.5</v>
      </c>
      <c r="G691" s="90">
        <v>-48.216016441900003</v>
      </c>
      <c r="H691" s="90">
        <v>8.1140145264000001</v>
      </c>
      <c r="I691" s="90">
        <v>-8.3375399899999994E-2</v>
      </c>
      <c r="J691" s="90">
        <v>103.0975529464</v>
      </c>
      <c r="K691" s="90">
        <v>1</v>
      </c>
      <c r="L691" s="90">
        <v>-0.39025736230000002</v>
      </c>
      <c r="M691" s="90">
        <v>5.6836770799999999E-2</v>
      </c>
      <c r="N691" s="89">
        <v>5</v>
      </c>
      <c r="O691" s="89">
        <v>85</v>
      </c>
      <c r="P691" s="89">
        <f t="shared" si="21"/>
        <v>30</v>
      </c>
      <c r="Q691" s="91">
        <f>(alpha_a+beta_b*speed_s+ceta_c*speed_s^2+delta_d/speed_s)/(epsilon_e+feta_f*speed_s+gamma_g*speed_s^2)</f>
        <v>3.0560515536267898</v>
      </c>
    </row>
    <row r="692" spans="1:17" x14ac:dyDescent="0.25">
      <c r="A692" s="88" t="s">
        <v>6</v>
      </c>
      <c r="B692" s="88" t="s">
        <v>8</v>
      </c>
      <c r="C692" s="88" t="s">
        <v>65</v>
      </c>
      <c r="D692" s="88" t="s">
        <v>133</v>
      </c>
      <c r="E692" s="130">
        <v>-0.04</v>
      </c>
      <c r="F692" s="130">
        <v>0.5</v>
      </c>
      <c r="G692" s="90">
        <v>-8.5600207461999993</v>
      </c>
      <c r="H692" s="90">
        <v>0.43268084089999997</v>
      </c>
      <c r="I692" s="90">
        <v>-2.1439315000000001E-3</v>
      </c>
      <c r="J692" s="90">
        <v>45.207721417899997</v>
      </c>
      <c r="K692" s="90">
        <v>1</v>
      </c>
      <c r="L692" s="90">
        <v>-0.1724431485</v>
      </c>
      <c r="M692" s="90">
        <v>7.5396650000000001E-3</v>
      </c>
      <c r="N692" s="89">
        <v>5</v>
      </c>
      <c r="O692" s="89">
        <v>85</v>
      </c>
      <c r="P692" s="89">
        <f t="shared" si="21"/>
        <v>30</v>
      </c>
      <c r="Q692" s="91">
        <f>(alpha_a+beta_b*speed_s+ceta_c*speed_s^2+delta_d/speed_s)/(epsilon_e+feta_f*speed_s+gamma_g*speed_s^2)</f>
        <v>1.5303108206844525</v>
      </c>
    </row>
    <row r="693" spans="1:17" x14ac:dyDescent="0.25">
      <c r="A693" s="88" t="s">
        <v>6</v>
      </c>
      <c r="B693" s="88" t="s">
        <v>7</v>
      </c>
      <c r="C693" s="88" t="s">
        <v>65</v>
      </c>
      <c r="D693" s="88" t="s">
        <v>134</v>
      </c>
      <c r="E693" s="130">
        <v>-0.04</v>
      </c>
      <c r="F693" s="130">
        <v>0.5</v>
      </c>
      <c r="G693" s="90">
        <v>41.640573304921084</v>
      </c>
      <c r="H693" s="90">
        <v>0.967035351576501</v>
      </c>
      <c r="I693" s="90">
        <v>-0.32886529025205302</v>
      </c>
      <c r="J693" s="90">
        <v>0</v>
      </c>
      <c r="K693" s="90">
        <v>0</v>
      </c>
      <c r="L693" s="90">
        <v>0</v>
      </c>
      <c r="M693" s="90">
        <v>0</v>
      </c>
      <c r="N693" s="89">
        <v>12</v>
      </c>
      <c r="O693" s="89">
        <v>86</v>
      </c>
      <c r="P693" s="89">
        <f t="shared" si="21"/>
        <v>30</v>
      </c>
      <c r="Q693" s="91">
        <f>((alpha_a*(beta_b^speed_s))*(speed_s^ceta_c))</f>
        <v>4.9775234166732112</v>
      </c>
    </row>
    <row r="694" spans="1:17" x14ac:dyDescent="0.25">
      <c r="A694" s="88" t="s">
        <v>6</v>
      </c>
      <c r="B694" s="88" t="s">
        <v>7</v>
      </c>
      <c r="C694" s="88" t="s">
        <v>65</v>
      </c>
      <c r="D694" s="88" t="s">
        <v>135</v>
      </c>
      <c r="E694" s="130">
        <v>-0.04</v>
      </c>
      <c r="F694" s="130">
        <v>0.5</v>
      </c>
      <c r="G694" s="90">
        <v>-1.5154155171608947</v>
      </c>
      <c r="H694" s="90">
        <v>25.534831987159674</v>
      </c>
      <c r="I694" s="90">
        <v>2.6352447185939254</v>
      </c>
      <c r="J694" s="90">
        <v>1.1847396937269139</v>
      </c>
      <c r="K694" s="90">
        <v>-9.8586436544998422E-4</v>
      </c>
      <c r="L694" s="90">
        <v>0</v>
      </c>
      <c r="M694" s="90">
        <v>0</v>
      </c>
      <c r="N694" s="89">
        <v>12</v>
      </c>
      <c r="O694" s="89">
        <v>86</v>
      </c>
      <c r="P694" s="89">
        <f t="shared" si="21"/>
        <v>30</v>
      </c>
      <c r="Q694" s="91">
        <f>(alpha_a+(beta_b/(1+EXP((((-1)*ceta_c)+(delta_d*LN(speed_s)))+(epsilon_e*speed_s)))))</f>
        <v>3.6802946611965899</v>
      </c>
    </row>
    <row r="695" spans="1:17" x14ac:dyDescent="0.25">
      <c r="A695" s="88" t="s">
        <v>6</v>
      </c>
      <c r="B695" s="88" t="s">
        <v>7</v>
      </c>
      <c r="C695" s="88" t="s">
        <v>65</v>
      </c>
      <c r="D695" s="88" t="s">
        <v>136</v>
      </c>
      <c r="E695" s="130">
        <v>-0.04</v>
      </c>
      <c r="F695" s="130">
        <v>0.5</v>
      </c>
      <c r="G695" s="90">
        <v>-1.6435066020523696</v>
      </c>
      <c r="H695" s="90">
        <v>28.652454690807208</v>
      </c>
      <c r="I695" s="90">
        <v>2.6370726324664369</v>
      </c>
      <c r="J695" s="90">
        <v>1.1903833505522494</v>
      </c>
      <c r="K695" s="90">
        <v>-9.5809612703691405E-4</v>
      </c>
      <c r="L695" s="90">
        <v>0</v>
      </c>
      <c r="M695" s="90">
        <v>0</v>
      </c>
      <c r="N695" s="89">
        <v>12</v>
      </c>
      <c r="O695" s="89">
        <v>86</v>
      </c>
      <c r="P695" s="89">
        <f t="shared" si="21"/>
        <v>30</v>
      </c>
      <c r="Q695" s="91">
        <f>(alpha_a+(beta_b/(1+EXP((((-1)*ceta_c)+(delta_d*LN(speed_s)))+(epsilon_e*speed_s)))))</f>
        <v>4.1025005444425382</v>
      </c>
    </row>
    <row r="696" spans="1:17" x14ac:dyDescent="0.25">
      <c r="A696" s="88" t="s">
        <v>6</v>
      </c>
      <c r="B696" s="88" t="s">
        <v>7</v>
      </c>
      <c r="C696" s="88" t="s">
        <v>65</v>
      </c>
      <c r="D696" s="88" t="s">
        <v>137</v>
      </c>
      <c r="E696" s="130">
        <v>-0.04</v>
      </c>
      <c r="F696" s="130">
        <v>0.5</v>
      </c>
      <c r="G696" s="90">
        <v>56.868984517198008</v>
      </c>
      <c r="H696" s="90">
        <v>0.97595457530126817</v>
      </c>
      <c r="I696" s="90">
        <v>-0.59890079490499215</v>
      </c>
      <c r="J696" s="90">
        <v>0</v>
      </c>
      <c r="K696" s="90">
        <v>0</v>
      </c>
      <c r="L696" s="90">
        <v>0</v>
      </c>
      <c r="M696" s="90">
        <v>0</v>
      </c>
      <c r="N696" s="89">
        <v>12</v>
      </c>
      <c r="O696" s="89">
        <v>86</v>
      </c>
      <c r="P696" s="89">
        <f t="shared" si="21"/>
        <v>30</v>
      </c>
      <c r="Q696" s="91">
        <f>((alpha_a*(beta_b^speed_s))*(speed_s^ceta_c))</f>
        <v>3.5736705358229712</v>
      </c>
    </row>
    <row r="697" spans="1:17" x14ac:dyDescent="0.25">
      <c r="A697" s="88" t="s">
        <v>6</v>
      </c>
      <c r="B697" s="88" t="s">
        <v>7</v>
      </c>
      <c r="C697" s="88" t="s">
        <v>65</v>
      </c>
      <c r="D697" s="88" t="s">
        <v>138</v>
      </c>
      <c r="E697" s="130">
        <v>-0.04</v>
      </c>
      <c r="F697" s="130">
        <v>0.5</v>
      </c>
      <c r="G697" s="90">
        <v>-0.79200239322905031</v>
      </c>
      <c r="H697" s="90">
        <v>9.7719628352785186</v>
      </c>
      <c r="I697" s="90">
        <v>4.1732894909526195</v>
      </c>
      <c r="J697" s="90">
        <v>1.535062228405673</v>
      </c>
      <c r="K697" s="90">
        <v>-3.4815988910869297E-3</v>
      </c>
      <c r="L697" s="90">
        <v>0</v>
      </c>
      <c r="M697" s="90">
        <v>0</v>
      </c>
      <c r="N697" s="89">
        <v>12</v>
      </c>
      <c r="O697" s="89">
        <v>86</v>
      </c>
      <c r="P697" s="89">
        <f t="shared" si="21"/>
        <v>30</v>
      </c>
      <c r="Q697" s="91">
        <f>(alpha_a+(beta_b/(1+EXP((((-1)*ceta_c)+(delta_d*LN(speed_s)))+(epsilon_e*speed_s)))))</f>
        <v>1.9464121911394057</v>
      </c>
    </row>
    <row r="698" spans="1:17" x14ac:dyDescent="0.25">
      <c r="A698" s="88" t="s">
        <v>6</v>
      </c>
      <c r="B698" s="88" t="s">
        <v>7</v>
      </c>
      <c r="C698" s="88" t="s">
        <v>65</v>
      </c>
      <c r="D698" s="88" t="s">
        <v>131</v>
      </c>
      <c r="E698" s="130">
        <v>-0.04</v>
      </c>
      <c r="F698" s="130">
        <v>0.5</v>
      </c>
      <c r="G698" s="90">
        <v>-35.898385340200001</v>
      </c>
      <c r="H698" s="90">
        <v>6.6224346282999997</v>
      </c>
      <c r="I698" s="90">
        <v>-6.73797171E-2</v>
      </c>
      <c r="J698" s="90">
        <v>73.552458218599995</v>
      </c>
      <c r="K698" s="90">
        <v>1</v>
      </c>
      <c r="L698" s="90">
        <v>-0.40444932880000001</v>
      </c>
      <c r="M698" s="90">
        <v>6.4568894399999993E-2</v>
      </c>
      <c r="N698" s="89">
        <v>5</v>
      </c>
      <c r="O698" s="89">
        <v>85</v>
      </c>
      <c r="P698" s="89">
        <f t="shared" si="21"/>
        <v>30</v>
      </c>
      <c r="Q698" s="91">
        <f>(alpha_a+beta_b*speed_s+ceta_c*speed_s^2+delta_d/speed_s)/(epsilon_e+feta_f*speed_s+gamma_g*speed_s^2)</f>
        <v>2.2262226519961894</v>
      </c>
    </row>
    <row r="699" spans="1:17" x14ac:dyDescent="0.25">
      <c r="A699" s="88" t="s">
        <v>6</v>
      </c>
      <c r="B699" s="88" t="s">
        <v>7</v>
      </c>
      <c r="C699" s="88" t="s">
        <v>65</v>
      </c>
      <c r="D699" s="88" t="s">
        <v>132</v>
      </c>
      <c r="E699" s="130">
        <v>-0.04</v>
      </c>
      <c r="F699" s="130">
        <v>0.5</v>
      </c>
      <c r="G699" s="90">
        <v>-53.731647648699997</v>
      </c>
      <c r="H699" s="90">
        <v>9.3272169669</v>
      </c>
      <c r="I699" s="90">
        <v>-9.4488799400000004E-2</v>
      </c>
      <c r="J699" s="90">
        <v>110.31312754379999</v>
      </c>
      <c r="K699" s="90">
        <v>1</v>
      </c>
      <c r="L699" s="90">
        <v>-0.40061194020000002</v>
      </c>
      <c r="M699" s="90">
        <v>6.0544809300000002E-2</v>
      </c>
      <c r="N699" s="89">
        <v>5</v>
      </c>
      <c r="O699" s="89">
        <v>85</v>
      </c>
      <c r="P699" s="89">
        <f t="shared" si="21"/>
        <v>30</v>
      </c>
      <c r="Q699" s="91">
        <f>(alpha_a+beta_b*speed_s+ceta_c*speed_s^2+delta_d/speed_s)/(epsilon_e+feta_f*speed_s+gamma_g*speed_s^2)</f>
        <v>3.3290887347361857</v>
      </c>
    </row>
    <row r="700" spans="1:17" x14ac:dyDescent="0.25">
      <c r="A700" s="88" t="s">
        <v>6</v>
      </c>
      <c r="B700" s="88" t="s">
        <v>7</v>
      </c>
      <c r="C700" s="88" t="s">
        <v>65</v>
      </c>
      <c r="D700" s="88" t="s">
        <v>133</v>
      </c>
      <c r="E700" s="130">
        <v>-0.04</v>
      </c>
      <c r="F700" s="130">
        <v>0.5</v>
      </c>
      <c r="G700" s="90">
        <v>-9.1968398485999998</v>
      </c>
      <c r="H700" s="90">
        <v>0.48398441260000002</v>
      </c>
      <c r="I700" s="90">
        <v>-2.7545463000000002E-3</v>
      </c>
      <c r="J700" s="90">
        <v>46.714688129199999</v>
      </c>
      <c r="K700" s="90">
        <v>1</v>
      </c>
      <c r="L700" s="90">
        <v>-0.1772378859</v>
      </c>
      <c r="M700" s="90">
        <v>7.9593864000000007E-3</v>
      </c>
      <c r="N700" s="89">
        <v>5</v>
      </c>
      <c r="O700" s="89">
        <v>85</v>
      </c>
      <c r="P700" s="89">
        <f t="shared" si="21"/>
        <v>30</v>
      </c>
      <c r="Q700" s="91">
        <f>(alpha_a+beta_b*speed_s+ceta_c*speed_s^2+delta_d/speed_s)/(epsilon_e+feta_f*speed_s+gamma_g*speed_s^2)</f>
        <v>1.5461264940592174</v>
      </c>
    </row>
    <row r="701" spans="1:17" x14ac:dyDescent="0.25">
      <c r="A701" s="88" t="s">
        <v>6</v>
      </c>
      <c r="B701" s="88" t="s">
        <v>139</v>
      </c>
      <c r="C701" s="88" t="s">
        <v>65</v>
      </c>
      <c r="D701" s="88" t="s">
        <v>134</v>
      </c>
      <c r="E701" s="130">
        <v>-0.04</v>
      </c>
      <c r="F701" s="130">
        <v>0.5</v>
      </c>
      <c r="G701" s="90">
        <v>-2.0520776438042532</v>
      </c>
      <c r="H701" s="90">
        <v>27.323470668062104</v>
      </c>
      <c r="I701" s="90">
        <v>3.8436002122326425</v>
      </c>
      <c r="J701" s="90">
        <v>1.4101079744744038</v>
      </c>
      <c r="K701" s="90">
        <v>-1.7206338856061013E-3</v>
      </c>
      <c r="L701" s="90">
        <v>0</v>
      </c>
      <c r="M701" s="90">
        <v>0</v>
      </c>
      <c r="N701" s="89">
        <v>12</v>
      </c>
      <c r="O701" s="89">
        <v>86</v>
      </c>
      <c r="P701" s="89">
        <f t="shared" si="21"/>
        <v>30</v>
      </c>
      <c r="Q701" s="91">
        <f>(alpha_a+(beta_b/(1+EXP((((-1)*ceta_c)+(delta_d*LN(speed_s)))+(epsilon_e*speed_s)))))</f>
        <v>5.8410900396281766</v>
      </c>
    </row>
    <row r="702" spans="1:17" x14ac:dyDescent="0.25">
      <c r="A702" s="88" t="s">
        <v>6</v>
      </c>
      <c r="B702" s="88" t="s">
        <v>139</v>
      </c>
      <c r="C702" s="88" t="s">
        <v>65</v>
      </c>
      <c r="D702" s="88" t="s">
        <v>135</v>
      </c>
      <c r="E702" s="130">
        <v>-0.04</v>
      </c>
      <c r="F702" s="130">
        <v>0.5</v>
      </c>
      <c r="G702" s="90">
        <v>-1.7137454631508953</v>
      </c>
      <c r="H702" s="90">
        <v>24.62204414988031</v>
      </c>
      <c r="I702" s="90">
        <v>3.1247934424171251</v>
      </c>
      <c r="J702" s="90">
        <v>1.2625348966352845</v>
      </c>
      <c r="K702" s="90">
        <v>-1.3665674332408524E-3</v>
      </c>
      <c r="L702" s="90">
        <v>0</v>
      </c>
      <c r="M702" s="90">
        <v>0</v>
      </c>
      <c r="N702" s="89">
        <v>12</v>
      </c>
      <c r="O702" s="89">
        <v>86</v>
      </c>
      <c r="P702" s="89">
        <f t="shared" si="21"/>
        <v>30</v>
      </c>
      <c r="Q702" s="91">
        <f>(alpha_a+(beta_b/(1+EXP((((-1)*ceta_c)+(delta_d*LN(speed_s)))+(epsilon_e*speed_s)))))</f>
        <v>4.3055464054690731</v>
      </c>
    </row>
    <row r="703" spans="1:17" x14ac:dyDescent="0.25">
      <c r="A703" s="88" t="s">
        <v>6</v>
      </c>
      <c r="B703" s="88" t="s">
        <v>139</v>
      </c>
      <c r="C703" s="88" t="s">
        <v>65</v>
      </c>
      <c r="D703" s="88" t="s">
        <v>136</v>
      </c>
      <c r="E703" s="130">
        <v>-0.04</v>
      </c>
      <c r="F703" s="130">
        <v>0.5</v>
      </c>
      <c r="G703" s="90">
        <v>-1.9177229477804913</v>
      </c>
      <c r="H703" s="90">
        <v>29.127595384641324</v>
      </c>
      <c r="I703" s="90">
        <v>2.9431599382317981</v>
      </c>
      <c r="J703" s="90">
        <v>1.2317670160550807</v>
      </c>
      <c r="K703" s="90">
        <v>-1.1999573448967659E-3</v>
      </c>
      <c r="L703" s="90">
        <v>0</v>
      </c>
      <c r="M703" s="90">
        <v>0</v>
      </c>
      <c r="N703" s="89">
        <v>12</v>
      </c>
      <c r="O703" s="89">
        <v>86</v>
      </c>
      <c r="P703" s="89">
        <f t="shared" si="21"/>
        <v>30</v>
      </c>
      <c r="Q703" s="91">
        <f>(alpha_a+(beta_b/(1+EXP((((-1)*ceta_c)+(delta_d*LN(speed_s)))+(epsilon_e*speed_s)))))</f>
        <v>4.7712461711409997</v>
      </c>
    </row>
    <row r="704" spans="1:17" x14ac:dyDescent="0.25">
      <c r="A704" s="88" t="s">
        <v>6</v>
      </c>
      <c r="B704" s="88" t="s">
        <v>139</v>
      </c>
      <c r="C704" s="88" t="s">
        <v>65</v>
      </c>
      <c r="D704" s="88" t="s">
        <v>137</v>
      </c>
      <c r="E704" s="130">
        <v>-0.04</v>
      </c>
      <c r="F704" s="130">
        <v>0.5</v>
      </c>
      <c r="G704" s="90">
        <v>56.751929006883408</v>
      </c>
      <c r="H704" s="90">
        <v>0.97445193700973942</v>
      </c>
      <c r="I704" s="90">
        <v>-0.54101851363905729</v>
      </c>
      <c r="J704" s="90">
        <v>0</v>
      </c>
      <c r="K704" s="90">
        <v>0</v>
      </c>
      <c r="L704" s="90">
        <v>0</v>
      </c>
      <c r="M704" s="90">
        <v>0</v>
      </c>
      <c r="N704" s="89">
        <v>12</v>
      </c>
      <c r="O704" s="89">
        <v>86</v>
      </c>
      <c r="P704" s="89">
        <f t="shared" si="21"/>
        <v>30</v>
      </c>
      <c r="Q704" s="91">
        <f>((alpha_a*(beta_b^speed_s))*(speed_s^ceta_c))</f>
        <v>4.1461344300849108</v>
      </c>
    </row>
    <row r="705" spans="1:17" x14ac:dyDescent="0.25">
      <c r="A705" s="88" t="s">
        <v>6</v>
      </c>
      <c r="B705" s="88" t="s">
        <v>139</v>
      </c>
      <c r="C705" s="88" t="s">
        <v>65</v>
      </c>
      <c r="D705" s="88" t="s">
        <v>138</v>
      </c>
      <c r="E705" s="130">
        <v>-0.04</v>
      </c>
      <c r="F705" s="130">
        <v>0.5</v>
      </c>
      <c r="G705" s="90">
        <v>-0.97628806903143539</v>
      </c>
      <c r="H705" s="90">
        <v>11.040528575791548</v>
      </c>
      <c r="I705" s="90">
        <v>4.1913056834354698</v>
      </c>
      <c r="J705" s="90">
        <v>1.5160357933510746</v>
      </c>
      <c r="K705" s="90">
        <v>-3.294303455455283E-3</v>
      </c>
      <c r="L705" s="90">
        <v>0</v>
      </c>
      <c r="M705" s="90">
        <v>0</v>
      </c>
      <c r="N705" s="89">
        <v>12</v>
      </c>
      <c r="O705" s="89">
        <v>86</v>
      </c>
      <c r="P705" s="89">
        <f t="shared" si="21"/>
        <v>30</v>
      </c>
      <c r="Q705" s="91">
        <f>(alpha_a+(beta_b/(1+EXP((((-1)*ceta_c)+(delta_d*LN(speed_s)))+(epsilon_e*speed_s)))))</f>
        <v>2.2922070081263559</v>
      </c>
    </row>
    <row r="706" spans="1:17" x14ac:dyDescent="0.25">
      <c r="A706" s="88" t="s">
        <v>6</v>
      </c>
      <c r="B706" s="88" t="s">
        <v>139</v>
      </c>
      <c r="C706" s="88" t="s">
        <v>65</v>
      </c>
      <c r="D706" s="88" t="s">
        <v>131</v>
      </c>
      <c r="E706" s="130">
        <v>-0.04</v>
      </c>
      <c r="F706" s="130">
        <v>0.5</v>
      </c>
      <c r="G706" s="90">
        <v>-41.379372576500003</v>
      </c>
      <c r="H706" s="90">
        <v>7.6330521840000003</v>
      </c>
      <c r="I706" s="90">
        <v>-7.7033530000000003E-2</v>
      </c>
      <c r="J706" s="90">
        <v>83.577655473099995</v>
      </c>
      <c r="K706" s="90">
        <v>1</v>
      </c>
      <c r="L706" s="90">
        <v>-0.40849437440000003</v>
      </c>
      <c r="M706" s="90">
        <v>6.5351301200000003E-2</v>
      </c>
      <c r="N706" s="89">
        <v>5</v>
      </c>
      <c r="O706" s="89">
        <v>85</v>
      </c>
      <c r="P706" s="89">
        <f t="shared" si="21"/>
        <v>30</v>
      </c>
      <c r="Q706" s="91">
        <f>(alpha_a+beta_b*speed_s+ceta_c*speed_s^2+delta_d/speed_s)/(epsilon_e+feta_f*speed_s+gamma_g*speed_s^2)</f>
        <v>2.545511505342807</v>
      </c>
    </row>
    <row r="707" spans="1:17" x14ac:dyDescent="0.25">
      <c r="A707" s="88" t="s">
        <v>6</v>
      </c>
      <c r="B707" s="88" t="s">
        <v>139</v>
      </c>
      <c r="C707" s="88" t="s">
        <v>65</v>
      </c>
      <c r="D707" s="88" t="s">
        <v>132</v>
      </c>
      <c r="E707" s="130">
        <v>-0.04</v>
      </c>
      <c r="F707" s="130">
        <v>0.5</v>
      </c>
      <c r="G707" s="90">
        <v>-63.001139619100002</v>
      </c>
      <c r="H707" s="90">
        <v>11.027426608300001</v>
      </c>
      <c r="I707" s="90">
        <v>-0.1101061924</v>
      </c>
      <c r="J707" s="90">
        <v>126.7193387186</v>
      </c>
      <c r="K707" s="90">
        <v>1</v>
      </c>
      <c r="L707" s="90">
        <v>-0.40455358850000001</v>
      </c>
      <c r="M707" s="90">
        <v>6.1811448499999998E-2</v>
      </c>
      <c r="N707" s="89">
        <v>5</v>
      </c>
      <c r="O707" s="89">
        <v>85</v>
      </c>
      <c r="P707" s="89">
        <f t="shared" si="21"/>
        <v>30</v>
      </c>
      <c r="Q707" s="91">
        <f>(alpha_a+beta_b*speed_s+ceta_c*speed_s^2+delta_d/speed_s)/(epsilon_e+feta_f*speed_s+gamma_g*speed_s^2)</f>
        <v>3.8870689332399366</v>
      </c>
    </row>
    <row r="708" spans="1:17" x14ac:dyDescent="0.25">
      <c r="A708" s="88" t="s">
        <v>6</v>
      </c>
      <c r="B708" s="88" t="s">
        <v>139</v>
      </c>
      <c r="C708" s="88" t="s">
        <v>65</v>
      </c>
      <c r="D708" s="88" t="s">
        <v>133</v>
      </c>
      <c r="E708" s="130">
        <v>-0.04</v>
      </c>
      <c r="F708" s="130">
        <v>0.5</v>
      </c>
      <c r="G708" s="90">
        <v>-10.468064182599999</v>
      </c>
      <c r="H708" s="90">
        <v>0.56854281949999996</v>
      </c>
      <c r="I708" s="90">
        <v>-3.6547629000000001E-3</v>
      </c>
      <c r="J708" s="90">
        <v>51.664080319699998</v>
      </c>
      <c r="K708" s="90">
        <v>1</v>
      </c>
      <c r="L708" s="90">
        <v>-0.18105188689999999</v>
      </c>
      <c r="M708" s="90">
        <v>8.2990266000000004E-3</v>
      </c>
      <c r="N708" s="89">
        <v>5</v>
      </c>
      <c r="O708" s="89">
        <v>85</v>
      </c>
      <c r="P708" s="89">
        <f t="shared" si="21"/>
        <v>30</v>
      </c>
      <c r="Q708" s="91">
        <f>(alpha_a+beta_b*speed_s+ceta_c*speed_s^2+delta_d/speed_s)/(epsilon_e+feta_f*speed_s+gamma_g*speed_s^2)</f>
        <v>1.6529904534157911</v>
      </c>
    </row>
    <row r="709" spans="1:17" x14ac:dyDescent="0.25">
      <c r="A709" s="88" t="s">
        <v>6</v>
      </c>
      <c r="B709" s="88" t="s">
        <v>140</v>
      </c>
      <c r="C709" s="88" t="s">
        <v>168</v>
      </c>
      <c r="D709" s="88" t="s">
        <v>134</v>
      </c>
      <c r="E709" s="130">
        <v>-0.04</v>
      </c>
      <c r="F709" s="130">
        <v>0.5</v>
      </c>
      <c r="G709" s="90">
        <v>0.49733968236377957</v>
      </c>
      <c r="H709" s="90">
        <v>4.9988130903386789</v>
      </c>
      <c r="I709" s="90">
        <v>4.9577247603080314</v>
      </c>
      <c r="J709" s="90">
        <v>1.6642606896943353</v>
      </c>
      <c r="K709" s="90">
        <v>2.0150671355855972E-2</v>
      </c>
      <c r="L709" s="90">
        <v>0</v>
      </c>
      <c r="M709" s="90">
        <v>0</v>
      </c>
      <c r="N709" s="89">
        <v>12</v>
      </c>
      <c r="O709" s="89">
        <v>86</v>
      </c>
      <c r="P709" s="89">
        <f t="shared" si="21"/>
        <v>30</v>
      </c>
      <c r="Q709" s="91">
        <f>(alpha_a+(beta_b/(1+EXP((((-1)*ceta_c)+(delta_d*LN(speed_s)))+(epsilon_e*speed_s)))))</f>
        <v>1.5618033356231424</v>
      </c>
    </row>
    <row r="710" spans="1:17" x14ac:dyDescent="0.25">
      <c r="A710" s="88" t="s">
        <v>6</v>
      </c>
      <c r="B710" s="88" t="s">
        <v>18</v>
      </c>
      <c r="C710" s="88" t="s">
        <v>65</v>
      </c>
      <c r="D710" s="88" t="s">
        <v>134</v>
      </c>
      <c r="E710" s="130">
        <v>-0.04</v>
      </c>
      <c r="F710" s="130">
        <v>0.5</v>
      </c>
      <c r="G710" s="90">
        <v>0.48057151765876283</v>
      </c>
      <c r="H710" s="90">
        <v>4.8387129461239455</v>
      </c>
      <c r="I710" s="90">
        <v>4.86725694966169</v>
      </c>
      <c r="J710" s="90">
        <v>1.631579240103326</v>
      </c>
      <c r="K710" s="90">
        <v>2.1238534213463431E-2</v>
      </c>
      <c r="L710" s="90">
        <v>0</v>
      </c>
      <c r="M710" s="90">
        <v>0</v>
      </c>
      <c r="N710" s="89">
        <v>12</v>
      </c>
      <c r="O710" s="89">
        <v>86</v>
      </c>
      <c r="P710" s="89">
        <f t="shared" si="21"/>
        <v>30</v>
      </c>
      <c r="Q710" s="91">
        <f>(alpha_a+(beta_b/(1+EXP((((-1)*ceta_c)+(delta_d*LN(speed_s)))+(epsilon_e*speed_s)))))</f>
        <v>1.5012870887546899</v>
      </c>
    </row>
    <row r="711" spans="1:17" x14ac:dyDescent="0.25">
      <c r="A711" s="88" t="s">
        <v>6</v>
      </c>
      <c r="B711" s="88" t="s">
        <v>18</v>
      </c>
      <c r="C711" s="88" t="s">
        <v>65</v>
      </c>
      <c r="D711" s="88" t="s">
        <v>135</v>
      </c>
      <c r="E711" s="130">
        <v>-0.04</v>
      </c>
      <c r="F711" s="130">
        <v>0.5</v>
      </c>
      <c r="G711" s="90">
        <v>0.30652806951357775</v>
      </c>
      <c r="H711" s="90">
        <v>4.5328593193657793</v>
      </c>
      <c r="I711" s="90">
        <v>4.097249045850595</v>
      </c>
      <c r="J711" s="90">
        <v>1.490979151247551</v>
      </c>
      <c r="K711" s="90">
        <v>1.9805506931565606E-2</v>
      </c>
      <c r="L711" s="90">
        <v>0</v>
      </c>
      <c r="M711" s="90">
        <v>0</v>
      </c>
      <c r="N711" s="89">
        <v>12</v>
      </c>
      <c r="O711" s="89">
        <v>86</v>
      </c>
      <c r="P711" s="89">
        <f t="shared" si="21"/>
        <v>30</v>
      </c>
      <c r="Q711" s="91">
        <f>(alpha_a+(beta_b/(1+EXP((((-1)*ceta_c)+(delta_d*LN(speed_s)))+(epsilon_e*speed_s)))))</f>
        <v>1.0884342176865178</v>
      </c>
    </row>
    <row r="712" spans="1:17" x14ac:dyDescent="0.25">
      <c r="A712" s="88" t="s">
        <v>6</v>
      </c>
      <c r="B712" s="88" t="s">
        <v>18</v>
      </c>
      <c r="C712" s="88" t="s">
        <v>65</v>
      </c>
      <c r="D712" s="88" t="s">
        <v>136</v>
      </c>
      <c r="E712" s="130">
        <v>-0.04</v>
      </c>
      <c r="F712" s="130">
        <v>0.5</v>
      </c>
      <c r="G712" s="90">
        <v>4.9539818653873455</v>
      </c>
      <c r="H712" s="90">
        <v>-6.179612014766187</v>
      </c>
      <c r="I712" s="90">
        <v>-1.3330317608342575</v>
      </c>
      <c r="J712" s="90">
        <v>0</v>
      </c>
      <c r="K712" s="90">
        <v>0</v>
      </c>
      <c r="L712" s="90">
        <v>0</v>
      </c>
      <c r="M712" s="90">
        <v>0</v>
      </c>
      <c r="N712" s="89">
        <v>12</v>
      </c>
      <c r="O712" s="89">
        <v>86</v>
      </c>
      <c r="P712" s="89">
        <f t="shared" si="21"/>
        <v>30</v>
      </c>
      <c r="Q712" s="91">
        <f>EXP((alpha_a+(beta_b/speed_s))+(ceta_c*LN(speed_s)))</f>
        <v>1.2387349578812574</v>
      </c>
    </row>
    <row r="713" spans="1:17" x14ac:dyDescent="0.25">
      <c r="A713" s="88" t="s">
        <v>6</v>
      </c>
      <c r="B713" s="88" t="s">
        <v>18</v>
      </c>
      <c r="C713" s="88" t="s">
        <v>65</v>
      </c>
      <c r="D713" s="88" t="s">
        <v>137</v>
      </c>
      <c r="E713" s="130">
        <v>-0.04</v>
      </c>
      <c r="F713" s="130">
        <v>0.5</v>
      </c>
      <c r="G713" s="90">
        <v>0.32108727663950987</v>
      </c>
      <c r="H713" s="90">
        <v>13.2713474318143</v>
      </c>
      <c r="I713" s="90">
        <v>1.2955435672942517</v>
      </c>
      <c r="J713" s="90">
        <v>0.87779509149185075</v>
      </c>
      <c r="K713" s="90">
        <v>3.9635549806533506E-2</v>
      </c>
      <c r="L713" s="90">
        <v>0</v>
      </c>
      <c r="M713" s="90">
        <v>0</v>
      </c>
      <c r="N713" s="89">
        <v>12</v>
      </c>
      <c r="O713" s="89">
        <v>86</v>
      </c>
      <c r="P713" s="89">
        <f t="shared" ref="P713:P776" si="22">IF($P$2&lt;N713,N713,IF($P$2&gt;O713,O713,$P$2))</f>
        <v>30</v>
      </c>
      <c r="Q713" s="91">
        <f>(alpha_a+(beta_b/(1+EXP((((-1)*ceta_c)+(delta_d*LN(speed_s)))+(epsilon_e*speed_s)))))</f>
        <v>1.0270909993021697</v>
      </c>
    </row>
    <row r="714" spans="1:17" x14ac:dyDescent="0.25">
      <c r="A714" s="88" t="s">
        <v>6</v>
      </c>
      <c r="B714" s="88" t="s">
        <v>18</v>
      </c>
      <c r="C714" s="88" t="s">
        <v>65</v>
      </c>
      <c r="D714" s="88" t="s">
        <v>138</v>
      </c>
      <c r="E714" s="130">
        <v>-0.04</v>
      </c>
      <c r="F714" s="130">
        <v>0.5</v>
      </c>
      <c r="G714" s="90">
        <v>0.14605207806982673</v>
      </c>
      <c r="H714" s="90">
        <v>2.3338366915408231</v>
      </c>
      <c r="I714" s="90">
        <v>4.4365004316883683</v>
      </c>
      <c r="J714" s="90">
        <v>1.5485019124681016</v>
      </c>
      <c r="K714" s="90">
        <v>2.2441814666360117E-2</v>
      </c>
      <c r="L714" s="90">
        <v>0</v>
      </c>
      <c r="M714" s="90">
        <v>0</v>
      </c>
      <c r="N714" s="89">
        <v>12</v>
      </c>
      <c r="O714" s="89">
        <v>86</v>
      </c>
      <c r="P714" s="89">
        <f t="shared" si="22"/>
        <v>30</v>
      </c>
      <c r="Q714" s="91">
        <f>(alpha_a+(beta_b/(1+EXP((((-1)*ceta_c)+(delta_d*LN(speed_s)))+(epsilon_e*speed_s)))))</f>
        <v>0.57058142975283288</v>
      </c>
    </row>
    <row r="715" spans="1:17" x14ac:dyDescent="0.25">
      <c r="A715" s="88" t="s">
        <v>6</v>
      </c>
      <c r="B715" s="88" t="s">
        <v>18</v>
      </c>
      <c r="C715" s="88" t="s">
        <v>65</v>
      </c>
      <c r="D715" s="88" t="s">
        <v>131</v>
      </c>
      <c r="E715" s="130">
        <v>-0.04</v>
      </c>
      <c r="F715" s="130">
        <v>0.5</v>
      </c>
      <c r="G715" s="90">
        <v>142.84516292110001</v>
      </c>
      <c r="H715" s="90">
        <v>-37.333104858299997</v>
      </c>
      <c r="I715" s="90">
        <v>0.2141420467</v>
      </c>
      <c r="J715" s="90">
        <v>-69.767858400700007</v>
      </c>
      <c r="K715" s="90">
        <v>0</v>
      </c>
      <c r="L715" s="90">
        <v>4.9707758146999996</v>
      </c>
      <c r="M715" s="90">
        <v>-1.4861368127000001</v>
      </c>
      <c r="N715" s="89">
        <v>5</v>
      </c>
      <c r="O715" s="89">
        <v>85</v>
      </c>
      <c r="P715" s="89">
        <f t="shared" si="22"/>
        <v>30</v>
      </c>
      <c r="Q715" s="91">
        <f>(alpha_a+beta_b*speed_s+ceta_c*speed_s^2+delta_d/speed_s)/(epsilon_e+feta_f*speed_s+gamma_g*speed_s^2)</f>
        <v>0.66202106256665871</v>
      </c>
    </row>
    <row r="716" spans="1:17" x14ac:dyDescent="0.25">
      <c r="A716" s="88" t="s">
        <v>6</v>
      </c>
      <c r="B716" s="88" t="s">
        <v>18</v>
      </c>
      <c r="C716" s="88" t="s">
        <v>65</v>
      </c>
      <c r="D716" s="88" t="s">
        <v>132</v>
      </c>
      <c r="E716" s="130">
        <v>-0.04</v>
      </c>
      <c r="F716" s="130">
        <v>0.5</v>
      </c>
      <c r="G716" s="90">
        <v>-16.138253733100001</v>
      </c>
      <c r="H716" s="90">
        <v>2.5133763731999998</v>
      </c>
      <c r="I716" s="90">
        <v>-1.35742998E-2</v>
      </c>
      <c r="J716" s="90">
        <v>32.0597840971</v>
      </c>
      <c r="K716" s="90">
        <v>1</v>
      </c>
      <c r="L716" s="90">
        <v>-0.45976577959999998</v>
      </c>
      <c r="M716" s="90">
        <v>6.7861379499999999E-2</v>
      </c>
      <c r="N716" s="89">
        <v>5</v>
      </c>
      <c r="O716" s="89">
        <v>85</v>
      </c>
      <c r="P716" s="89">
        <f t="shared" si="22"/>
        <v>30</v>
      </c>
      <c r="Q716" s="91">
        <f>(alpha_a+beta_b*speed_s+ceta_c*speed_s^2+delta_d/speed_s)/(epsilon_e+feta_f*speed_s+gamma_g*speed_s^2)</f>
        <v>0.99653203845695748</v>
      </c>
    </row>
    <row r="717" spans="1:17" x14ac:dyDescent="0.25">
      <c r="A717" s="88" t="s">
        <v>6</v>
      </c>
      <c r="B717" s="88" t="s">
        <v>18</v>
      </c>
      <c r="C717" s="88" t="s">
        <v>65</v>
      </c>
      <c r="D717" s="88" t="s">
        <v>133</v>
      </c>
      <c r="E717" s="130">
        <v>-0.04</v>
      </c>
      <c r="F717" s="130">
        <v>0.5</v>
      </c>
      <c r="G717" s="90">
        <v>-0.30792864910000001</v>
      </c>
      <c r="H717" s="90">
        <v>2.3438436900000002E-2</v>
      </c>
      <c r="I717" s="90">
        <v>7.0801200000000002E-5</v>
      </c>
      <c r="J717" s="90">
        <v>11.307888137899999</v>
      </c>
      <c r="K717" s="90">
        <v>1</v>
      </c>
      <c r="L717" s="90">
        <v>-5.2818869800000001E-2</v>
      </c>
      <c r="M717" s="90">
        <v>2.0184196999999998E-3</v>
      </c>
      <c r="N717" s="89">
        <v>5</v>
      </c>
      <c r="O717" s="89">
        <v>85</v>
      </c>
      <c r="P717" s="89">
        <f t="shared" si="22"/>
        <v>30</v>
      </c>
      <c r="Q717" s="91">
        <f>(alpha_a+beta_b*speed_s+ceta_c*speed_s^2+delta_d/speed_s)/(epsilon_e+feta_f*speed_s+gamma_g*speed_s^2)</f>
        <v>0.67846367523810192</v>
      </c>
    </row>
    <row r="718" spans="1:17" x14ac:dyDescent="0.25">
      <c r="A718" s="88" t="s">
        <v>6</v>
      </c>
      <c r="B718" s="88" t="s">
        <v>11</v>
      </c>
      <c r="C718" s="88" t="s">
        <v>65</v>
      </c>
      <c r="D718" s="88" t="s">
        <v>134</v>
      </c>
      <c r="E718" s="130">
        <v>-0.04</v>
      </c>
      <c r="F718" s="130">
        <v>0.5</v>
      </c>
      <c r="G718" s="90">
        <v>-1.8265599828401555</v>
      </c>
      <c r="H718" s="90">
        <v>33.535521579259338</v>
      </c>
      <c r="I718" s="90">
        <v>2.6250625077224323</v>
      </c>
      <c r="J718" s="90">
        <v>1.2036645780156008</v>
      </c>
      <c r="K718" s="90">
        <v>-9.5127802491236433E-4</v>
      </c>
      <c r="L718" s="90">
        <v>0</v>
      </c>
      <c r="M718" s="90">
        <v>0</v>
      </c>
      <c r="N718" s="89">
        <v>12</v>
      </c>
      <c r="O718" s="89">
        <v>86</v>
      </c>
      <c r="P718" s="89">
        <f t="shared" si="22"/>
        <v>30</v>
      </c>
      <c r="Q718" s="91">
        <f>(alpha_a+(beta_b/(1+EXP((((-1)*ceta_c)+(delta_d*LN(speed_s)))+(epsilon_e*speed_s)))))</f>
        <v>4.5954555749248165</v>
      </c>
    </row>
    <row r="719" spans="1:17" x14ac:dyDescent="0.25">
      <c r="A719" s="88" t="s">
        <v>6</v>
      </c>
      <c r="B719" s="88" t="s">
        <v>11</v>
      </c>
      <c r="C719" s="88" t="s">
        <v>65</v>
      </c>
      <c r="D719" s="88" t="s">
        <v>135</v>
      </c>
      <c r="E719" s="130">
        <v>-0.04</v>
      </c>
      <c r="F719" s="130">
        <v>0.5</v>
      </c>
      <c r="G719" s="90">
        <v>-1.5401705830489456</v>
      </c>
      <c r="H719" s="90">
        <v>40.760889110484101</v>
      </c>
      <c r="I719" s="90">
        <v>1.5346865250834132</v>
      </c>
      <c r="J719" s="90">
        <v>1.0317645161026932</v>
      </c>
      <c r="K719" s="90">
        <v>-1.3000110139255378E-4</v>
      </c>
      <c r="L719" s="90">
        <v>0</v>
      </c>
      <c r="M719" s="90">
        <v>0</v>
      </c>
      <c r="N719" s="89">
        <v>12</v>
      </c>
      <c r="O719" s="89">
        <v>86</v>
      </c>
      <c r="P719" s="89">
        <f t="shared" si="22"/>
        <v>30</v>
      </c>
      <c r="Q719" s="91">
        <f>(alpha_a+(beta_b/(1+EXP((((-1)*ceta_c)+(delta_d*LN(speed_s)))+(epsilon_e*speed_s)))))</f>
        <v>3.4456720028529393</v>
      </c>
    </row>
    <row r="720" spans="1:17" x14ac:dyDescent="0.25">
      <c r="A720" s="88" t="s">
        <v>6</v>
      </c>
      <c r="B720" s="88" t="s">
        <v>11</v>
      </c>
      <c r="C720" s="88" t="s">
        <v>65</v>
      </c>
      <c r="D720" s="88" t="s">
        <v>136</v>
      </c>
      <c r="E720" s="130">
        <v>-0.04</v>
      </c>
      <c r="F720" s="130">
        <v>0.5</v>
      </c>
      <c r="G720" s="90">
        <v>-1.5731236637193502</v>
      </c>
      <c r="H720" s="90">
        <v>37.132638554159357</v>
      </c>
      <c r="I720" s="90">
        <v>1.9460668640275842</v>
      </c>
      <c r="J720" s="90">
        <v>1.0960942204731063</v>
      </c>
      <c r="K720" s="90">
        <v>-4.0462165026412415E-4</v>
      </c>
      <c r="L720" s="90">
        <v>0</v>
      </c>
      <c r="M720" s="90">
        <v>0</v>
      </c>
      <c r="N720" s="89">
        <v>12</v>
      </c>
      <c r="O720" s="89">
        <v>86</v>
      </c>
      <c r="P720" s="89">
        <f t="shared" si="22"/>
        <v>30</v>
      </c>
      <c r="Q720" s="91">
        <f>(alpha_a+(beta_b/(1+EXP((((-1)*ceta_c)+(delta_d*LN(speed_s)))+(epsilon_e*speed_s)))))</f>
        <v>3.8320446710389442</v>
      </c>
    </row>
    <row r="721" spans="1:17" x14ac:dyDescent="0.25">
      <c r="A721" s="88" t="s">
        <v>6</v>
      </c>
      <c r="B721" s="88" t="s">
        <v>11</v>
      </c>
      <c r="C721" s="88" t="s">
        <v>65</v>
      </c>
      <c r="D721" s="88" t="s">
        <v>137</v>
      </c>
      <c r="E721" s="130">
        <v>-0.04</v>
      </c>
      <c r="F721" s="130">
        <v>0.5</v>
      </c>
      <c r="G721" s="90">
        <v>66.973087240621354</v>
      </c>
      <c r="H721" s="90">
        <v>0.97852107848567926</v>
      </c>
      <c r="I721" s="90">
        <v>-0.68983681737295277</v>
      </c>
      <c r="J721" s="90">
        <v>0</v>
      </c>
      <c r="K721" s="90">
        <v>0</v>
      </c>
      <c r="L721" s="90">
        <v>0</v>
      </c>
      <c r="M721" s="90">
        <v>0</v>
      </c>
      <c r="N721" s="89">
        <v>12</v>
      </c>
      <c r="O721" s="89">
        <v>86</v>
      </c>
      <c r="P721" s="89">
        <f t="shared" si="22"/>
        <v>30</v>
      </c>
      <c r="Q721" s="91">
        <f>((alpha_a*(beta_b^speed_s))*(speed_s^ceta_c))</f>
        <v>3.3422062950070588</v>
      </c>
    </row>
    <row r="722" spans="1:17" x14ac:dyDescent="0.25">
      <c r="A722" s="88" t="s">
        <v>6</v>
      </c>
      <c r="B722" s="88" t="s">
        <v>11</v>
      </c>
      <c r="C722" s="88" t="s">
        <v>65</v>
      </c>
      <c r="D722" s="88" t="s">
        <v>138</v>
      </c>
      <c r="E722" s="130">
        <v>-0.04</v>
      </c>
      <c r="F722" s="130">
        <v>0.5</v>
      </c>
      <c r="G722" s="90">
        <v>-0.76803026570549027</v>
      </c>
      <c r="H722" s="90">
        <v>11.229065949130337</v>
      </c>
      <c r="I722" s="90">
        <v>3.331069860668245</v>
      </c>
      <c r="J722" s="90">
        <v>1.3585220203398627</v>
      </c>
      <c r="K722" s="90">
        <v>-1.9402864748232877E-3</v>
      </c>
      <c r="L722" s="90">
        <v>0</v>
      </c>
      <c r="M722" s="90">
        <v>0</v>
      </c>
      <c r="N722" s="89">
        <v>12</v>
      </c>
      <c r="O722" s="89">
        <v>86</v>
      </c>
      <c r="P722" s="89">
        <f t="shared" si="22"/>
        <v>30</v>
      </c>
      <c r="Q722" s="91">
        <f>(alpha_a+(beta_b/(1+EXP((((-1)*ceta_c)+(delta_d*LN(speed_s)))+(epsilon_e*speed_s)))))</f>
        <v>1.7691765011350304</v>
      </c>
    </row>
    <row r="723" spans="1:17" x14ac:dyDescent="0.25">
      <c r="A723" s="88" t="s">
        <v>6</v>
      </c>
      <c r="B723" s="88" t="s">
        <v>11</v>
      </c>
      <c r="C723" s="88" t="s">
        <v>65</v>
      </c>
      <c r="D723" s="88" t="s">
        <v>131</v>
      </c>
      <c r="E723" s="130">
        <v>-0.04</v>
      </c>
      <c r="F723" s="130">
        <v>0.5</v>
      </c>
      <c r="G723" s="90">
        <v>-36.134835863399999</v>
      </c>
      <c r="H723" s="90">
        <v>6.3573672710000002</v>
      </c>
      <c r="I723" s="90">
        <v>-6.4584420000000003E-2</v>
      </c>
      <c r="J723" s="90">
        <v>72.652291587999997</v>
      </c>
      <c r="K723" s="90">
        <v>1</v>
      </c>
      <c r="L723" s="90">
        <v>-0.4236023418</v>
      </c>
      <c r="M723" s="90">
        <v>6.5392121299999995E-2</v>
      </c>
      <c r="N723" s="89">
        <v>5</v>
      </c>
      <c r="O723" s="89">
        <v>85</v>
      </c>
      <c r="P723" s="89">
        <f t="shared" si="22"/>
        <v>30</v>
      </c>
      <c r="Q723" s="91">
        <f>(alpha_a+beta_b*speed_s+ceta_c*speed_s^2+delta_d/speed_s)/(epsilon_e+feta_f*speed_s+gamma_g*speed_s^2)</f>
        <v>2.0974076822219203</v>
      </c>
    </row>
    <row r="724" spans="1:17" x14ac:dyDescent="0.25">
      <c r="A724" s="88" t="s">
        <v>6</v>
      </c>
      <c r="B724" s="88" t="s">
        <v>11</v>
      </c>
      <c r="C724" s="88" t="s">
        <v>65</v>
      </c>
      <c r="D724" s="88" t="s">
        <v>132</v>
      </c>
      <c r="E724" s="130">
        <v>-0.04</v>
      </c>
      <c r="F724" s="130">
        <v>0.5</v>
      </c>
      <c r="G724" s="90">
        <v>-52.2632737335</v>
      </c>
      <c r="H724" s="90">
        <v>8.7048117583</v>
      </c>
      <c r="I724" s="90">
        <v>-8.9204516900000003E-2</v>
      </c>
      <c r="J724" s="90">
        <v>107.2476662925</v>
      </c>
      <c r="K724" s="90">
        <v>1</v>
      </c>
      <c r="L724" s="90">
        <v>-0.4134833819</v>
      </c>
      <c r="M724" s="90">
        <v>6.0746610299999997E-2</v>
      </c>
      <c r="N724" s="89">
        <v>5</v>
      </c>
      <c r="O724" s="89">
        <v>85</v>
      </c>
      <c r="P724" s="89">
        <f t="shared" si="22"/>
        <v>30</v>
      </c>
      <c r="Q724" s="91">
        <f>(alpha_a+beta_b*speed_s+ceta_c*speed_s^2+delta_d/speed_s)/(epsilon_e+feta_f*speed_s+gamma_g*speed_s^2)</f>
        <v>3.0547661740181975</v>
      </c>
    </row>
    <row r="725" spans="1:17" x14ac:dyDescent="0.25">
      <c r="A725" s="88" t="s">
        <v>6</v>
      </c>
      <c r="B725" s="88" t="s">
        <v>11</v>
      </c>
      <c r="C725" s="88" t="s">
        <v>65</v>
      </c>
      <c r="D725" s="88" t="s">
        <v>133</v>
      </c>
      <c r="E725" s="130">
        <v>-0.04</v>
      </c>
      <c r="F725" s="130">
        <v>0.5</v>
      </c>
      <c r="G725" s="90">
        <v>-8.5465887421000009</v>
      </c>
      <c r="H725" s="90">
        <v>0.42445859530000002</v>
      </c>
      <c r="I725" s="90">
        <v>-1.8873098E-3</v>
      </c>
      <c r="J725" s="90">
        <v>45.740930135699998</v>
      </c>
      <c r="K725" s="90">
        <v>1</v>
      </c>
      <c r="L725" s="90">
        <v>-0.1717090792</v>
      </c>
      <c r="M725" s="90">
        <v>7.4698704999999997E-3</v>
      </c>
      <c r="N725" s="89">
        <v>5</v>
      </c>
      <c r="O725" s="89">
        <v>85</v>
      </c>
      <c r="P725" s="89">
        <f t="shared" si="22"/>
        <v>30</v>
      </c>
      <c r="Q725" s="91">
        <f>(alpha_a+beta_b*speed_s+ceta_c*speed_s^2+delta_d/speed_s)/(epsilon_e+feta_f*speed_s+gamma_g*speed_s^2)</f>
        <v>1.5606123370154692</v>
      </c>
    </row>
    <row r="726" spans="1:17" x14ac:dyDescent="0.25">
      <c r="A726" s="88" t="s">
        <v>6</v>
      </c>
      <c r="B726" s="88" t="s">
        <v>16</v>
      </c>
      <c r="C726" s="88" t="s">
        <v>65</v>
      </c>
      <c r="D726" s="88" t="s">
        <v>134</v>
      </c>
      <c r="E726" s="130">
        <v>-0.04</v>
      </c>
      <c r="F726" s="130">
        <v>0.5</v>
      </c>
      <c r="G726" s="90">
        <v>-0.92951474198249717</v>
      </c>
      <c r="H726" s="90">
        <v>22.169499077011437</v>
      </c>
      <c r="I726" s="90">
        <v>2.7524558963079753</v>
      </c>
      <c r="J726" s="90">
        <v>1.2775014703274965</v>
      </c>
      <c r="K726" s="90">
        <v>-1.3542161750380883E-3</v>
      </c>
      <c r="L726" s="90">
        <v>0</v>
      </c>
      <c r="M726" s="90">
        <v>0</v>
      </c>
      <c r="N726" s="89">
        <v>12</v>
      </c>
      <c r="O726" s="89">
        <v>86</v>
      </c>
      <c r="P726" s="89">
        <f t="shared" si="22"/>
        <v>30</v>
      </c>
      <c r="Q726" s="91">
        <f>(alpha_a+(beta_b/(1+EXP((((-1)*ceta_c)+(delta_d*LN(speed_s)))+(epsilon_e*speed_s)))))</f>
        <v>2.9458129700603202</v>
      </c>
    </row>
    <row r="727" spans="1:17" x14ac:dyDescent="0.25">
      <c r="A727" s="88" t="s">
        <v>6</v>
      </c>
      <c r="B727" s="88" t="s">
        <v>16</v>
      </c>
      <c r="C727" s="88" t="s">
        <v>65</v>
      </c>
      <c r="D727" s="88" t="s">
        <v>135</v>
      </c>
      <c r="E727" s="130">
        <v>-0.04</v>
      </c>
      <c r="F727" s="130">
        <v>0.5</v>
      </c>
      <c r="G727" s="90">
        <v>-0.73432724602680577</v>
      </c>
      <c r="H727" s="90">
        <v>28.724334820361594</v>
      </c>
      <c r="I727" s="90">
        <v>1.1943000497796759</v>
      </c>
      <c r="J727" s="90">
        <v>1.0288246934575997</v>
      </c>
      <c r="K727" s="90">
        <v>-9.5081805550986166E-5</v>
      </c>
      <c r="L727" s="90">
        <v>0</v>
      </c>
      <c r="M727" s="90">
        <v>0</v>
      </c>
      <c r="N727" s="89">
        <v>12</v>
      </c>
      <c r="O727" s="89">
        <v>86</v>
      </c>
      <c r="P727" s="89">
        <f t="shared" si="22"/>
        <v>30</v>
      </c>
      <c r="Q727" s="91">
        <f>(alpha_a+(beta_b/(1+EXP((((-1)*ceta_c)+(delta_d*LN(speed_s)))+(epsilon_e*speed_s)))))</f>
        <v>1.878167258542619</v>
      </c>
    </row>
    <row r="728" spans="1:17" x14ac:dyDescent="0.25">
      <c r="A728" s="88" t="s">
        <v>6</v>
      </c>
      <c r="B728" s="88" t="s">
        <v>16</v>
      </c>
      <c r="C728" s="88" t="s">
        <v>65</v>
      </c>
      <c r="D728" s="88" t="s">
        <v>136</v>
      </c>
      <c r="E728" s="130">
        <v>-0.04</v>
      </c>
      <c r="F728" s="130">
        <v>0.5</v>
      </c>
      <c r="G728" s="90">
        <v>-0.87794569719736626</v>
      </c>
      <c r="H728" s="90">
        <v>38.369518305350091</v>
      </c>
      <c r="I728" s="90">
        <v>0.83370878448527208</v>
      </c>
      <c r="J728" s="90">
        <v>0.97341644534289817</v>
      </c>
      <c r="K728" s="90">
        <v>4.198719161275852E-5</v>
      </c>
      <c r="L728" s="90">
        <v>0</v>
      </c>
      <c r="M728" s="90">
        <v>0</v>
      </c>
      <c r="N728" s="89">
        <v>12</v>
      </c>
      <c r="O728" s="89">
        <v>86</v>
      </c>
      <c r="P728" s="89">
        <f t="shared" si="22"/>
        <v>30</v>
      </c>
      <c r="Q728" s="91">
        <f>(alpha_a+(beta_b/(1+EXP((((-1)*ceta_c)+(delta_d*LN(speed_s)))+(epsilon_e*speed_s)))))</f>
        <v>2.091517186696775</v>
      </c>
    </row>
    <row r="729" spans="1:17" x14ac:dyDescent="0.25">
      <c r="A729" s="88" t="s">
        <v>6</v>
      </c>
      <c r="B729" s="88" t="s">
        <v>16</v>
      </c>
      <c r="C729" s="88" t="s">
        <v>65</v>
      </c>
      <c r="D729" s="88" t="s">
        <v>137</v>
      </c>
      <c r="E729" s="130">
        <v>-0.04</v>
      </c>
      <c r="F729" s="130">
        <v>0.5</v>
      </c>
      <c r="G729" s="90">
        <v>53.530758877029662</v>
      </c>
      <c r="H729" s="90">
        <v>0.98389220958037316</v>
      </c>
      <c r="I729" s="90">
        <v>-0.84282834603034296</v>
      </c>
      <c r="J729" s="90">
        <v>0</v>
      </c>
      <c r="K729" s="90">
        <v>0</v>
      </c>
      <c r="L729" s="90">
        <v>0</v>
      </c>
      <c r="M729" s="90">
        <v>0</v>
      </c>
      <c r="N729" s="89">
        <v>12</v>
      </c>
      <c r="O729" s="89">
        <v>86</v>
      </c>
      <c r="P729" s="89">
        <f t="shared" si="22"/>
        <v>30</v>
      </c>
      <c r="Q729" s="91">
        <f>((alpha_a*(beta_b^speed_s))*(speed_s^ceta_c))</f>
        <v>1.8709810633031141</v>
      </c>
    </row>
    <row r="730" spans="1:17" x14ac:dyDescent="0.25">
      <c r="A730" s="88" t="s">
        <v>6</v>
      </c>
      <c r="B730" s="88" t="s">
        <v>16</v>
      </c>
      <c r="C730" s="88" t="s">
        <v>65</v>
      </c>
      <c r="D730" s="88" t="s">
        <v>138</v>
      </c>
      <c r="E730" s="130">
        <v>-0.04</v>
      </c>
      <c r="F730" s="130">
        <v>0.5</v>
      </c>
      <c r="G730" s="90">
        <v>-0.37821638754596609</v>
      </c>
      <c r="H730" s="90">
        <v>8.5655663946613281</v>
      </c>
      <c r="I730" s="90">
        <v>2.5811329436480626</v>
      </c>
      <c r="J730" s="90">
        <v>1.2598506287874525</v>
      </c>
      <c r="K730" s="90">
        <v>-1.3036639824046345E-3</v>
      </c>
      <c r="L730" s="90">
        <v>0</v>
      </c>
      <c r="M730" s="90">
        <v>0</v>
      </c>
      <c r="N730" s="89">
        <v>12</v>
      </c>
      <c r="O730" s="89">
        <v>86</v>
      </c>
      <c r="P730" s="89">
        <f t="shared" si="22"/>
        <v>30</v>
      </c>
      <c r="Q730" s="91">
        <f>(alpha_a+(beta_b/(1+EXP((((-1)*ceta_c)+(delta_d*LN(speed_s)))+(epsilon_e*speed_s)))))</f>
        <v>0.98477382090721011</v>
      </c>
    </row>
    <row r="731" spans="1:17" x14ac:dyDescent="0.25">
      <c r="A731" s="88" t="s">
        <v>6</v>
      </c>
      <c r="B731" s="88" t="s">
        <v>16</v>
      </c>
      <c r="C731" s="88" t="s">
        <v>65</v>
      </c>
      <c r="D731" s="88" t="s">
        <v>131</v>
      </c>
      <c r="E731" s="130">
        <v>-0.04</v>
      </c>
      <c r="F731" s="130">
        <v>0.5</v>
      </c>
      <c r="G731" s="90">
        <v>-18.1774214675</v>
      </c>
      <c r="H731" s="90">
        <v>2.9947719122000001</v>
      </c>
      <c r="I731" s="90">
        <v>-2.7683376900000001E-2</v>
      </c>
      <c r="J731" s="90">
        <v>37.6911195984</v>
      </c>
      <c r="K731" s="90">
        <v>1</v>
      </c>
      <c r="L731" s="90">
        <v>-0.42895370420000001</v>
      </c>
      <c r="M731" s="90">
        <v>6.2956217300000006E-2</v>
      </c>
      <c r="N731" s="89">
        <v>5</v>
      </c>
      <c r="O731" s="89">
        <v>85</v>
      </c>
      <c r="P731" s="89">
        <f t="shared" si="22"/>
        <v>30</v>
      </c>
      <c r="Q731" s="91">
        <f>(alpha_a+beta_b*speed_s+ceta_c*speed_s^2+delta_d/speed_s)/(epsilon_e+feta_f*speed_s+gamma_g*speed_s^2)</f>
        <v>1.0717780856929786</v>
      </c>
    </row>
    <row r="732" spans="1:17" x14ac:dyDescent="0.25">
      <c r="A732" s="88" t="s">
        <v>6</v>
      </c>
      <c r="B732" s="88" t="s">
        <v>16</v>
      </c>
      <c r="C732" s="88" t="s">
        <v>65</v>
      </c>
      <c r="D732" s="88" t="s">
        <v>132</v>
      </c>
      <c r="E732" s="130">
        <v>-0.04</v>
      </c>
      <c r="F732" s="130">
        <v>0.5</v>
      </c>
      <c r="G732" s="90">
        <v>-27.2585064069</v>
      </c>
      <c r="H732" s="90">
        <v>4.8317241886</v>
      </c>
      <c r="I732" s="90">
        <v>-4.7117407899999998E-2</v>
      </c>
      <c r="J732" s="90">
        <v>57.306565083400002</v>
      </c>
      <c r="K732" s="90">
        <v>1</v>
      </c>
      <c r="L732" s="90">
        <v>-0.3994797551</v>
      </c>
      <c r="M732" s="90">
        <v>6.2883700900000006E-2</v>
      </c>
      <c r="N732" s="89">
        <v>5</v>
      </c>
      <c r="O732" s="89">
        <v>85</v>
      </c>
      <c r="P732" s="89">
        <f t="shared" si="22"/>
        <v>30</v>
      </c>
      <c r="Q732" s="91">
        <f>(alpha_a+beta_b*speed_s+ceta_c*speed_s^2+delta_d/speed_s)/(epsilon_e+feta_f*speed_s+gamma_g*speed_s^2)</f>
        <v>1.6925275843151151</v>
      </c>
    </row>
    <row r="733" spans="1:17" x14ac:dyDescent="0.25">
      <c r="A733" s="88" t="s">
        <v>6</v>
      </c>
      <c r="B733" s="88" t="s">
        <v>16</v>
      </c>
      <c r="C733" s="88" t="s">
        <v>65</v>
      </c>
      <c r="D733" s="88" t="s">
        <v>133</v>
      </c>
      <c r="E733" s="130">
        <v>-0.04</v>
      </c>
      <c r="F733" s="130">
        <v>0.5</v>
      </c>
      <c r="G733" s="90">
        <v>-2.6830735800999999</v>
      </c>
      <c r="H733" s="90">
        <v>0.133666965</v>
      </c>
      <c r="I733" s="90">
        <v>-7.9713129999999996E-4</v>
      </c>
      <c r="J733" s="90">
        <v>23.875783266900001</v>
      </c>
      <c r="K733" s="90">
        <v>1</v>
      </c>
      <c r="L733" s="90">
        <v>-0.1013761091</v>
      </c>
      <c r="M733" s="90">
        <v>3.8391153999999999E-3</v>
      </c>
      <c r="N733" s="89">
        <v>5</v>
      </c>
      <c r="O733" s="89">
        <v>85</v>
      </c>
      <c r="P733" s="89">
        <f t="shared" si="22"/>
        <v>30</v>
      </c>
      <c r="Q733" s="91">
        <f>(alpha_a+beta_b*speed_s+ceta_c*speed_s^2+delta_d/speed_s)/(epsilon_e+feta_f*speed_s+gamma_g*speed_s^2)</f>
        <v>0.99395726680228325</v>
      </c>
    </row>
    <row r="734" spans="1:17" x14ac:dyDescent="0.25">
      <c r="A734" s="88" t="s">
        <v>6</v>
      </c>
      <c r="B734" s="88" t="s">
        <v>15</v>
      </c>
      <c r="C734" s="88" t="s">
        <v>65</v>
      </c>
      <c r="D734" s="88" t="s">
        <v>134</v>
      </c>
      <c r="E734" s="130">
        <v>-0.04</v>
      </c>
      <c r="F734" s="130">
        <v>0.5</v>
      </c>
      <c r="G734" s="90">
        <v>62.102643213549158</v>
      </c>
      <c r="H734" s="90">
        <v>0.97287277974456177</v>
      </c>
      <c r="I734" s="90">
        <v>-0.56975562823317638</v>
      </c>
      <c r="J734" s="90">
        <v>0</v>
      </c>
      <c r="K734" s="90">
        <v>0</v>
      </c>
      <c r="L734" s="90">
        <v>0</v>
      </c>
      <c r="M734" s="90">
        <v>0</v>
      </c>
      <c r="N734" s="89">
        <v>12</v>
      </c>
      <c r="O734" s="89">
        <v>86</v>
      </c>
      <c r="P734" s="89">
        <f t="shared" si="22"/>
        <v>30</v>
      </c>
      <c r="Q734" s="91">
        <f>((alpha_a*(beta_b^speed_s))*(speed_s^ceta_c))</f>
        <v>3.9191646241161737</v>
      </c>
    </row>
    <row r="735" spans="1:17" x14ac:dyDescent="0.25">
      <c r="A735" s="88" t="s">
        <v>6</v>
      </c>
      <c r="B735" s="88" t="s">
        <v>15</v>
      </c>
      <c r="C735" s="88" t="s">
        <v>65</v>
      </c>
      <c r="D735" s="88" t="s">
        <v>135</v>
      </c>
      <c r="E735" s="130">
        <v>-0.04</v>
      </c>
      <c r="F735" s="130">
        <v>0.5</v>
      </c>
      <c r="G735" s="90">
        <v>-1.0071712403603057</v>
      </c>
      <c r="H735" s="90">
        <v>67.107727465101476</v>
      </c>
      <c r="I735" s="90">
        <v>0.43564581738646752</v>
      </c>
      <c r="J735" s="90">
        <v>0.97425409910930072</v>
      </c>
      <c r="K735" s="90">
        <v>5.8197759576951327E-4</v>
      </c>
      <c r="L735" s="90">
        <v>0</v>
      </c>
      <c r="M735" s="90">
        <v>0</v>
      </c>
      <c r="N735" s="89">
        <v>12</v>
      </c>
      <c r="O735" s="89">
        <v>86</v>
      </c>
      <c r="P735" s="89">
        <f t="shared" si="22"/>
        <v>30</v>
      </c>
      <c r="Q735" s="91">
        <f>(alpha_a+(beta_b/(1+EXP((((-1)*ceta_c)+(delta_d*LN(speed_s)))+(epsilon_e*speed_s)))))</f>
        <v>2.5078806854458913</v>
      </c>
    </row>
    <row r="736" spans="1:17" x14ac:dyDescent="0.25">
      <c r="A736" s="88" t="s">
        <v>6</v>
      </c>
      <c r="B736" s="88" t="s">
        <v>15</v>
      </c>
      <c r="C736" s="88" t="s">
        <v>65</v>
      </c>
      <c r="D736" s="88" t="s">
        <v>136</v>
      </c>
      <c r="E736" s="130">
        <v>-0.04</v>
      </c>
      <c r="F736" s="130">
        <v>0.5</v>
      </c>
      <c r="G736" s="90">
        <v>-1.1976350506352798</v>
      </c>
      <c r="H736" s="90">
        <v>60.675513994765417</v>
      </c>
      <c r="I736" s="90">
        <v>0.67436845369036458</v>
      </c>
      <c r="J736" s="90">
        <v>0.97647404037975827</v>
      </c>
      <c r="K736" s="90">
        <v>3.3416744285207508E-5</v>
      </c>
      <c r="L736" s="90">
        <v>0</v>
      </c>
      <c r="M736" s="90">
        <v>0</v>
      </c>
      <c r="N736" s="89">
        <v>12</v>
      </c>
      <c r="O736" s="89">
        <v>86</v>
      </c>
      <c r="P736" s="89">
        <f t="shared" si="22"/>
        <v>30</v>
      </c>
      <c r="Q736" s="91">
        <f>(alpha_a+(beta_b/(1+EXP((((-1)*ceta_c)+(delta_d*LN(speed_s)))+(epsilon_e*speed_s)))))</f>
        <v>2.8144610286730849</v>
      </c>
    </row>
    <row r="737" spans="1:17" x14ac:dyDescent="0.25">
      <c r="A737" s="88" t="s">
        <v>6</v>
      </c>
      <c r="B737" s="88" t="s">
        <v>15</v>
      </c>
      <c r="C737" s="88" t="s">
        <v>65</v>
      </c>
      <c r="D737" s="88" t="s">
        <v>137</v>
      </c>
      <c r="E737" s="130">
        <v>-0.04</v>
      </c>
      <c r="F737" s="130">
        <v>0.5</v>
      </c>
      <c r="G737" s="90">
        <v>-0.20098478867579075</v>
      </c>
      <c r="H737" s="90">
        <v>131.45949474461315</v>
      </c>
      <c r="I737" s="90">
        <v>-0.16564282402510541</v>
      </c>
      <c r="J737" s="90">
        <v>1.0052555368031217</v>
      </c>
      <c r="K737" s="90">
        <v>8.903535309639353E-3</v>
      </c>
      <c r="L737" s="90">
        <v>0</v>
      </c>
      <c r="M737" s="90">
        <v>0</v>
      </c>
      <c r="N737" s="89">
        <v>12</v>
      </c>
      <c r="O737" s="89">
        <v>86</v>
      </c>
      <c r="P737" s="89">
        <f t="shared" si="22"/>
        <v>30</v>
      </c>
      <c r="Q737" s="91">
        <f>(alpha_a+(beta_b/(1+EXP((((-1)*ceta_c)+(delta_d*LN(speed_s)))+(epsilon_e*speed_s)))))</f>
        <v>2.5332697334357168</v>
      </c>
    </row>
    <row r="738" spans="1:17" x14ac:dyDescent="0.25">
      <c r="A738" s="88" t="s">
        <v>6</v>
      </c>
      <c r="B738" s="88" t="s">
        <v>15</v>
      </c>
      <c r="C738" s="88" t="s">
        <v>65</v>
      </c>
      <c r="D738" s="88" t="s">
        <v>138</v>
      </c>
      <c r="E738" s="130">
        <v>-0.04</v>
      </c>
      <c r="F738" s="130">
        <v>0.5</v>
      </c>
      <c r="G738" s="90">
        <v>-0.55910369586362452</v>
      </c>
      <c r="H738" s="90">
        <v>15.239188625124902</v>
      </c>
      <c r="I738" s="90">
        <v>1.9343193980414519</v>
      </c>
      <c r="J738" s="90">
        <v>1.1534616098280854</v>
      </c>
      <c r="K738" s="90">
        <v>-3.2345371718372383E-4</v>
      </c>
      <c r="L738" s="90">
        <v>0</v>
      </c>
      <c r="M738" s="90">
        <v>0</v>
      </c>
      <c r="N738" s="89">
        <v>12</v>
      </c>
      <c r="O738" s="89">
        <v>86</v>
      </c>
      <c r="P738" s="89">
        <f t="shared" si="22"/>
        <v>30</v>
      </c>
      <c r="Q738" s="91">
        <f>(alpha_a+(beta_b/(1+EXP((((-1)*ceta_c)+(delta_d*LN(speed_s)))+(epsilon_e*speed_s)))))</f>
        <v>1.2911146499509876</v>
      </c>
    </row>
    <row r="739" spans="1:17" x14ac:dyDescent="0.25">
      <c r="A739" s="88" t="s">
        <v>6</v>
      </c>
      <c r="B739" s="88" t="s">
        <v>15</v>
      </c>
      <c r="C739" s="88" t="s">
        <v>65</v>
      </c>
      <c r="D739" s="88" t="s">
        <v>131</v>
      </c>
      <c r="E739" s="130">
        <v>-0.04</v>
      </c>
      <c r="F739" s="130">
        <v>0.5</v>
      </c>
      <c r="G739" s="90">
        <v>-28.2182658083</v>
      </c>
      <c r="H739" s="90">
        <v>4.5975443435000001</v>
      </c>
      <c r="I739" s="90">
        <v>-4.4088376999999998E-2</v>
      </c>
      <c r="J739" s="90">
        <v>56.647929722500002</v>
      </c>
      <c r="K739" s="90">
        <v>1</v>
      </c>
      <c r="L739" s="90">
        <v>-0.45080896570000001</v>
      </c>
      <c r="M739" s="90">
        <v>6.6233650899999996E-2</v>
      </c>
      <c r="N739" s="89">
        <v>5</v>
      </c>
      <c r="O739" s="89">
        <v>85</v>
      </c>
      <c r="P739" s="89">
        <f t="shared" si="22"/>
        <v>30</v>
      </c>
      <c r="Q739" s="91">
        <f>(alpha_a+beta_b*speed_s+ceta_c*speed_s^2+delta_d/speed_s)/(epsilon_e+feta_f*speed_s+gamma_g*speed_s^2)</f>
        <v>1.527349186631916</v>
      </c>
    </row>
    <row r="740" spans="1:17" x14ac:dyDescent="0.25">
      <c r="A740" s="88" t="s">
        <v>6</v>
      </c>
      <c r="B740" s="88" t="s">
        <v>15</v>
      </c>
      <c r="C740" s="88" t="s">
        <v>65</v>
      </c>
      <c r="D740" s="88" t="s">
        <v>132</v>
      </c>
      <c r="E740" s="130">
        <v>-0.04</v>
      </c>
      <c r="F740" s="130">
        <v>0.5</v>
      </c>
      <c r="G740" s="90">
        <v>-38.2169216753</v>
      </c>
      <c r="H740" s="90">
        <v>6.5194179990999999</v>
      </c>
      <c r="I740" s="90">
        <v>-6.7409796499999994E-2</v>
      </c>
      <c r="J740" s="90">
        <v>84.027373188799999</v>
      </c>
      <c r="K740" s="90">
        <v>1</v>
      </c>
      <c r="L740" s="90">
        <v>-0.39194485499999998</v>
      </c>
      <c r="M740" s="90">
        <v>5.9842099699999998E-2</v>
      </c>
      <c r="N740" s="89">
        <v>5</v>
      </c>
      <c r="O740" s="89">
        <v>85</v>
      </c>
      <c r="P740" s="89">
        <f t="shared" si="22"/>
        <v>30</v>
      </c>
      <c r="Q740" s="91">
        <f>(alpha_a+beta_b*speed_s+ceta_c*speed_s^2+delta_d/speed_s)/(epsilon_e+feta_f*speed_s+gamma_g*speed_s^2)</f>
        <v>2.3085560650628274</v>
      </c>
    </row>
    <row r="741" spans="1:17" x14ac:dyDescent="0.25">
      <c r="A741" s="88" t="s">
        <v>6</v>
      </c>
      <c r="B741" s="88" t="s">
        <v>15</v>
      </c>
      <c r="C741" s="88" t="s">
        <v>65</v>
      </c>
      <c r="D741" s="88" t="s">
        <v>133</v>
      </c>
      <c r="E741" s="130">
        <v>-0.04</v>
      </c>
      <c r="F741" s="130">
        <v>0.5</v>
      </c>
      <c r="G741" s="90">
        <v>213.2021822104</v>
      </c>
      <c r="H741" s="90">
        <v>12.259640241</v>
      </c>
      <c r="I741" s="90">
        <v>-0.16877903750000001</v>
      </c>
      <c r="J741" s="90">
        <v>-44.3795441563</v>
      </c>
      <c r="K741" s="90">
        <v>0</v>
      </c>
      <c r="L741" s="90">
        <v>6.7598766910999997</v>
      </c>
      <c r="M741" s="90">
        <v>0.1025465758</v>
      </c>
      <c r="N741" s="89">
        <v>5</v>
      </c>
      <c r="O741" s="89">
        <v>85</v>
      </c>
      <c r="P741" s="89">
        <f t="shared" si="22"/>
        <v>30</v>
      </c>
      <c r="Q741" s="91">
        <f>(alpha_a+beta_b*speed_s+ceta_c*speed_s^2+delta_d/speed_s)/(epsilon_e+feta_f*speed_s+gamma_g*speed_s^2)</f>
        <v>1.4490952538500503</v>
      </c>
    </row>
    <row r="742" spans="1:17" x14ac:dyDescent="0.25">
      <c r="A742" s="88" t="s">
        <v>6</v>
      </c>
      <c r="B742" s="88" t="s">
        <v>14</v>
      </c>
      <c r="C742" s="88" t="s">
        <v>65</v>
      </c>
      <c r="D742" s="88" t="s">
        <v>134</v>
      </c>
      <c r="E742" s="130">
        <v>-0.04</v>
      </c>
      <c r="F742" s="130">
        <v>0.5</v>
      </c>
      <c r="G742" s="90">
        <v>-1.5772325906630389</v>
      </c>
      <c r="H742" s="90">
        <v>38.830701005610756</v>
      </c>
      <c r="I742" s="90">
        <v>2.1972155169056737</v>
      </c>
      <c r="J742" s="90">
        <v>1.1692616181755899</v>
      </c>
      <c r="K742" s="90">
        <v>-6.4148502824758094E-4</v>
      </c>
      <c r="L742" s="90">
        <v>0</v>
      </c>
      <c r="M742" s="90">
        <v>0</v>
      </c>
      <c r="N742" s="89">
        <v>12</v>
      </c>
      <c r="O742" s="89">
        <v>86</v>
      </c>
      <c r="P742" s="89">
        <f t="shared" si="22"/>
        <v>30</v>
      </c>
      <c r="Q742" s="91">
        <f>(alpha_a+(beta_b/(1+EXP((((-1)*ceta_c)+(delta_d*LN(speed_s)))+(epsilon_e*speed_s)))))</f>
        <v>4.12065081245151</v>
      </c>
    </row>
    <row r="743" spans="1:17" x14ac:dyDescent="0.25">
      <c r="A743" s="88" t="s">
        <v>6</v>
      </c>
      <c r="B743" s="88" t="s">
        <v>14</v>
      </c>
      <c r="C743" s="88" t="s">
        <v>65</v>
      </c>
      <c r="D743" s="88" t="s">
        <v>135</v>
      </c>
      <c r="E743" s="130">
        <v>-0.04</v>
      </c>
      <c r="F743" s="130">
        <v>0.5</v>
      </c>
      <c r="G743" s="90">
        <v>-1.1285204461582843</v>
      </c>
      <c r="H743" s="90">
        <v>33.025826225051446</v>
      </c>
      <c r="I743" s="90">
        <v>1.9323690535162581</v>
      </c>
      <c r="J743" s="90">
        <v>1.1447138689402838</v>
      </c>
      <c r="K743" s="90">
        <v>-7.3568762983380442E-4</v>
      </c>
      <c r="L743" s="90">
        <v>0</v>
      </c>
      <c r="M743" s="90">
        <v>0</v>
      </c>
      <c r="N743" s="89">
        <v>12</v>
      </c>
      <c r="O743" s="89">
        <v>86</v>
      </c>
      <c r="P743" s="89">
        <f t="shared" si="22"/>
        <v>30</v>
      </c>
      <c r="Q743" s="91">
        <f>(alpha_a+(beta_b/(1+EXP((((-1)*ceta_c)+(delta_d*LN(speed_s)))+(epsilon_e*speed_s)))))</f>
        <v>3.0248854452337133</v>
      </c>
    </row>
    <row r="744" spans="1:17" x14ac:dyDescent="0.25">
      <c r="A744" s="88" t="s">
        <v>6</v>
      </c>
      <c r="B744" s="88" t="s">
        <v>14</v>
      </c>
      <c r="C744" s="88" t="s">
        <v>65</v>
      </c>
      <c r="D744" s="88" t="s">
        <v>136</v>
      </c>
      <c r="E744" s="130">
        <v>-0.04</v>
      </c>
      <c r="F744" s="130">
        <v>0.5</v>
      </c>
      <c r="G744" s="90">
        <v>-1.2224901280829628</v>
      </c>
      <c r="H744" s="90">
        <v>33.384181566791895</v>
      </c>
      <c r="I744" s="90">
        <v>2.107742945758285</v>
      </c>
      <c r="J744" s="90">
        <v>1.1656211574913606</v>
      </c>
      <c r="K744" s="90">
        <v>-8.2831230489301111E-4</v>
      </c>
      <c r="L744" s="90">
        <v>0</v>
      </c>
      <c r="M744" s="90">
        <v>0</v>
      </c>
      <c r="N744" s="89">
        <v>12</v>
      </c>
      <c r="O744" s="89">
        <v>86</v>
      </c>
      <c r="P744" s="89">
        <f t="shared" si="22"/>
        <v>30</v>
      </c>
      <c r="Q744" s="91">
        <f>(alpha_a+(beta_b/(1+EXP((((-1)*ceta_c)+(delta_d*LN(speed_s)))+(epsilon_e*speed_s)))))</f>
        <v>3.384869544583097</v>
      </c>
    </row>
    <row r="745" spans="1:17" x14ac:dyDescent="0.25">
      <c r="A745" s="88" t="s">
        <v>6</v>
      </c>
      <c r="B745" s="88" t="s">
        <v>14</v>
      </c>
      <c r="C745" s="88" t="s">
        <v>65</v>
      </c>
      <c r="D745" s="88" t="s">
        <v>137</v>
      </c>
      <c r="E745" s="130">
        <v>-0.04</v>
      </c>
      <c r="F745" s="130">
        <v>0.5</v>
      </c>
      <c r="G745" s="90">
        <v>68.804824562282022</v>
      </c>
      <c r="H745" s="90">
        <v>0.97987904615030197</v>
      </c>
      <c r="I745" s="90">
        <v>-0.74373237819605997</v>
      </c>
      <c r="J745" s="90">
        <v>0</v>
      </c>
      <c r="K745" s="90">
        <v>0</v>
      </c>
      <c r="L745" s="90">
        <v>0</v>
      </c>
      <c r="M745" s="90">
        <v>0</v>
      </c>
      <c r="N745" s="89">
        <v>12</v>
      </c>
      <c r="O745" s="89">
        <v>86</v>
      </c>
      <c r="P745" s="89">
        <f t="shared" si="22"/>
        <v>30</v>
      </c>
      <c r="Q745" s="91">
        <f>((alpha_a*(beta_b^speed_s))*(speed_s^ceta_c))</f>
        <v>2.9799577800426302</v>
      </c>
    </row>
    <row r="746" spans="1:17" x14ac:dyDescent="0.25">
      <c r="A746" s="88" t="s">
        <v>6</v>
      </c>
      <c r="B746" s="88" t="s">
        <v>14</v>
      </c>
      <c r="C746" s="88" t="s">
        <v>65</v>
      </c>
      <c r="D746" s="88" t="s">
        <v>138</v>
      </c>
      <c r="E746" s="130">
        <v>-0.04</v>
      </c>
      <c r="F746" s="130">
        <v>0.5</v>
      </c>
      <c r="G746" s="90">
        <v>-0.6718759530946562</v>
      </c>
      <c r="H746" s="90">
        <v>12.62647346376011</v>
      </c>
      <c r="I746" s="90">
        <v>2.7411514008292235</v>
      </c>
      <c r="J746" s="90">
        <v>1.2717576573632279</v>
      </c>
      <c r="K746" s="90">
        <v>-1.2572055814587023E-3</v>
      </c>
      <c r="L746" s="90">
        <v>0</v>
      </c>
      <c r="M746" s="90">
        <v>0</v>
      </c>
      <c r="N746" s="89">
        <v>12</v>
      </c>
      <c r="O746" s="89">
        <v>86</v>
      </c>
      <c r="P746" s="89">
        <f t="shared" si="22"/>
        <v>30</v>
      </c>
      <c r="Q746" s="91">
        <f>(alpha_a+(beta_b/(1+EXP((((-1)*ceta_c)+(delta_d*LN(speed_s)))+(epsilon_e*speed_s)))))</f>
        <v>1.5449963367065496</v>
      </c>
    </row>
    <row r="747" spans="1:17" x14ac:dyDescent="0.25">
      <c r="A747" s="88" t="s">
        <v>6</v>
      </c>
      <c r="B747" s="88" t="s">
        <v>14</v>
      </c>
      <c r="C747" s="88" t="s">
        <v>65</v>
      </c>
      <c r="D747" s="88" t="s">
        <v>131</v>
      </c>
      <c r="E747" s="130">
        <v>-0.04</v>
      </c>
      <c r="F747" s="130">
        <v>0.5</v>
      </c>
      <c r="G747" s="90">
        <v>-33.965700013000003</v>
      </c>
      <c r="H747" s="90">
        <v>5.8867158035999996</v>
      </c>
      <c r="I747" s="90">
        <v>-6.0200681499999999E-2</v>
      </c>
      <c r="J747" s="90">
        <v>67.231483603699999</v>
      </c>
      <c r="K747" s="90">
        <v>1</v>
      </c>
      <c r="L747" s="90">
        <v>-0.43674884899999999</v>
      </c>
      <c r="M747" s="90">
        <v>6.6912345999999998E-2</v>
      </c>
      <c r="N747" s="89">
        <v>5</v>
      </c>
      <c r="O747" s="89">
        <v>85</v>
      </c>
      <c r="P747" s="89">
        <f t="shared" si="22"/>
        <v>30</v>
      </c>
      <c r="Q747" s="91">
        <f>(alpha_a+beta_b*speed_s+ceta_c*speed_s^2+delta_d/speed_s)/(epsilon_e+feta_f*speed_s+gamma_g*speed_s^2)</f>
        <v>1.8848454366400051</v>
      </c>
    </row>
    <row r="748" spans="1:17" x14ac:dyDescent="0.25">
      <c r="A748" s="88" t="s">
        <v>6</v>
      </c>
      <c r="B748" s="88" t="s">
        <v>14</v>
      </c>
      <c r="C748" s="88" t="s">
        <v>65</v>
      </c>
      <c r="D748" s="88" t="s">
        <v>132</v>
      </c>
      <c r="E748" s="130">
        <v>-0.04</v>
      </c>
      <c r="F748" s="130">
        <v>0.5</v>
      </c>
      <c r="G748" s="90">
        <v>-48.049027002199999</v>
      </c>
      <c r="H748" s="90">
        <v>7.8838170140999999</v>
      </c>
      <c r="I748" s="90">
        <v>-8.2325301399999995E-2</v>
      </c>
      <c r="J748" s="90">
        <v>98.3986747095</v>
      </c>
      <c r="K748" s="90">
        <v>1</v>
      </c>
      <c r="L748" s="90">
        <v>-0.42208939880000002</v>
      </c>
      <c r="M748" s="90">
        <v>6.13996718E-2</v>
      </c>
      <c r="N748" s="89">
        <v>5</v>
      </c>
      <c r="O748" s="89">
        <v>85</v>
      </c>
      <c r="P748" s="89">
        <f t="shared" si="22"/>
        <v>30</v>
      </c>
      <c r="Q748" s="91">
        <f>(alpha_a+beta_b*speed_s+ceta_c*speed_s^2+delta_d/speed_s)/(epsilon_e+feta_f*speed_s+gamma_g*speed_s^2)</f>
        <v>2.6986399716508656</v>
      </c>
    </row>
    <row r="749" spans="1:17" x14ac:dyDescent="0.25">
      <c r="A749" s="88" t="s">
        <v>6</v>
      </c>
      <c r="B749" s="88" t="s">
        <v>14</v>
      </c>
      <c r="C749" s="88" t="s">
        <v>65</v>
      </c>
      <c r="D749" s="88" t="s">
        <v>133</v>
      </c>
      <c r="E749" s="130">
        <v>-0.04</v>
      </c>
      <c r="F749" s="130">
        <v>0.5</v>
      </c>
      <c r="G749" s="90">
        <v>-7.2488300659</v>
      </c>
      <c r="H749" s="90">
        <v>0.3632829206</v>
      </c>
      <c r="I749" s="90">
        <v>-2.0877451999999999E-3</v>
      </c>
      <c r="J749" s="90">
        <v>42.909463649000003</v>
      </c>
      <c r="K749" s="90">
        <v>1</v>
      </c>
      <c r="L749" s="90">
        <v>-0.15004792140000001</v>
      </c>
      <c r="M749" s="90">
        <v>6.1993632000000003E-3</v>
      </c>
      <c r="N749" s="89">
        <v>5</v>
      </c>
      <c r="O749" s="89">
        <v>85</v>
      </c>
      <c r="P749" s="89">
        <f t="shared" si="22"/>
        <v>30</v>
      </c>
      <c r="Q749" s="91">
        <f>(alpha_a+beta_b*speed_s+ceta_c*speed_s^2+delta_d/speed_s)/(epsilon_e+feta_f*speed_s+gamma_g*speed_s^2)</f>
        <v>1.5404325819066955</v>
      </c>
    </row>
    <row r="750" spans="1:17" x14ac:dyDescent="0.25">
      <c r="A750" s="88" t="s">
        <v>6</v>
      </c>
      <c r="B750" s="88" t="s">
        <v>13</v>
      </c>
      <c r="C750" s="88" t="s">
        <v>65</v>
      </c>
      <c r="D750" s="88" t="s">
        <v>134</v>
      </c>
      <c r="E750" s="130">
        <v>-0.04</v>
      </c>
      <c r="F750" s="130">
        <v>0.5</v>
      </c>
      <c r="G750" s="90">
        <v>-2.0326494040659444</v>
      </c>
      <c r="H750" s="90">
        <v>48.039550122600446</v>
      </c>
      <c r="I750" s="90">
        <v>1.497570582936288</v>
      </c>
      <c r="J750" s="90">
        <v>1.0028971956049355</v>
      </c>
      <c r="K750" s="90">
        <v>-5.9436819538755555E-5</v>
      </c>
      <c r="L750" s="90">
        <v>0</v>
      </c>
      <c r="M750" s="90">
        <v>0</v>
      </c>
      <c r="N750" s="89">
        <v>12</v>
      </c>
      <c r="O750" s="89">
        <v>86</v>
      </c>
      <c r="P750" s="89">
        <f t="shared" si="22"/>
        <v>30</v>
      </c>
      <c r="Q750" s="91">
        <f>(alpha_a+(beta_b/(1+EXP((((-1)*ceta_c)+(delta_d*LN(speed_s)))+(epsilon_e*speed_s)))))</f>
        <v>4.1543763885960541</v>
      </c>
    </row>
    <row r="751" spans="1:17" x14ac:dyDescent="0.25">
      <c r="A751" s="88" t="s">
        <v>6</v>
      </c>
      <c r="B751" s="88" t="s">
        <v>13</v>
      </c>
      <c r="C751" s="88" t="s">
        <v>65</v>
      </c>
      <c r="D751" s="88" t="s">
        <v>135</v>
      </c>
      <c r="E751" s="130">
        <v>-0.04</v>
      </c>
      <c r="F751" s="130">
        <v>0.5</v>
      </c>
      <c r="G751" s="90">
        <v>-1.3535443225819443</v>
      </c>
      <c r="H751" s="90">
        <v>39.200386477402063</v>
      </c>
      <c r="I751" s="90">
        <v>1.4239290880660493</v>
      </c>
      <c r="J751" s="90">
        <v>1.025931937416992</v>
      </c>
      <c r="K751" s="90">
        <v>-1.0134549500190474E-4</v>
      </c>
      <c r="L751" s="90">
        <v>0</v>
      </c>
      <c r="M751" s="90">
        <v>0</v>
      </c>
      <c r="N751" s="89">
        <v>12</v>
      </c>
      <c r="O751" s="89">
        <v>86</v>
      </c>
      <c r="P751" s="89">
        <f t="shared" si="22"/>
        <v>30</v>
      </c>
      <c r="Q751" s="91">
        <f>(alpha_a+(beta_b/(1+EXP((((-1)*ceta_c)+(delta_d*LN(speed_s)))+(epsilon_e*speed_s)))))</f>
        <v>3.0683633532522636</v>
      </c>
    </row>
    <row r="752" spans="1:17" x14ac:dyDescent="0.25">
      <c r="A752" s="88" t="s">
        <v>6</v>
      </c>
      <c r="B752" s="88" t="s">
        <v>13</v>
      </c>
      <c r="C752" s="88" t="s">
        <v>65</v>
      </c>
      <c r="D752" s="88" t="s">
        <v>136</v>
      </c>
      <c r="E752" s="130">
        <v>-0.04</v>
      </c>
      <c r="F752" s="130">
        <v>0.5</v>
      </c>
      <c r="G752" s="90">
        <v>-1.5603991484769606</v>
      </c>
      <c r="H752" s="90">
        <v>49.074123605460095</v>
      </c>
      <c r="I752" s="90">
        <v>1.1713316668578235</v>
      </c>
      <c r="J752" s="90">
        <v>0.98651357422965147</v>
      </c>
      <c r="K752" s="90">
        <v>7.876903140997615E-6</v>
      </c>
      <c r="L752" s="90">
        <v>0</v>
      </c>
      <c r="M752" s="90">
        <v>0</v>
      </c>
      <c r="N752" s="89">
        <v>12</v>
      </c>
      <c r="O752" s="89">
        <v>86</v>
      </c>
      <c r="P752" s="89">
        <f t="shared" si="22"/>
        <v>30</v>
      </c>
      <c r="Q752" s="91">
        <f>(alpha_a+(beta_b/(1+EXP((((-1)*ceta_c)+(delta_d*LN(speed_s)))+(epsilon_e*speed_s)))))</f>
        <v>3.404696006152129</v>
      </c>
    </row>
    <row r="753" spans="1:17" x14ac:dyDescent="0.25">
      <c r="A753" s="88" t="s">
        <v>6</v>
      </c>
      <c r="B753" s="88" t="s">
        <v>13</v>
      </c>
      <c r="C753" s="88" t="s">
        <v>65</v>
      </c>
      <c r="D753" s="88" t="s">
        <v>137</v>
      </c>
      <c r="E753" s="130">
        <v>-0.04</v>
      </c>
      <c r="F753" s="130">
        <v>0.5</v>
      </c>
      <c r="G753" s="90">
        <v>66.513887074342435</v>
      </c>
      <c r="H753" s="90">
        <v>0.97882972340336949</v>
      </c>
      <c r="I753" s="90">
        <v>-0.72955778306944852</v>
      </c>
      <c r="J753" s="90">
        <v>0</v>
      </c>
      <c r="K753" s="90">
        <v>0</v>
      </c>
      <c r="L753" s="90">
        <v>0</v>
      </c>
      <c r="M753" s="90">
        <v>0</v>
      </c>
      <c r="N753" s="89">
        <v>12</v>
      </c>
      <c r="O753" s="89">
        <v>86</v>
      </c>
      <c r="P753" s="89">
        <f t="shared" si="22"/>
        <v>30</v>
      </c>
      <c r="Q753" s="91">
        <f>((alpha_a*(beta_b^speed_s))*(speed_s^ceta_c))</f>
        <v>2.9273960621307418</v>
      </c>
    </row>
    <row r="754" spans="1:17" x14ac:dyDescent="0.25">
      <c r="A754" s="88" t="s">
        <v>6</v>
      </c>
      <c r="B754" s="88" t="s">
        <v>13</v>
      </c>
      <c r="C754" s="88" t="s">
        <v>65</v>
      </c>
      <c r="D754" s="88" t="s">
        <v>138</v>
      </c>
      <c r="E754" s="130">
        <v>-0.04</v>
      </c>
      <c r="F754" s="130">
        <v>0.5</v>
      </c>
      <c r="G754" s="90">
        <v>-0.7258936862961165</v>
      </c>
      <c r="H754" s="90">
        <v>13.577011221789306</v>
      </c>
      <c r="I754" s="90">
        <v>2.5392100466216556</v>
      </c>
      <c r="J754" s="90">
        <v>1.2217356315077281</v>
      </c>
      <c r="K754" s="90">
        <v>-9.9314479477899203E-4</v>
      </c>
      <c r="L754" s="90">
        <v>0</v>
      </c>
      <c r="M754" s="90">
        <v>0</v>
      </c>
      <c r="N754" s="89">
        <v>12</v>
      </c>
      <c r="O754" s="89">
        <v>86</v>
      </c>
      <c r="P754" s="89">
        <f t="shared" si="22"/>
        <v>30</v>
      </c>
      <c r="Q754" s="91">
        <f>(alpha_a+(beta_b/(1+EXP((((-1)*ceta_c)+(delta_d*LN(speed_s)))+(epsilon_e*speed_s)))))</f>
        <v>1.5807955343896212</v>
      </c>
    </row>
    <row r="755" spans="1:17" x14ac:dyDescent="0.25">
      <c r="A755" s="88" t="s">
        <v>6</v>
      </c>
      <c r="B755" s="88" t="s">
        <v>13</v>
      </c>
      <c r="C755" s="88" t="s">
        <v>65</v>
      </c>
      <c r="D755" s="88" t="s">
        <v>131</v>
      </c>
      <c r="E755" s="130">
        <v>-0.04</v>
      </c>
      <c r="F755" s="130">
        <v>0.5</v>
      </c>
      <c r="G755" s="90">
        <v>-31.969888071900002</v>
      </c>
      <c r="H755" s="90">
        <v>5.1780579870999999</v>
      </c>
      <c r="I755" s="90">
        <v>-4.9267837100000003E-2</v>
      </c>
      <c r="J755" s="90">
        <v>64.810081527999998</v>
      </c>
      <c r="K755" s="90">
        <v>1</v>
      </c>
      <c r="L755" s="90">
        <v>-0.43697318860000001</v>
      </c>
      <c r="M755" s="90">
        <v>6.3097671699999996E-2</v>
      </c>
      <c r="N755" s="89">
        <v>5</v>
      </c>
      <c r="O755" s="89">
        <v>85</v>
      </c>
      <c r="P755" s="89">
        <f t="shared" si="22"/>
        <v>30</v>
      </c>
      <c r="Q755" s="91">
        <f>(alpha_a+beta_b*speed_s+ceta_c*speed_s^2+delta_d/speed_s)/(epsilon_e+feta_f*speed_s+gamma_g*speed_s^2)</f>
        <v>1.8172220337574603</v>
      </c>
    </row>
    <row r="756" spans="1:17" x14ac:dyDescent="0.25">
      <c r="A756" s="88" t="s">
        <v>6</v>
      </c>
      <c r="B756" s="88" t="s">
        <v>13</v>
      </c>
      <c r="C756" s="88" t="s">
        <v>65</v>
      </c>
      <c r="D756" s="88" t="s">
        <v>132</v>
      </c>
      <c r="E756" s="130">
        <v>-0.04</v>
      </c>
      <c r="F756" s="130">
        <v>0.5</v>
      </c>
      <c r="G756" s="90">
        <v>-45.418688874200001</v>
      </c>
      <c r="H756" s="90">
        <v>7.5854257720999998</v>
      </c>
      <c r="I756" s="90">
        <v>-7.6843399199999995E-2</v>
      </c>
      <c r="J756" s="90">
        <v>96.890168003799999</v>
      </c>
      <c r="K756" s="90">
        <v>1</v>
      </c>
      <c r="L756" s="90">
        <v>-0.39714783120000002</v>
      </c>
      <c r="M756" s="90">
        <v>5.8849481600000003E-2</v>
      </c>
      <c r="N756" s="89">
        <v>5</v>
      </c>
      <c r="O756" s="89">
        <v>85</v>
      </c>
      <c r="P756" s="89">
        <f t="shared" si="22"/>
        <v>30</v>
      </c>
      <c r="Q756" s="91">
        <f>(alpha_a+beta_b*speed_s+ceta_c*speed_s^2+delta_d/speed_s)/(epsilon_e+feta_f*speed_s+gamma_g*speed_s^2)</f>
        <v>2.7637199771253438</v>
      </c>
    </row>
    <row r="757" spans="1:17" x14ac:dyDescent="0.25">
      <c r="A757" s="88" t="s">
        <v>6</v>
      </c>
      <c r="B757" s="88" t="s">
        <v>13</v>
      </c>
      <c r="C757" s="88" t="s">
        <v>65</v>
      </c>
      <c r="D757" s="88" t="s">
        <v>133</v>
      </c>
      <c r="E757" s="130">
        <v>-0.04</v>
      </c>
      <c r="F757" s="130">
        <v>0.5</v>
      </c>
      <c r="G757" s="90">
        <v>-9.4618895950000006</v>
      </c>
      <c r="H757" s="90">
        <v>-0.90960653079999998</v>
      </c>
      <c r="I757" s="90">
        <v>1.1895136000000001E-2</v>
      </c>
      <c r="J757" s="90">
        <v>31.4606240767</v>
      </c>
      <c r="K757" s="90">
        <v>1</v>
      </c>
      <c r="L757" s="90">
        <v>-0.36048481739999999</v>
      </c>
      <c r="M757" s="90">
        <v>-5.6789222000000004E-3</v>
      </c>
      <c r="N757" s="89">
        <v>5</v>
      </c>
      <c r="O757" s="89">
        <v>85</v>
      </c>
      <c r="P757" s="89">
        <f t="shared" si="22"/>
        <v>30</v>
      </c>
      <c r="Q757" s="91">
        <f>(alpha_a+beta_b*speed_s+ceta_c*speed_s^2+delta_d/speed_s)/(epsilon_e+feta_f*speed_s+gamma_g*speed_s^2)</f>
        <v>1.6746943741714784</v>
      </c>
    </row>
    <row r="758" spans="1:17" x14ac:dyDescent="0.25">
      <c r="A758" s="88" t="s">
        <v>6</v>
      </c>
      <c r="B758" s="88" t="s">
        <v>12</v>
      </c>
      <c r="C758" s="88" t="s">
        <v>65</v>
      </c>
      <c r="D758" s="88" t="s">
        <v>134</v>
      </c>
      <c r="E758" s="130">
        <v>-0.04</v>
      </c>
      <c r="F758" s="130">
        <v>0.5</v>
      </c>
      <c r="G758" s="90">
        <v>-1.9610108553160435</v>
      </c>
      <c r="H758" s="90">
        <v>29.59466288666756</v>
      </c>
      <c r="I758" s="90">
        <v>2.4870556651738132</v>
      </c>
      <c r="J758" s="90">
        <v>1.1189928028655693</v>
      </c>
      <c r="K758" s="90">
        <v>-5.605178339845886E-4</v>
      </c>
      <c r="L758" s="90">
        <v>0</v>
      </c>
      <c r="M758" s="90">
        <v>0</v>
      </c>
      <c r="N758" s="89">
        <v>12</v>
      </c>
      <c r="O758" s="89">
        <v>86</v>
      </c>
      <c r="P758" s="89">
        <f t="shared" si="22"/>
        <v>30</v>
      </c>
      <c r="Q758" s="91">
        <f>(alpha_a+(beta_b/(1+EXP((((-1)*ceta_c)+(delta_d*LN(speed_s)))+(epsilon_e*speed_s)))))</f>
        <v>4.3669550025814434</v>
      </c>
    </row>
    <row r="759" spans="1:17" x14ac:dyDescent="0.25">
      <c r="A759" s="88" t="s">
        <v>6</v>
      </c>
      <c r="B759" s="88" t="s">
        <v>12</v>
      </c>
      <c r="C759" s="88" t="s">
        <v>65</v>
      </c>
      <c r="D759" s="88" t="s">
        <v>135</v>
      </c>
      <c r="E759" s="130">
        <v>-0.04</v>
      </c>
      <c r="F759" s="130">
        <v>0.5</v>
      </c>
      <c r="G759" s="90">
        <v>-1.5094978075806598</v>
      </c>
      <c r="H759" s="90">
        <v>32.321576510077428</v>
      </c>
      <c r="I759" s="90">
        <v>1.7694871735318773</v>
      </c>
      <c r="J759" s="90">
        <v>1.0324524842984752</v>
      </c>
      <c r="K759" s="90">
        <v>-1.4718686779893086E-4</v>
      </c>
      <c r="L759" s="90">
        <v>0</v>
      </c>
      <c r="M759" s="90">
        <v>0</v>
      </c>
      <c r="N759" s="89">
        <v>12</v>
      </c>
      <c r="O759" s="89">
        <v>86</v>
      </c>
      <c r="P759" s="89">
        <f t="shared" si="22"/>
        <v>30</v>
      </c>
      <c r="Q759" s="91">
        <f>(alpha_a+(beta_b/(1+EXP((((-1)*ceta_c)+(delta_d*LN(speed_s)))+(epsilon_e*speed_s)))))</f>
        <v>3.3260972843715271</v>
      </c>
    </row>
    <row r="760" spans="1:17" x14ac:dyDescent="0.25">
      <c r="A760" s="88" t="s">
        <v>6</v>
      </c>
      <c r="B760" s="88" t="s">
        <v>12</v>
      </c>
      <c r="C760" s="88" t="s">
        <v>65</v>
      </c>
      <c r="D760" s="88" t="s">
        <v>136</v>
      </c>
      <c r="E760" s="130">
        <v>-0.04</v>
      </c>
      <c r="F760" s="130">
        <v>0.5</v>
      </c>
      <c r="G760" s="90">
        <v>-1.6140935982981583</v>
      </c>
      <c r="H760" s="90">
        <v>33.591081357823192</v>
      </c>
      <c r="I760" s="90">
        <v>1.8851701595963402</v>
      </c>
      <c r="J760" s="90">
        <v>1.0491122624584754</v>
      </c>
      <c r="K760" s="90">
        <v>-2.1504946553075303E-4</v>
      </c>
      <c r="L760" s="90">
        <v>0</v>
      </c>
      <c r="M760" s="90">
        <v>0</v>
      </c>
      <c r="N760" s="89">
        <v>12</v>
      </c>
      <c r="O760" s="89">
        <v>86</v>
      </c>
      <c r="P760" s="89">
        <f t="shared" si="22"/>
        <v>30</v>
      </c>
      <c r="Q760" s="91">
        <f>(alpha_a+(beta_b/(1+EXP((((-1)*ceta_c)+(delta_d*LN(speed_s)))+(epsilon_e*speed_s)))))</f>
        <v>3.6779815708189663</v>
      </c>
    </row>
    <row r="761" spans="1:17" x14ac:dyDescent="0.25">
      <c r="A761" s="88" t="s">
        <v>6</v>
      </c>
      <c r="B761" s="88" t="s">
        <v>12</v>
      </c>
      <c r="C761" s="88" t="s">
        <v>65</v>
      </c>
      <c r="D761" s="88" t="s">
        <v>137</v>
      </c>
      <c r="E761" s="130">
        <v>-0.04</v>
      </c>
      <c r="F761" s="130">
        <v>0.5</v>
      </c>
      <c r="G761" s="90">
        <v>-0.4613333068113234</v>
      </c>
      <c r="H761" s="90">
        <v>19.234300738159572</v>
      </c>
      <c r="I761" s="90">
        <v>3.9177497371688137</v>
      </c>
      <c r="J761" s="90">
        <v>1.6188295627082436</v>
      </c>
      <c r="K761" s="90">
        <v>-3.907206441000931E-3</v>
      </c>
      <c r="L761" s="90">
        <v>0</v>
      </c>
      <c r="M761" s="90">
        <v>0</v>
      </c>
      <c r="N761" s="89">
        <v>12</v>
      </c>
      <c r="O761" s="89">
        <v>86</v>
      </c>
      <c r="P761" s="89">
        <f t="shared" si="22"/>
        <v>30</v>
      </c>
      <c r="Q761" s="91">
        <f>(alpha_a+(beta_b/(1+EXP((((-1)*ceta_c)+(delta_d*LN(speed_s)))+(epsilon_e*speed_s)))))</f>
        <v>3.1314751754822221</v>
      </c>
    </row>
    <row r="762" spans="1:17" x14ac:dyDescent="0.25">
      <c r="A762" s="88" t="s">
        <v>6</v>
      </c>
      <c r="B762" s="88" t="s">
        <v>12</v>
      </c>
      <c r="C762" s="88" t="s">
        <v>65</v>
      </c>
      <c r="D762" s="88" t="s">
        <v>138</v>
      </c>
      <c r="E762" s="130">
        <v>-0.04</v>
      </c>
      <c r="F762" s="130">
        <v>0.5</v>
      </c>
      <c r="G762" s="90">
        <v>-0.66488290115671567</v>
      </c>
      <c r="H762" s="90">
        <v>9.2932758036328735</v>
      </c>
      <c r="I762" s="90">
        <v>3.8518938966706515</v>
      </c>
      <c r="J762" s="90">
        <v>1.4646973137939137</v>
      </c>
      <c r="K762" s="90">
        <v>-2.5461524507612706E-3</v>
      </c>
      <c r="L762" s="90">
        <v>0</v>
      </c>
      <c r="M762" s="90">
        <v>0</v>
      </c>
      <c r="N762" s="89">
        <v>12</v>
      </c>
      <c r="O762" s="89">
        <v>86</v>
      </c>
      <c r="P762" s="89">
        <f t="shared" si="22"/>
        <v>30</v>
      </c>
      <c r="Q762" s="91">
        <f>(alpha_a+(beta_b/(1+EXP((((-1)*ceta_c)+(delta_d*LN(speed_s)))+(epsilon_e*speed_s)))))</f>
        <v>1.7380225990528595</v>
      </c>
    </row>
    <row r="763" spans="1:17" x14ac:dyDescent="0.25">
      <c r="A763" s="88" t="s">
        <v>6</v>
      </c>
      <c r="B763" s="88" t="s">
        <v>12</v>
      </c>
      <c r="C763" s="88" t="s">
        <v>65</v>
      </c>
      <c r="D763" s="88" t="s">
        <v>131</v>
      </c>
      <c r="E763" s="130">
        <v>-0.04</v>
      </c>
      <c r="F763" s="130">
        <v>0.5</v>
      </c>
      <c r="G763" s="90">
        <v>-35.163570432199997</v>
      </c>
      <c r="H763" s="90">
        <v>6.1865061059000004</v>
      </c>
      <c r="I763" s="90">
        <v>-5.63426993E-2</v>
      </c>
      <c r="J763" s="90">
        <v>68.156077354100006</v>
      </c>
      <c r="K763" s="90">
        <v>1</v>
      </c>
      <c r="L763" s="90">
        <v>-0.45741146329999999</v>
      </c>
      <c r="M763" s="90">
        <v>7.4335168899999998E-2</v>
      </c>
      <c r="N763" s="89">
        <v>5</v>
      </c>
      <c r="O763" s="89">
        <v>85</v>
      </c>
      <c r="P763" s="89">
        <f t="shared" si="22"/>
        <v>30</v>
      </c>
      <c r="Q763" s="91">
        <f>(alpha_a+beta_b*speed_s+ceta_c*speed_s^2+delta_d/speed_s)/(epsilon_e+feta_f*speed_s+gamma_g*speed_s^2)</f>
        <v>1.8825462372272099</v>
      </c>
    </row>
    <row r="764" spans="1:17" x14ac:dyDescent="0.25">
      <c r="A764" s="88" t="s">
        <v>6</v>
      </c>
      <c r="B764" s="88" t="s">
        <v>12</v>
      </c>
      <c r="C764" s="88" t="s">
        <v>65</v>
      </c>
      <c r="D764" s="88" t="s">
        <v>132</v>
      </c>
      <c r="E764" s="130">
        <v>-0.04</v>
      </c>
      <c r="F764" s="130">
        <v>0.5</v>
      </c>
      <c r="G764" s="90">
        <v>-49.647389673100001</v>
      </c>
      <c r="H764" s="90">
        <v>8.8141538090000005</v>
      </c>
      <c r="I764" s="90">
        <v>-8.5890662100000001E-2</v>
      </c>
      <c r="J764" s="90">
        <v>103.84041371639999</v>
      </c>
      <c r="K764" s="90">
        <v>1</v>
      </c>
      <c r="L764" s="90">
        <v>-0.39829120330000001</v>
      </c>
      <c r="M764" s="90">
        <v>6.4829945400000005E-2</v>
      </c>
      <c r="N764" s="89">
        <v>5</v>
      </c>
      <c r="O764" s="89">
        <v>85</v>
      </c>
      <c r="P764" s="89">
        <f t="shared" si="22"/>
        <v>30</v>
      </c>
      <c r="Q764" s="91">
        <f>(alpha_a+beta_b*speed_s+ceta_c*speed_s^2+delta_d/speed_s)/(epsilon_e+feta_f*speed_s+gamma_g*speed_s^2)</f>
        <v>2.9734659109301549</v>
      </c>
    </row>
    <row r="765" spans="1:17" x14ac:dyDescent="0.25">
      <c r="A765" s="88" t="s">
        <v>6</v>
      </c>
      <c r="B765" s="88" t="s">
        <v>12</v>
      </c>
      <c r="C765" s="88" t="s">
        <v>65</v>
      </c>
      <c r="D765" s="88" t="s">
        <v>133</v>
      </c>
      <c r="E765" s="130">
        <v>-0.04</v>
      </c>
      <c r="F765" s="130">
        <v>0.5</v>
      </c>
      <c r="G765" s="90">
        <v>-1.0453382980999999</v>
      </c>
      <c r="H765" s="90">
        <v>-0.2045860635</v>
      </c>
      <c r="I765" s="90">
        <v>2.4229034999999999E-3</v>
      </c>
      <c r="J765" s="90">
        <v>33.461107824999999</v>
      </c>
      <c r="K765" s="90">
        <v>1</v>
      </c>
      <c r="L765" s="90">
        <v>-7.6140504100000006E-2</v>
      </c>
      <c r="M765" s="90">
        <v>-1.1441337000000001E-3</v>
      </c>
      <c r="N765" s="89">
        <v>5</v>
      </c>
      <c r="O765" s="89">
        <v>85</v>
      </c>
      <c r="P765" s="89">
        <f t="shared" si="22"/>
        <v>30</v>
      </c>
      <c r="Q765" s="91">
        <f>(alpha_a+beta_b*speed_s+ceta_c*speed_s^2+delta_d/speed_s)/(epsilon_e+feta_f*speed_s+gamma_g*speed_s^2)</f>
        <v>1.6797948219459982</v>
      </c>
    </row>
    <row r="766" spans="1:17" x14ac:dyDescent="0.25">
      <c r="A766" s="88" t="s">
        <v>6</v>
      </c>
      <c r="B766" s="88" t="s">
        <v>17</v>
      </c>
      <c r="C766" s="88" t="s">
        <v>65</v>
      </c>
      <c r="D766" s="88" t="s">
        <v>134</v>
      </c>
      <c r="E766" s="130">
        <v>-0.04</v>
      </c>
      <c r="F766" s="130">
        <v>0.5</v>
      </c>
      <c r="G766" s="90">
        <v>-0.76983540732332467</v>
      </c>
      <c r="H766" s="90">
        <v>18.542962566089802</v>
      </c>
      <c r="I766" s="90">
        <v>2.8009818260252524</v>
      </c>
      <c r="J766" s="90">
        <v>1.2669403461216178</v>
      </c>
      <c r="K766" s="90">
        <v>-1.4148971184590972E-3</v>
      </c>
      <c r="L766" s="90">
        <v>0</v>
      </c>
      <c r="M766" s="90">
        <v>0</v>
      </c>
      <c r="N766" s="89">
        <v>12</v>
      </c>
      <c r="O766" s="89">
        <v>86</v>
      </c>
      <c r="P766" s="89">
        <f t="shared" si="22"/>
        <v>30</v>
      </c>
      <c r="Q766" s="91">
        <f>(alpha_a+(beta_b/(1+EXP((((-1)*ceta_c)+(delta_d*LN(speed_s)))+(epsilon_e*speed_s)))))</f>
        <v>2.7088112140978353</v>
      </c>
    </row>
    <row r="767" spans="1:17" x14ac:dyDescent="0.25">
      <c r="A767" s="88" t="s">
        <v>6</v>
      </c>
      <c r="B767" s="88" t="s">
        <v>17</v>
      </c>
      <c r="C767" s="88" t="s">
        <v>65</v>
      </c>
      <c r="D767" s="88" t="s">
        <v>135</v>
      </c>
      <c r="E767" s="130">
        <v>-0.04</v>
      </c>
      <c r="F767" s="130">
        <v>0.5</v>
      </c>
      <c r="G767" s="90">
        <v>-0.5123486550449452</v>
      </c>
      <c r="H767" s="90">
        <v>16.978810676564109</v>
      </c>
      <c r="I767" s="90">
        <v>1.9651208947683914</v>
      </c>
      <c r="J767" s="90">
        <v>1.1413832251396736</v>
      </c>
      <c r="K767" s="90">
        <v>-6.7877540225461965E-4</v>
      </c>
      <c r="L767" s="90">
        <v>0</v>
      </c>
      <c r="M767" s="90">
        <v>0</v>
      </c>
      <c r="N767" s="89">
        <v>12</v>
      </c>
      <c r="O767" s="89">
        <v>86</v>
      </c>
      <c r="P767" s="89">
        <f t="shared" si="22"/>
        <v>30</v>
      </c>
      <c r="Q767" s="91">
        <f>(alpha_a+(beta_b/(1+EXP((((-1)*ceta_c)+(delta_d*LN(speed_s)))+(epsilon_e*speed_s)))))</f>
        <v>1.7033083576313031</v>
      </c>
    </row>
    <row r="768" spans="1:17" x14ac:dyDescent="0.25">
      <c r="A768" s="88" t="s">
        <v>6</v>
      </c>
      <c r="B768" s="88" t="s">
        <v>17</v>
      </c>
      <c r="C768" s="88" t="s">
        <v>65</v>
      </c>
      <c r="D768" s="88" t="s">
        <v>136</v>
      </c>
      <c r="E768" s="130">
        <v>-0.04</v>
      </c>
      <c r="F768" s="130">
        <v>0.5</v>
      </c>
      <c r="G768" s="90">
        <v>-0.60851416954163495</v>
      </c>
      <c r="H768" s="90">
        <v>22.959333747939759</v>
      </c>
      <c r="I768" s="90">
        <v>1.5552471829885592</v>
      </c>
      <c r="J768" s="90">
        <v>1.0771294930096498</v>
      </c>
      <c r="K768" s="90">
        <v>-3.3283261956084271E-4</v>
      </c>
      <c r="L768" s="90">
        <v>0</v>
      </c>
      <c r="M768" s="90">
        <v>0</v>
      </c>
      <c r="N768" s="89">
        <v>12</v>
      </c>
      <c r="O768" s="89">
        <v>86</v>
      </c>
      <c r="P768" s="89">
        <f t="shared" si="22"/>
        <v>30</v>
      </c>
      <c r="Q768" s="91">
        <f>(alpha_a+(beta_b/(1+EXP((((-1)*ceta_c)+(delta_d*LN(speed_s)))+(epsilon_e*speed_s)))))</f>
        <v>1.9000770791985708</v>
      </c>
    </row>
    <row r="769" spans="1:17" x14ac:dyDescent="0.25">
      <c r="A769" s="88" t="s">
        <v>6</v>
      </c>
      <c r="B769" s="88" t="s">
        <v>17</v>
      </c>
      <c r="C769" s="88" t="s">
        <v>65</v>
      </c>
      <c r="D769" s="88" t="s">
        <v>137</v>
      </c>
      <c r="E769" s="130">
        <v>-0.04</v>
      </c>
      <c r="F769" s="130">
        <v>0.5</v>
      </c>
      <c r="G769" s="90">
        <v>6.3555647960718771</v>
      </c>
      <c r="H769" s="90">
        <v>-8.192128911677937</v>
      </c>
      <c r="I769" s="90">
        <v>-1.6470072699203016</v>
      </c>
      <c r="J769" s="90">
        <v>0</v>
      </c>
      <c r="K769" s="90">
        <v>0</v>
      </c>
      <c r="L769" s="90">
        <v>0</v>
      </c>
      <c r="M769" s="90">
        <v>0</v>
      </c>
      <c r="N769" s="89">
        <v>12</v>
      </c>
      <c r="O769" s="89">
        <v>86</v>
      </c>
      <c r="P769" s="89">
        <f t="shared" si="22"/>
        <v>30</v>
      </c>
      <c r="Q769" s="91">
        <f>EXP((alpha_a+(beta_b/speed_s))+(ceta_c*LN(speed_s)))</f>
        <v>1.6172012283177764</v>
      </c>
    </row>
    <row r="770" spans="1:17" x14ac:dyDescent="0.25">
      <c r="A770" s="88" t="s">
        <v>6</v>
      </c>
      <c r="B770" s="88" t="s">
        <v>17</v>
      </c>
      <c r="C770" s="88" t="s">
        <v>65</v>
      </c>
      <c r="D770" s="88" t="s">
        <v>138</v>
      </c>
      <c r="E770" s="130">
        <v>-0.04</v>
      </c>
      <c r="F770" s="130">
        <v>0.5</v>
      </c>
      <c r="G770" s="90">
        <v>-0.31258728858933638</v>
      </c>
      <c r="H770" s="90">
        <v>10.071120984736645</v>
      </c>
      <c r="I770" s="90">
        <v>1.9610167084539925</v>
      </c>
      <c r="J770" s="90">
        <v>1.1676072110412272</v>
      </c>
      <c r="K770" s="90">
        <v>-5.9288290760034425E-4</v>
      </c>
      <c r="L770" s="90">
        <v>0</v>
      </c>
      <c r="M770" s="90">
        <v>0</v>
      </c>
      <c r="N770" s="89">
        <v>12</v>
      </c>
      <c r="O770" s="89">
        <v>86</v>
      </c>
      <c r="P770" s="89">
        <f t="shared" si="22"/>
        <v>30</v>
      </c>
      <c r="Q770" s="91">
        <f>(alpha_a+(beta_b/(1+EXP((((-1)*ceta_c)+(delta_d*LN(speed_s)))+(epsilon_e*speed_s)))))</f>
        <v>0.8959161449719022</v>
      </c>
    </row>
    <row r="771" spans="1:17" x14ac:dyDescent="0.25">
      <c r="A771" s="88" t="s">
        <v>6</v>
      </c>
      <c r="B771" s="88" t="s">
        <v>17</v>
      </c>
      <c r="C771" s="88" t="s">
        <v>65</v>
      </c>
      <c r="D771" s="88" t="s">
        <v>131</v>
      </c>
      <c r="E771" s="130">
        <v>-0.04</v>
      </c>
      <c r="F771" s="130">
        <v>0.5</v>
      </c>
      <c r="G771" s="90">
        <v>-20.151855229599999</v>
      </c>
      <c r="H771" s="90">
        <v>4.2292065297999999</v>
      </c>
      <c r="I771" s="90">
        <v>-3.6261873399999998E-2</v>
      </c>
      <c r="J771" s="90">
        <v>35.651785125700002</v>
      </c>
      <c r="K771" s="90">
        <v>1</v>
      </c>
      <c r="L771" s="90">
        <v>-0.4914849026</v>
      </c>
      <c r="M771" s="90">
        <v>9.8284001400000001E-2</v>
      </c>
      <c r="N771" s="89">
        <v>5</v>
      </c>
      <c r="O771" s="89">
        <v>85</v>
      </c>
      <c r="P771" s="89">
        <f t="shared" si="22"/>
        <v>30</v>
      </c>
      <c r="Q771" s="91">
        <f t="shared" ref="Q771:Q788" si="23">(alpha_a+beta_b*speed_s+ceta_c*speed_s^2+delta_d/speed_s)/(epsilon_e+feta_f*speed_s+gamma_g*speed_s^2)</f>
        <v>1.0075757632671671</v>
      </c>
    </row>
    <row r="772" spans="1:17" x14ac:dyDescent="0.25">
      <c r="A772" s="88" t="s">
        <v>6</v>
      </c>
      <c r="B772" s="88" t="s">
        <v>17</v>
      </c>
      <c r="C772" s="88" t="s">
        <v>65</v>
      </c>
      <c r="D772" s="88" t="s">
        <v>132</v>
      </c>
      <c r="E772" s="130">
        <v>-0.04</v>
      </c>
      <c r="F772" s="130">
        <v>0.5</v>
      </c>
      <c r="G772" s="90">
        <v>-25.060476670500002</v>
      </c>
      <c r="H772" s="90">
        <v>4.7551091034999997</v>
      </c>
      <c r="I772" s="90">
        <v>-4.2336030199999999E-2</v>
      </c>
      <c r="J772" s="90">
        <v>51.6618464417</v>
      </c>
      <c r="K772" s="90">
        <v>1</v>
      </c>
      <c r="L772" s="90">
        <v>-0.40338370730000001</v>
      </c>
      <c r="M772" s="90">
        <v>7.0621423399999994E-2</v>
      </c>
      <c r="N772" s="89">
        <v>5</v>
      </c>
      <c r="O772" s="89">
        <v>85</v>
      </c>
      <c r="P772" s="89">
        <f t="shared" si="22"/>
        <v>30</v>
      </c>
      <c r="Q772" s="91">
        <f t="shared" si="23"/>
        <v>1.5481487499127833</v>
      </c>
    </row>
    <row r="773" spans="1:17" x14ac:dyDescent="0.25">
      <c r="A773" s="88" t="s">
        <v>6</v>
      </c>
      <c r="B773" s="88" t="s">
        <v>17</v>
      </c>
      <c r="C773" s="88" t="s">
        <v>65</v>
      </c>
      <c r="D773" s="88" t="s">
        <v>133</v>
      </c>
      <c r="E773" s="130">
        <v>-0.04</v>
      </c>
      <c r="F773" s="130">
        <v>0.5</v>
      </c>
      <c r="G773" s="90">
        <v>-0.10064883249999999</v>
      </c>
      <c r="H773" s="90">
        <v>3.7572364599999998E-2</v>
      </c>
      <c r="I773" s="90">
        <v>-2.857766E-4</v>
      </c>
      <c r="J773" s="90">
        <v>18.716825186099999</v>
      </c>
      <c r="K773" s="90">
        <v>1</v>
      </c>
      <c r="L773" s="90">
        <v>-2.8717622700000001E-2</v>
      </c>
      <c r="M773" s="90">
        <v>1.3888702E-3</v>
      </c>
      <c r="N773" s="89">
        <v>5</v>
      </c>
      <c r="O773" s="89">
        <v>85</v>
      </c>
      <c r="P773" s="89">
        <f t="shared" si="22"/>
        <v>30</v>
      </c>
      <c r="Q773" s="91">
        <f t="shared" si="23"/>
        <v>1.003430317214882</v>
      </c>
    </row>
    <row r="774" spans="1:17" x14ac:dyDescent="0.25">
      <c r="A774" s="88" t="s">
        <v>20</v>
      </c>
      <c r="B774" s="88" t="s">
        <v>23</v>
      </c>
      <c r="C774" s="88" t="s">
        <v>65</v>
      </c>
      <c r="D774" s="88" t="s">
        <v>131</v>
      </c>
      <c r="E774" s="130">
        <v>-0.04</v>
      </c>
      <c r="F774" s="130">
        <v>1</v>
      </c>
      <c r="G774" s="90">
        <v>-59.242062056100004</v>
      </c>
      <c r="H774" s="90">
        <v>5.188535291</v>
      </c>
      <c r="I774" s="90">
        <v>-5.5117314399999999E-2</v>
      </c>
      <c r="J774" s="90">
        <v>142.04994390210001</v>
      </c>
      <c r="K774" s="90">
        <v>1</v>
      </c>
      <c r="L774" s="90">
        <v>-0.40478160689999998</v>
      </c>
      <c r="M774" s="90">
        <v>3.1737055200000003E-2</v>
      </c>
      <c r="N774" s="89">
        <v>5</v>
      </c>
      <c r="O774" s="89">
        <v>80</v>
      </c>
      <c r="P774" s="89">
        <f t="shared" si="22"/>
        <v>30</v>
      </c>
      <c r="Q774" s="91">
        <f t="shared" si="23"/>
        <v>2.9588807906783967</v>
      </c>
    </row>
    <row r="775" spans="1:17" x14ac:dyDescent="0.25">
      <c r="A775" s="88" t="s">
        <v>20</v>
      </c>
      <c r="B775" s="88" t="s">
        <v>23</v>
      </c>
      <c r="C775" s="88" t="s">
        <v>65</v>
      </c>
      <c r="D775" s="88" t="s">
        <v>132</v>
      </c>
      <c r="E775" s="130">
        <v>-0.04</v>
      </c>
      <c r="F775" s="130">
        <v>1</v>
      </c>
      <c r="G775" s="90">
        <v>-894.6645689339</v>
      </c>
      <c r="H775" s="90">
        <v>156.25454102099999</v>
      </c>
      <c r="I775" s="90">
        <v>-1.7955675258999999</v>
      </c>
      <c r="J775" s="90">
        <v>190.89763098239999</v>
      </c>
      <c r="K775" s="90">
        <v>0</v>
      </c>
      <c r="L775" s="90">
        <v>-4.0314865805000002</v>
      </c>
      <c r="M775" s="90">
        <v>0.67718266569999996</v>
      </c>
      <c r="N775" s="89">
        <v>5</v>
      </c>
      <c r="O775" s="89">
        <v>80</v>
      </c>
      <c r="P775" s="89">
        <f t="shared" si="22"/>
        <v>30</v>
      </c>
      <c r="Q775" s="91">
        <f t="shared" si="23"/>
        <v>4.4692643677644011</v>
      </c>
    </row>
    <row r="776" spans="1:17" x14ac:dyDescent="0.25">
      <c r="A776" s="88" t="s">
        <v>20</v>
      </c>
      <c r="B776" s="88" t="s">
        <v>23</v>
      </c>
      <c r="C776" s="88" t="s">
        <v>65</v>
      </c>
      <c r="D776" s="88" t="s">
        <v>133</v>
      </c>
      <c r="E776" s="130">
        <v>-0.04</v>
      </c>
      <c r="F776" s="130">
        <v>1</v>
      </c>
      <c r="G776" s="90">
        <v>-24.862049491800001</v>
      </c>
      <c r="H776" s="90">
        <v>2.1539710462000001</v>
      </c>
      <c r="I776" s="90">
        <v>-1.9958891100000001E-2</v>
      </c>
      <c r="J776" s="90">
        <v>106.0711135561</v>
      </c>
      <c r="K776" s="90">
        <v>1</v>
      </c>
      <c r="L776" s="90">
        <v>-0.1944627978</v>
      </c>
      <c r="M776" s="90">
        <v>1.79963182E-2</v>
      </c>
      <c r="N776" s="89">
        <v>5</v>
      </c>
      <c r="O776" s="89">
        <v>95</v>
      </c>
      <c r="P776" s="89">
        <f t="shared" si="22"/>
        <v>30</v>
      </c>
      <c r="Q776" s="91">
        <f t="shared" si="23"/>
        <v>2.2291845528230647</v>
      </c>
    </row>
    <row r="777" spans="1:17" x14ac:dyDescent="0.25">
      <c r="A777" s="88" t="s">
        <v>20</v>
      </c>
      <c r="B777" s="88" t="s">
        <v>24</v>
      </c>
      <c r="C777" s="88" t="s">
        <v>65</v>
      </c>
      <c r="D777" s="88" t="s">
        <v>131</v>
      </c>
      <c r="E777" s="130">
        <v>-0.04</v>
      </c>
      <c r="F777" s="130">
        <v>1</v>
      </c>
      <c r="G777" s="90">
        <v>-24.787345961500002</v>
      </c>
      <c r="H777" s="90">
        <v>1.4041206946</v>
      </c>
      <c r="I777" s="90">
        <v>-1.2989694600000001E-2</v>
      </c>
      <c r="J777" s="90">
        <v>126.3427925156</v>
      </c>
      <c r="K777" s="90">
        <v>1</v>
      </c>
      <c r="L777" s="90">
        <v>-0.1890864344</v>
      </c>
      <c r="M777" s="90">
        <v>9.3775543000000003E-3</v>
      </c>
      <c r="N777" s="89">
        <v>5</v>
      </c>
      <c r="O777" s="89">
        <v>85</v>
      </c>
      <c r="P777" s="89">
        <f t="shared" ref="P777:P840" si="24">IF($P$2&lt;N777,N777,IF($P$2&gt;O777,O777,$P$2))</f>
        <v>30</v>
      </c>
      <c r="Q777" s="91">
        <f t="shared" si="23"/>
        <v>2.6165217876493063</v>
      </c>
    </row>
    <row r="778" spans="1:17" x14ac:dyDescent="0.25">
      <c r="A778" s="88" t="s">
        <v>20</v>
      </c>
      <c r="B778" s="88" t="s">
        <v>24</v>
      </c>
      <c r="C778" s="88" t="s">
        <v>65</v>
      </c>
      <c r="D778" s="88" t="s">
        <v>132</v>
      </c>
      <c r="E778" s="130">
        <v>-0.04</v>
      </c>
      <c r="F778" s="130">
        <v>1</v>
      </c>
      <c r="G778" s="90">
        <v>-37.5122310621</v>
      </c>
      <c r="H778" s="90">
        <v>2.4004107354999999</v>
      </c>
      <c r="I778" s="90">
        <v>-2.22040591E-2</v>
      </c>
      <c r="J778" s="90">
        <v>174.45726980769999</v>
      </c>
      <c r="K778" s="90">
        <v>1</v>
      </c>
      <c r="L778" s="90">
        <v>-0.20758661380000001</v>
      </c>
      <c r="M778" s="90">
        <v>1.17044369E-2</v>
      </c>
      <c r="N778" s="89">
        <v>5</v>
      </c>
      <c r="O778" s="89">
        <v>90</v>
      </c>
      <c r="P778" s="89">
        <f t="shared" si="24"/>
        <v>30</v>
      </c>
      <c r="Q778" s="91">
        <f t="shared" si="23"/>
        <v>3.8315430572842977</v>
      </c>
    </row>
    <row r="779" spans="1:17" x14ac:dyDescent="0.25">
      <c r="A779" s="88" t="s">
        <v>20</v>
      </c>
      <c r="B779" s="88" t="s">
        <v>24</v>
      </c>
      <c r="C779" s="88" t="s">
        <v>65</v>
      </c>
      <c r="D779" s="88" t="s">
        <v>133</v>
      </c>
      <c r="E779" s="130">
        <v>-0.04</v>
      </c>
      <c r="F779" s="130">
        <v>1</v>
      </c>
      <c r="G779" s="90">
        <v>-22.2656750385</v>
      </c>
      <c r="H779" s="90">
        <v>1.9204118203</v>
      </c>
      <c r="I779" s="90">
        <v>-1.69584331E-2</v>
      </c>
      <c r="J779" s="90">
        <v>96.590793137999995</v>
      </c>
      <c r="K779" s="90">
        <v>1</v>
      </c>
      <c r="L779" s="90">
        <v>-0.1936368648</v>
      </c>
      <c r="M779" s="90">
        <v>1.7228149599999999E-2</v>
      </c>
      <c r="N779" s="89">
        <v>5</v>
      </c>
      <c r="O779" s="89">
        <v>100</v>
      </c>
      <c r="P779" s="89">
        <f t="shared" si="24"/>
        <v>30</v>
      </c>
      <c r="Q779" s="91">
        <f t="shared" si="23"/>
        <v>2.1786915320738021</v>
      </c>
    </row>
    <row r="780" spans="1:17" x14ac:dyDescent="0.25">
      <c r="A780" s="88" t="s">
        <v>20</v>
      </c>
      <c r="B780" s="88" t="s">
        <v>19</v>
      </c>
      <c r="C780" s="88" t="s">
        <v>65</v>
      </c>
      <c r="D780" s="88" t="s">
        <v>131</v>
      </c>
      <c r="E780" s="130">
        <v>-0.04</v>
      </c>
      <c r="F780" s="130">
        <v>1</v>
      </c>
      <c r="G780" s="90">
        <v>-37.615219613299999</v>
      </c>
      <c r="H780" s="90">
        <v>8.9225470610999995</v>
      </c>
      <c r="I780" s="90">
        <v>-7.5934802800000006E-2</v>
      </c>
      <c r="J780" s="90">
        <v>67.7585002207</v>
      </c>
      <c r="K780" s="90">
        <v>1</v>
      </c>
      <c r="L780" s="90">
        <v>-0.40476212499999997</v>
      </c>
      <c r="M780" s="90">
        <v>9.7526104599999996E-2</v>
      </c>
      <c r="N780" s="89">
        <v>5</v>
      </c>
      <c r="O780" s="89">
        <v>85</v>
      </c>
      <c r="P780" s="89">
        <f t="shared" si="24"/>
        <v>30</v>
      </c>
      <c r="Q780" s="91">
        <f t="shared" si="23"/>
        <v>2.1398556365669918</v>
      </c>
    </row>
    <row r="781" spans="1:17" x14ac:dyDescent="0.25">
      <c r="A781" s="88" t="s">
        <v>20</v>
      </c>
      <c r="B781" s="88" t="s">
        <v>19</v>
      </c>
      <c r="C781" s="88" t="s">
        <v>65</v>
      </c>
      <c r="D781" s="88" t="s">
        <v>132</v>
      </c>
      <c r="E781" s="130">
        <v>-0.04</v>
      </c>
      <c r="F781" s="130">
        <v>1</v>
      </c>
      <c r="G781" s="90">
        <v>23.164425585099998</v>
      </c>
      <c r="H781" s="90">
        <v>-1.0421456486</v>
      </c>
      <c r="I781" s="90">
        <v>8.8479899000000004E-3</v>
      </c>
      <c r="J781" s="90">
        <v>39.994602720300001</v>
      </c>
      <c r="K781" s="90">
        <v>1</v>
      </c>
      <c r="L781" s="90">
        <v>8.4393168500000004E-2</v>
      </c>
      <c r="M781" s="90">
        <v>-3.5243893999999999E-3</v>
      </c>
      <c r="N781" s="89">
        <v>5</v>
      </c>
      <c r="O781" s="89">
        <v>85</v>
      </c>
      <c r="P781" s="89">
        <f t="shared" si="24"/>
        <v>30</v>
      </c>
      <c r="Q781" s="91">
        <f t="shared" si="23"/>
        <v>3.3247698526915412</v>
      </c>
    </row>
    <row r="782" spans="1:17" x14ac:dyDescent="0.25">
      <c r="A782" s="88" t="s">
        <v>20</v>
      </c>
      <c r="B782" s="88" t="s">
        <v>19</v>
      </c>
      <c r="C782" s="88" t="s">
        <v>65</v>
      </c>
      <c r="D782" s="88" t="s">
        <v>133</v>
      </c>
      <c r="E782" s="130">
        <v>-0.04</v>
      </c>
      <c r="F782" s="130">
        <v>1</v>
      </c>
      <c r="G782" s="90">
        <v>-9.8616149699999998</v>
      </c>
      <c r="H782" s="90">
        <v>0.84462654729999997</v>
      </c>
      <c r="I782" s="90">
        <v>-4.1683069E-3</v>
      </c>
      <c r="J782" s="90">
        <v>29.7157356841</v>
      </c>
      <c r="K782" s="90">
        <v>1</v>
      </c>
      <c r="L782" s="90">
        <v>-0.33225382209999998</v>
      </c>
      <c r="M782" s="90">
        <v>2.76484891E-2</v>
      </c>
      <c r="N782" s="89">
        <v>5</v>
      </c>
      <c r="O782" s="89">
        <v>85</v>
      </c>
      <c r="P782" s="89">
        <f t="shared" si="24"/>
        <v>30</v>
      </c>
      <c r="Q782" s="91">
        <f t="shared" si="23"/>
        <v>0.79895761289346223</v>
      </c>
    </row>
    <row r="783" spans="1:17" x14ac:dyDescent="0.25">
      <c r="A783" s="88" t="s">
        <v>20</v>
      </c>
      <c r="B783" s="88" t="s">
        <v>22</v>
      </c>
      <c r="C783" s="88" t="s">
        <v>65</v>
      </c>
      <c r="D783" s="88" t="s">
        <v>131</v>
      </c>
      <c r="E783" s="130">
        <v>-0.04</v>
      </c>
      <c r="F783" s="130">
        <v>1</v>
      </c>
      <c r="G783" s="90">
        <v>-21.6360877772</v>
      </c>
      <c r="H783" s="90">
        <v>4.4295660654000004</v>
      </c>
      <c r="I783" s="90">
        <v>-3.1006795600000001E-2</v>
      </c>
      <c r="J783" s="90">
        <v>44.232169278199997</v>
      </c>
      <c r="K783" s="90">
        <v>1</v>
      </c>
      <c r="L783" s="90">
        <v>-0.40422749689999998</v>
      </c>
      <c r="M783" s="90">
        <v>7.8792726699999996E-2</v>
      </c>
      <c r="N783" s="89">
        <v>5</v>
      </c>
      <c r="O783" s="89">
        <v>85</v>
      </c>
      <c r="P783" s="89">
        <f t="shared" si="24"/>
        <v>30</v>
      </c>
      <c r="Q783" s="91">
        <f t="shared" si="23"/>
        <v>1.4186982111486302</v>
      </c>
    </row>
    <row r="784" spans="1:17" x14ac:dyDescent="0.25">
      <c r="A784" s="88" t="s">
        <v>20</v>
      </c>
      <c r="B784" s="88" t="s">
        <v>22</v>
      </c>
      <c r="C784" s="88" t="s">
        <v>65</v>
      </c>
      <c r="D784" s="88" t="s">
        <v>132</v>
      </c>
      <c r="E784" s="130">
        <v>-0.04</v>
      </c>
      <c r="F784" s="130">
        <v>1</v>
      </c>
      <c r="G784" s="90">
        <v>-287.9977360716</v>
      </c>
      <c r="H784" s="90">
        <v>149.14824969150001</v>
      </c>
      <c r="I784" s="90">
        <v>-1.38982754</v>
      </c>
      <c r="J784" s="90">
        <v>376.54197487869999</v>
      </c>
      <c r="K784" s="90">
        <v>0</v>
      </c>
      <c r="L784" s="90">
        <v>0.5897275059</v>
      </c>
      <c r="M784" s="90">
        <v>1.3391874277</v>
      </c>
      <c r="N784" s="89">
        <v>5</v>
      </c>
      <c r="O784" s="89">
        <v>85</v>
      </c>
      <c r="P784" s="89">
        <f t="shared" si="24"/>
        <v>30</v>
      </c>
      <c r="Q784" s="91">
        <f t="shared" si="23"/>
        <v>2.4106717620653848</v>
      </c>
    </row>
    <row r="785" spans="1:17" x14ac:dyDescent="0.25">
      <c r="A785" s="88" t="s">
        <v>20</v>
      </c>
      <c r="B785" s="88" t="s">
        <v>22</v>
      </c>
      <c r="C785" s="88" t="s">
        <v>65</v>
      </c>
      <c r="D785" s="88" t="s">
        <v>133</v>
      </c>
      <c r="E785" s="130">
        <v>-0.04</v>
      </c>
      <c r="F785" s="130">
        <v>1</v>
      </c>
      <c r="G785" s="90">
        <v>-708.30739518300004</v>
      </c>
      <c r="H785" s="90">
        <v>138.16771884240001</v>
      </c>
      <c r="I785" s="90">
        <v>-0.1572648962</v>
      </c>
      <c r="J785" s="90">
        <v>118.83880974429999</v>
      </c>
      <c r="K785" s="90">
        <v>0</v>
      </c>
      <c r="L785" s="90">
        <v>-26.2116391755</v>
      </c>
      <c r="M785" s="90">
        <v>5.2372448425</v>
      </c>
      <c r="N785" s="89">
        <v>5</v>
      </c>
      <c r="O785" s="89">
        <v>85</v>
      </c>
      <c r="P785" s="89">
        <f t="shared" si="24"/>
        <v>30</v>
      </c>
      <c r="Q785" s="91">
        <f t="shared" si="23"/>
        <v>0.84008231458336824</v>
      </c>
    </row>
    <row r="786" spans="1:17" x14ac:dyDescent="0.25">
      <c r="A786" s="88" t="s">
        <v>20</v>
      </c>
      <c r="B786" s="88" t="s">
        <v>21</v>
      </c>
      <c r="C786" s="88" t="s">
        <v>65</v>
      </c>
      <c r="D786" s="88" t="s">
        <v>131</v>
      </c>
      <c r="E786" s="130">
        <v>-0.04</v>
      </c>
      <c r="F786" s="130">
        <v>1</v>
      </c>
      <c r="G786" s="90">
        <v>-29.046741404900001</v>
      </c>
      <c r="H786" s="90">
        <v>6.2853695463000001</v>
      </c>
      <c r="I786" s="90">
        <v>-5.1010295599999998E-2</v>
      </c>
      <c r="J786" s="90">
        <v>56.889836323700003</v>
      </c>
      <c r="K786" s="90">
        <v>1</v>
      </c>
      <c r="L786" s="90">
        <v>-0.40205598240000001</v>
      </c>
      <c r="M786" s="90">
        <v>8.3991488599999997E-2</v>
      </c>
      <c r="N786" s="89">
        <v>5</v>
      </c>
      <c r="O786" s="89">
        <v>85</v>
      </c>
      <c r="P786" s="89">
        <f t="shared" si="24"/>
        <v>30</v>
      </c>
      <c r="Q786" s="91">
        <f t="shared" si="23"/>
        <v>1.7898686661793302</v>
      </c>
    </row>
    <row r="787" spans="1:17" x14ac:dyDescent="0.25">
      <c r="A787" s="88" t="s">
        <v>20</v>
      </c>
      <c r="B787" s="88" t="s">
        <v>21</v>
      </c>
      <c r="C787" s="88" t="s">
        <v>65</v>
      </c>
      <c r="D787" s="88" t="s">
        <v>132</v>
      </c>
      <c r="E787" s="130">
        <v>-0.04</v>
      </c>
      <c r="F787" s="130">
        <v>1</v>
      </c>
      <c r="G787" s="90">
        <v>6.6137182352000004</v>
      </c>
      <c r="H787" s="90">
        <v>-6.5898905776000003</v>
      </c>
      <c r="I787" s="90">
        <v>6.9830989100000004E-2</v>
      </c>
      <c r="J787" s="90">
        <v>45.275712976599998</v>
      </c>
      <c r="K787" s="90">
        <v>1</v>
      </c>
      <c r="L787" s="90">
        <v>-0.17869796469999999</v>
      </c>
      <c r="M787" s="90">
        <v>-4.0163944200000003E-2</v>
      </c>
      <c r="N787" s="89">
        <v>5</v>
      </c>
      <c r="O787" s="89">
        <v>85</v>
      </c>
      <c r="P787" s="89">
        <f t="shared" si="24"/>
        <v>30</v>
      </c>
      <c r="Q787" s="91">
        <f t="shared" si="23"/>
        <v>3.1283793217531382</v>
      </c>
    </row>
    <row r="788" spans="1:17" x14ac:dyDescent="0.25">
      <c r="A788" s="88" t="s">
        <v>20</v>
      </c>
      <c r="B788" s="88" t="s">
        <v>21</v>
      </c>
      <c r="C788" s="88" t="s">
        <v>65</v>
      </c>
      <c r="D788" s="88" t="s">
        <v>133</v>
      </c>
      <c r="E788" s="130">
        <v>-0.04</v>
      </c>
      <c r="F788" s="130">
        <v>1</v>
      </c>
      <c r="G788" s="90">
        <v>-25.1329860172</v>
      </c>
      <c r="H788" s="90">
        <v>3.9132771185999999</v>
      </c>
      <c r="I788" s="90">
        <v>-1.3565259499999999E-2</v>
      </c>
      <c r="J788" s="90">
        <v>31.688486767600001</v>
      </c>
      <c r="K788" s="90">
        <v>1</v>
      </c>
      <c r="L788" s="90">
        <v>-0.80200736709999998</v>
      </c>
      <c r="M788" s="90">
        <v>0.1232579349</v>
      </c>
      <c r="N788" s="89">
        <v>5</v>
      </c>
      <c r="O788" s="89">
        <v>85</v>
      </c>
      <c r="P788" s="89">
        <f t="shared" si="24"/>
        <v>30</v>
      </c>
      <c r="Q788" s="91">
        <f t="shared" si="23"/>
        <v>0.92308073519493239</v>
      </c>
    </row>
    <row r="789" spans="1:17" x14ac:dyDescent="0.25">
      <c r="A789" s="88" t="s">
        <v>20</v>
      </c>
      <c r="B789" s="88" t="s">
        <v>23</v>
      </c>
      <c r="C789" s="88" t="s">
        <v>65</v>
      </c>
      <c r="D789" s="88" t="s">
        <v>134</v>
      </c>
      <c r="E789" s="130">
        <v>-0.04</v>
      </c>
      <c r="F789" s="130">
        <v>1</v>
      </c>
      <c r="G789" s="90">
        <v>-0.58970803604832056</v>
      </c>
      <c r="H789" s="90">
        <v>34.976055474040798</v>
      </c>
      <c r="I789" s="90">
        <v>3.7045810940645629</v>
      </c>
      <c r="J789" s="90">
        <v>1.5284855371146466</v>
      </c>
      <c r="K789" s="90">
        <v>3.5367804214132587E-3</v>
      </c>
      <c r="L789" s="90">
        <v>0</v>
      </c>
      <c r="M789" s="90">
        <v>0</v>
      </c>
      <c r="N789" s="89">
        <v>12</v>
      </c>
      <c r="O789" s="89">
        <v>105</v>
      </c>
      <c r="P789" s="89">
        <f t="shared" si="24"/>
        <v>30</v>
      </c>
      <c r="Q789" s="91">
        <f>(alpha_a+(beta_b/(1+EXP((((-1)*ceta_c)+(delta_d*LN(speed_s)))+(epsilon_e*speed_s)))))</f>
        <v>5.2846323785442104</v>
      </c>
    </row>
    <row r="790" spans="1:17" x14ac:dyDescent="0.25">
      <c r="A790" s="88" t="s">
        <v>20</v>
      </c>
      <c r="B790" s="88" t="s">
        <v>23</v>
      </c>
      <c r="C790" s="88" t="s">
        <v>65</v>
      </c>
      <c r="D790" s="88" t="s">
        <v>135</v>
      </c>
      <c r="E790" s="130">
        <v>-0.04</v>
      </c>
      <c r="F790" s="130">
        <v>1</v>
      </c>
      <c r="G790" s="90">
        <v>105.14101427888518</v>
      </c>
      <c r="H790" s="90">
        <v>0.97305729404150287</v>
      </c>
      <c r="I790" s="90">
        <v>-0.69888915041321287</v>
      </c>
      <c r="J790" s="90">
        <v>0</v>
      </c>
      <c r="K790" s="90">
        <v>0</v>
      </c>
      <c r="L790" s="90">
        <v>0</v>
      </c>
      <c r="M790" s="90">
        <v>0</v>
      </c>
      <c r="N790" s="89">
        <v>12</v>
      </c>
      <c r="O790" s="89">
        <v>105</v>
      </c>
      <c r="P790" s="89">
        <f t="shared" si="24"/>
        <v>30</v>
      </c>
      <c r="Q790" s="91">
        <f>((alpha_a*(beta_b^speed_s))*(speed_s^ceta_c))</f>
        <v>4.3011096826622985</v>
      </c>
    </row>
    <row r="791" spans="1:17" x14ac:dyDescent="0.25">
      <c r="A791" s="88" t="s">
        <v>20</v>
      </c>
      <c r="B791" s="88" t="s">
        <v>23</v>
      </c>
      <c r="C791" s="88" t="s">
        <v>65</v>
      </c>
      <c r="D791" s="88" t="s">
        <v>136</v>
      </c>
      <c r="E791" s="130">
        <v>-0.04</v>
      </c>
      <c r="F791" s="130">
        <v>1</v>
      </c>
      <c r="G791" s="90">
        <v>-0.51426608313564626</v>
      </c>
      <c r="H791" s="90">
        <v>36.708971088954655</v>
      </c>
      <c r="I791" s="90">
        <v>3.4957657228772883</v>
      </c>
      <c r="J791" s="90">
        <v>1.5194361031729267</v>
      </c>
      <c r="K791" s="90">
        <v>3.3618547668203586E-3</v>
      </c>
      <c r="L791" s="90">
        <v>0</v>
      </c>
      <c r="M791" s="90">
        <v>0</v>
      </c>
      <c r="N791" s="89">
        <v>12</v>
      </c>
      <c r="O791" s="89">
        <v>105</v>
      </c>
      <c r="P791" s="89">
        <f t="shared" si="24"/>
        <v>30</v>
      </c>
      <c r="Q791" s="91">
        <f>(alpha_a+(beta_b/(1+EXP((((-1)*ceta_c)+(delta_d*LN(speed_s)))+(epsilon_e*speed_s)))))</f>
        <v>4.8147986349004173</v>
      </c>
    </row>
    <row r="792" spans="1:17" x14ac:dyDescent="0.25">
      <c r="A792" s="88" t="s">
        <v>20</v>
      </c>
      <c r="B792" s="88" t="s">
        <v>23</v>
      </c>
      <c r="C792" s="88" t="s">
        <v>65</v>
      </c>
      <c r="D792" s="88" t="s">
        <v>137</v>
      </c>
      <c r="E792" s="130">
        <v>-0.04</v>
      </c>
      <c r="F792" s="130">
        <v>1</v>
      </c>
      <c r="G792" s="90">
        <v>9.4908956247866119</v>
      </c>
      <c r="H792" s="90">
        <v>-14.925495160182226</v>
      </c>
      <c r="I792" s="90">
        <v>-2.2059313548868693</v>
      </c>
      <c r="J792" s="90">
        <v>0</v>
      </c>
      <c r="K792" s="90">
        <v>0</v>
      </c>
      <c r="L792" s="90">
        <v>0</v>
      </c>
      <c r="M792" s="90">
        <v>0</v>
      </c>
      <c r="N792" s="89">
        <v>12</v>
      </c>
      <c r="O792" s="89">
        <v>105</v>
      </c>
      <c r="P792" s="89">
        <f t="shared" si="24"/>
        <v>30</v>
      </c>
      <c r="Q792" s="91">
        <f>EXP((alpha_a+(beta_b/speed_s))+(ceta_c*LN(speed_s)))</f>
        <v>4.4396305835501062</v>
      </c>
    </row>
    <row r="793" spans="1:17" x14ac:dyDescent="0.25">
      <c r="A793" s="88" t="s">
        <v>20</v>
      </c>
      <c r="B793" s="88" t="s">
        <v>23</v>
      </c>
      <c r="C793" s="88" t="s">
        <v>65</v>
      </c>
      <c r="D793" s="88" t="s">
        <v>138</v>
      </c>
      <c r="E793" s="130">
        <v>-0.04</v>
      </c>
      <c r="F793" s="130">
        <v>1</v>
      </c>
      <c r="G793" s="90">
        <v>49.429932637268344</v>
      </c>
      <c r="H793" s="90">
        <v>0.96082653391904693</v>
      </c>
      <c r="I793" s="90">
        <v>-0.53303598619216985</v>
      </c>
      <c r="J793" s="90">
        <v>0</v>
      </c>
      <c r="K793" s="90">
        <v>0</v>
      </c>
      <c r="L793" s="90">
        <v>0</v>
      </c>
      <c r="M793" s="90">
        <v>0</v>
      </c>
      <c r="N793" s="89">
        <v>12</v>
      </c>
      <c r="O793" s="89">
        <v>105</v>
      </c>
      <c r="P793" s="89">
        <f t="shared" si="24"/>
        <v>30</v>
      </c>
      <c r="Q793" s="91">
        <f>((alpha_a*(beta_b^speed_s))*(speed_s^ceta_c))</f>
        <v>2.4320968842549617</v>
      </c>
    </row>
    <row r="794" spans="1:17" x14ac:dyDescent="0.25">
      <c r="A794" s="88" t="s">
        <v>20</v>
      </c>
      <c r="B794" s="88" t="s">
        <v>24</v>
      </c>
      <c r="C794" s="88" t="s">
        <v>65</v>
      </c>
      <c r="D794" s="88" t="s">
        <v>134</v>
      </c>
      <c r="E794" s="130">
        <v>-0.04</v>
      </c>
      <c r="F794" s="130">
        <v>1</v>
      </c>
      <c r="G794" s="90">
        <v>80.789170316998238</v>
      </c>
      <c r="H794" s="90">
        <v>0.97008915562992037</v>
      </c>
      <c r="I794" s="90">
        <v>-0.58043338205224293</v>
      </c>
      <c r="J794" s="90">
        <v>0</v>
      </c>
      <c r="K794" s="90">
        <v>0</v>
      </c>
      <c r="L794" s="90">
        <v>0</v>
      </c>
      <c r="M794" s="90">
        <v>0</v>
      </c>
      <c r="N794" s="89">
        <v>12</v>
      </c>
      <c r="O794" s="89">
        <v>105</v>
      </c>
      <c r="P794" s="89">
        <f t="shared" si="24"/>
        <v>30</v>
      </c>
      <c r="Q794" s="91">
        <f>((alpha_a*(beta_b^speed_s))*(speed_s^ceta_c))</f>
        <v>4.5116162784571117</v>
      </c>
    </row>
    <row r="795" spans="1:17" x14ac:dyDescent="0.25">
      <c r="A795" s="88" t="s">
        <v>20</v>
      </c>
      <c r="B795" s="88" t="s">
        <v>24</v>
      </c>
      <c r="C795" s="88" t="s">
        <v>65</v>
      </c>
      <c r="D795" s="88" t="s">
        <v>135</v>
      </c>
      <c r="E795" s="130">
        <v>-0.04</v>
      </c>
      <c r="F795" s="130">
        <v>1</v>
      </c>
      <c r="G795" s="90">
        <v>9.2641684718293842</v>
      </c>
      <c r="H795" s="90">
        <v>-16.864412026363858</v>
      </c>
      <c r="I795" s="90">
        <v>-2.1807135469524117</v>
      </c>
      <c r="J795" s="90">
        <v>0</v>
      </c>
      <c r="K795" s="90">
        <v>0</v>
      </c>
      <c r="L795" s="90">
        <v>0</v>
      </c>
      <c r="M795" s="90">
        <v>0</v>
      </c>
      <c r="N795" s="89">
        <v>12</v>
      </c>
      <c r="O795" s="89">
        <v>105</v>
      </c>
      <c r="P795" s="89">
        <f t="shared" si="24"/>
        <v>30</v>
      </c>
      <c r="Q795" s="91">
        <f>EXP((alpha_a+(beta_b/speed_s))+(ceta_c*LN(speed_s)))</f>
        <v>3.6146108395321805</v>
      </c>
    </row>
    <row r="796" spans="1:17" x14ac:dyDescent="0.25">
      <c r="A796" s="88" t="s">
        <v>20</v>
      </c>
      <c r="B796" s="88" t="s">
        <v>24</v>
      </c>
      <c r="C796" s="88" t="s">
        <v>65</v>
      </c>
      <c r="D796" s="88" t="s">
        <v>136</v>
      </c>
      <c r="E796" s="130">
        <v>-0.04</v>
      </c>
      <c r="F796" s="130">
        <v>1</v>
      </c>
      <c r="G796" s="90">
        <v>99.24632344589611</v>
      </c>
      <c r="H796" s="90">
        <v>0.97208030198469009</v>
      </c>
      <c r="I796" s="90">
        <v>-0.66595544616164948</v>
      </c>
      <c r="J796" s="90">
        <v>0</v>
      </c>
      <c r="K796" s="90">
        <v>0</v>
      </c>
      <c r="L796" s="90">
        <v>0</v>
      </c>
      <c r="M796" s="90">
        <v>0</v>
      </c>
      <c r="N796" s="89">
        <v>12</v>
      </c>
      <c r="O796" s="89">
        <v>105</v>
      </c>
      <c r="P796" s="89">
        <f t="shared" si="24"/>
        <v>30</v>
      </c>
      <c r="Q796" s="91">
        <f>((alpha_a*(beta_b^speed_s))*(speed_s^ceta_c))</f>
        <v>4.4063781639945381</v>
      </c>
    </row>
    <row r="797" spans="1:17" x14ac:dyDescent="0.25">
      <c r="A797" s="88" t="s">
        <v>20</v>
      </c>
      <c r="B797" s="88" t="s">
        <v>24</v>
      </c>
      <c r="C797" s="88" t="s">
        <v>65</v>
      </c>
      <c r="D797" s="88" t="s">
        <v>137</v>
      </c>
      <c r="E797" s="130">
        <v>-0.04</v>
      </c>
      <c r="F797" s="130">
        <v>1</v>
      </c>
      <c r="G797" s="90">
        <v>9.2484186286641457</v>
      </c>
      <c r="H797" s="90">
        <v>-13.498837180628021</v>
      </c>
      <c r="I797" s="90">
        <v>-2.1713971841507607</v>
      </c>
      <c r="J797" s="90">
        <v>0</v>
      </c>
      <c r="K797" s="90">
        <v>0</v>
      </c>
      <c r="L797" s="90">
        <v>0</v>
      </c>
      <c r="M797" s="90">
        <v>0</v>
      </c>
      <c r="N797" s="89">
        <v>12</v>
      </c>
      <c r="O797" s="89">
        <v>105</v>
      </c>
      <c r="P797" s="89">
        <f t="shared" si="24"/>
        <v>30</v>
      </c>
      <c r="Q797" s="91">
        <f>EXP((alpha_a+(beta_b/speed_s))+(ceta_c*LN(speed_s)))</f>
        <v>4.1087012131213303</v>
      </c>
    </row>
    <row r="798" spans="1:17" x14ac:dyDescent="0.25">
      <c r="A798" s="88" t="s">
        <v>20</v>
      </c>
      <c r="B798" s="88" t="s">
        <v>24</v>
      </c>
      <c r="C798" s="88" t="s">
        <v>65</v>
      </c>
      <c r="D798" s="88" t="s">
        <v>138</v>
      </c>
      <c r="E798" s="130">
        <v>-0.04</v>
      </c>
      <c r="F798" s="130">
        <v>1</v>
      </c>
      <c r="G798" s="90">
        <v>51.123842514111224</v>
      </c>
      <c r="H798" s="90">
        <v>0.96284806208411489</v>
      </c>
      <c r="I798" s="90">
        <v>-0.58411141767302555</v>
      </c>
      <c r="J798" s="90">
        <v>0</v>
      </c>
      <c r="K798" s="90">
        <v>0</v>
      </c>
      <c r="L798" s="90">
        <v>0</v>
      </c>
      <c r="M798" s="90">
        <v>0</v>
      </c>
      <c r="N798" s="89">
        <v>12</v>
      </c>
      <c r="O798" s="89">
        <v>105</v>
      </c>
      <c r="P798" s="89">
        <f t="shared" si="24"/>
        <v>30</v>
      </c>
      <c r="Q798" s="91">
        <f>((alpha_a*(beta_b^speed_s))*(speed_s^ceta_c))</f>
        <v>2.2519197891645235</v>
      </c>
    </row>
    <row r="799" spans="1:17" x14ac:dyDescent="0.25">
      <c r="A799" s="88" t="s">
        <v>20</v>
      </c>
      <c r="B799" s="88" t="s">
        <v>19</v>
      </c>
      <c r="C799" s="88" t="s">
        <v>65</v>
      </c>
      <c r="D799" s="88" t="s">
        <v>134</v>
      </c>
      <c r="E799" s="130">
        <v>-0.04</v>
      </c>
      <c r="F799" s="130">
        <v>1</v>
      </c>
      <c r="G799" s="90">
        <v>-9.6379889575071207</v>
      </c>
      <c r="H799" s="90">
        <v>169.20032338117298</v>
      </c>
      <c r="I799" s="90">
        <v>-0.6993761411377899</v>
      </c>
      <c r="J799" s="90">
        <v>0.42561007146786889</v>
      </c>
      <c r="K799" s="90">
        <v>2.121395000929587E-3</v>
      </c>
      <c r="L799" s="90">
        <v>0</v>
      </c>
      <c r="M799" s="90">
        <v>0</v>
      </c>
      <c r="N799" s="89">
        <v>11</v>
      </c>
      <c r="O799" s="89">
        <v>86</v>
      </c>
      <c r="P799" s="89">
        <f t="shared" si="24"/>
        <v>30</v>
      </c>
      <c r="Q799" s="91">
        <f t="shared" ref="Q799:Q816" si="25">(alpha_a+(beta_b/(1+EXP((((-1)*ceta_c)+(delta_d*LN(speed_s)))+(epsilon_e*speed_s)))))</f>
        <v>7.0794210901807642</v>
      </c>
    </row>
    <row r="800" spans="1:17" x14ac:dyDescent="0.25">
      <c r="A800" s="88" t="s">
        <v>20</v>
      </c>
      <c r="B800" s="88" t="s">
        <v>19</v>
      </c>
      <c r="C800" s="88" t="s">
        <v>65</v>
      </c>
      <c r="D800" s="88" t="s">
        <v>135</v>
      </c>
      <c r="E800" s="130">
        <v>-0.04</v>
      </c>
      <c r="F800" s="130">
        <v>1</v>
      </c>
      <c r="G800" s="90">
        <v>-4.5890900257714335</v>
      </c>
      <c r="H800" s="90">
        <v>192.02718735177146</v>
      </c>
      <c r="I800" s="90">
        <v>-1.2472921375293438</v>
      </c>
      <c r="J800" s="90">
        <v>0.49563210582609574</v>
      </c>
      <c r="K800" s="90">
        <v>2.2583702472528558E-3</v>
      </c>
      <c r="L800" s="90">
        <v>0</v>
      </c>
      <c r="M800" s="90">
        <v>0</v>
      </c>
      <c r="N800" s="89">
        <v>11</v>
      </c>
      <c r="O800" s="89">
        <v>86</v>
      </c>
      <c r="P800" s="89">
        <f t="shared" si="24"/>
        <v>30</v>
      </c>
      <c r="Q800" s="91">
        <f t="shared" si="25"/>
        <v>4.5111519333407273</v>
      </c>
    </row>
    <row r="801" spans="1:17" x14ac:dyDescent="0.25">
      <c r="A801" s="88" t="s">
        <v>20</v>
      </c>
      <c r="B801" s="88" t="s">
        <v>19</v>
      </c>
      <c r="C801" s="88" t="s">
        <v>65</v>
      </c>
      <c r="D801" s="88" t="s">
        <v>136</v>
      </c>
      <c r="E801" s="130">
        <v>-0.04</v>
      </c>
      <c r="F801" s="130">
        <v>1</v>
      </c>
      <c r="G801" s="90">
        <v>-4.4076219096668083</v>
      </c>
      <c r="H801" s="90">
        <v>167.73403076626172</v>
      </c>
      <c r="I801" s="90">
        <v>-0.90782388328111818</v>
      </c>
      <c r="J801" s="90">
        <v>0.55056756500281612</v>
      </c>
      <c r="K801" s="90">
        <v>1.9879442993949782E-3</v>
      </c>
      <c r="L801" s="90">
        <v>0</v>
      </c>
      <c r="M801" s="90">
        <v>0</v>
      </c>
      <c r="N801" s="89">
        <v>11</v>
      </c>
      <c r="O801" s="89">
        <v>86</v>
      </c>
      <c r="P801" s="89">
        <f t="shared" si="24"/>
        <v>30</v>
      </c>
      <c r="Q801" s="91">
        <f t="shared" si="25"/>
        <v>4.8509391486391991</v>
      </c>
    </row>
    <row r="802" spans="1:17" x14ac:dyDescent="0.25">
      <c r="A802" s="88" t="s">
        <v>20</v>
      </c>
      <c r="B802" s="88" t="s">
        <v>19</v>
      </c>
      <c r="C802" s="88" t="s">
        <v>65</v>
      </c>
      <c r="D802" s="88" t="s">
        <v>137</v>
      </c>
      <c r="E802" s="130">
        <v>-0.04</v>
      </c>
      <c r="F802" s="130">
        <v>1</v>
      </c>
      <c r="G802" s="90">
        <v>-2.7924219004089279</v>
      </c>
      <c r="H802" s="90">
        <v>143.24767141008383</v>
      </c>
      <c r="I802" s="90">
        <v>-0.2400264437560457</v>
      </c>
      <c r="J802" s="90">
        <v>0.77699248002150301</v>
      </c>
      <c r="K802" s="90">
        <v>1.3187230390157394E-3</v>
      </c>
      <c r="L802" s="90">
        <v>0</v>
      </c>
      <c r="M802" s="90">
        <v>0</v>
      </c>
      <c r="N802" s="89">
        <v>11</v>
      </c>
      <c r="O802" s="89">
        <v>86</v>
      </c>
      <c r="P802" s="89">
        <f t="shared" si="24"/>
        <v>30</v>
      </c>
      <c r="Q802" s="91">
        <f t="shared" si="25"/>
        <v>4.522159832419403</v>
      </c>
    </row>
    <row r="803" spans="1:17" x14ac:dyDescent="0.25">
      <c r="A803" s="88" t="s">
        <v>20</v>
      </c>
      <c r="B803" s="88" t="s">
        <v>19</v>
      </c>
      <c r="C803" s="88" t="s">
        <v>65</v>
      </c>
      <c r="D803" s="88" t="s">
        <v>138</v>
      </c>
      <c r="E803" s="130">
        <v>-0.04</v>
      </c>
      <c r="F803" s="130">
        <v>1</v>
      </c>
      <c r="G803" s="90">
        <v>-3.7669353097540967</v>
      </c>
      <c r="H803" s="90">
        <v>29.584188997085946</v>
      </c>
      <c r="I803" s="90">
        <v>0.33282920932370896</v>
      </c>
      <c r="J803" s="90">
        <v>0.45811572666804168</v>
      </c>
      <c r="K803" s="90">
        <v>2.5716466882569921E-3</v>
      </c>
      <c r="L803" s="90">
        <v>0</v>
      </c>
      <c r="M803" s="90">
        <v>0</v>
      </c>
      <c r="N803" s="89">
        <v>11</v>
      </c>
      <c r="O803" s="89">
        <v>85</v>
      </c>
      <c r="P803" s="89">
        <f t="shared" si="24"/>
        <v>30</v>
      </c>
      <c r="Q803" s="91">
        <f t="shared" si="25"/>
        <v>2.556712428315683</v>
      </c>
    </row>
    <row r="804" spans="1:17" x14ac:dyDescent="0.25">
      <c r="A804" s="88" t="s">
        <v>20</v>
      </c>
      <c r="B804" s="88" t="s">
        <v>22</v>
      </c>
      <c r="C804" s="88" t="s">
        <v>65</v>
      </c>
      <c r="D804" s="88" t="s">
        <v>134</v>
      </c>
      <c r="E804" s="130">
        <v>-0.04</v>
      </c>
      <c r="F804" s="130">
        <v>1</v>
      </c>
      <c r="G804" s="90">
        <v>-2.4418347111897205</v>
      </c>
      <c r="H804" s="90">
        <v>82.573086016877369</v>
      </c>
      <c r="I804" s="90">
        <v>-0.12005876394970154</v>
      </c>
      <c r="J804" s="90">
        <v>0.68400489046814361</v>
      </c>
      <c r="K804" s="90">
        <v>1.5709724626882396E-3</v>
      </c>
      <c r="L804" s="90">
        <v>0</v>
      </c>
      <c r="M804" s="90">
        <v>0</v>
      </c>
      <c r="N804" s="89">
        <v>11</v>
      </c>
      <c r="O804" s="89">
        <v>86</v>
      </c>
      <c r="P804" s="89">
        <f t="shared" si="24"/>
        <v>30</v>
      </c>
      <c r="Q804" s="91">
        <f t="shared" si="25"/>
        <v>3.8590203383038544</v>
      </c>
    </row>
    <row r="805" spans="1:17" x14ac:dyDescent="0.25">
      <c r="A805" s="88" t="s">
        <v>20</v>
      </c>
      <c r="B805" s="88" t="s">
        <v>22</v>
      </c>
      <c r="C805" s="88" t="s">
        <v>65</v>
      </c>
      <c r="D805" s="88" t="s">
        <v>135</v>
      </c>
      <c r="E805" s="130">
        <v>-0.04</v>
      </c>
      <c r="F805" s="130">
        <v>1</v>
      </c>
      <c r="G805" s="90">
        <v>-1.4638851210565473</v>
      </c>
      <c r="H805" s="90">
        <v>69.825440151871874</v>
      </c>
      <c r="I805" s="90">
        <v>-2.1360018836574034E-2</v>
      </c>
      <c r="J805" s="90">
        <v>0.77776556526771967</v>
      </c>
      <c r="K805" s="90">
        <v>1.2452680845824273E-3</v>
      </c>
      <c r="L805" s="90">
        <v>0</v>
      </c>
      <c r="M805" s="90">
        <v>0</v>
      </c>
      <c r="N805" s="89">
        <v>11</v>
      </c>
      <c r="O805" s="89">
        <v>86</v>
      </c>
      <c r="P805" s="89">
        <f t="shared" si="24"/>
        <v>30</v>
      </c>
      <c r="Q805" s="91">
        <f t="shared" si="25"/>
        <v>2.9165904178426851</v>
      </c>
    </row>
    <row r="806" spans="1:17" x14ac:dyDescent="0.25">
      <c r="A806" s="88" t="s">
        <v>20</v>
      </c>
      <c r="B806" s="88" t="s">
        <v>22</v>
      </c>
      <c r="C806" s="88" t="s">
        <v>65</v>
      </c>
      <c r="D806" s="88" t="s">
        <v>136</v>
      </c>
      <c r="E806" s="130">
        <v>-0.04</v>
      </c>
      <c r="F806" s="130">
        <v>1</v>
      </c>
      <c r="G806" s="90">
        <v>-1.5537793557402919</v>
      </c>
      <c r="H806" s="90">
        <v>76.192875305527963</v>
      </c>
      <c r="I806" s="90">
        <v>3.8228322029020621E-2</v>
      </c>
      <c r="J806" s="90">
        <v>0.79691419157940835</v>
      </c>
      <c r="K806" s="90">
        <v>1.1193238944876961E-3</v>
      </c>
      <c r="L806" s="90">
        <v>0</v>
      </c>
      <c r="M806" s="90">
        <v>0</v>
      </c>
      <c r="N806" s="89">
        <v>11</v>
      </c>
      <c r="O806" s="89">
        <v>86</v>
      </c>
      <c r="P806" s="89">
        <f t="shared" si="24"/>
        <v>30</v>
      </c>
      <c r="Q806" s="91">
        <f t="shared" si="25"/>
        <v>3.2182691197175579</v>
      </c>
    </row>
    <row r="807" spans="1:17" x14ac:dyDescent="0.25">
      <c r="A807" s="88" t="s">
        <v>20</v>
      </c>
      <c r="B807" s="88" t="s">
        <v>22</v>
      </c>
      <c r="C807" s="88" t="s">
        <v>65</v>
      </c>
      <c r="D807" s="88" t="s">
        <v>137</v>
      </c>
      <c r="E807" s="130">
        <v>-0.04</v>
      </c>
      <c r="F807" s="130">
        <v>1</v>
      </c>
      <c r="G807" s="90">
        <v>-1.3467653991628141</v>
      </c>
      <c r="H807" s="90">
        <v>141.69216872893531</v>
      </c>
      <c r="I807" s="90">
        <v>-0.27457188454024439</v>
      </c>
      <c r="J807" s="90">
        <v>0.92786237022869544</v>
      </c>
      <c r="K807" s="90">
        <v>3.8182571947406352E-4</v>
      </c>
      <c r="L807" s="90">
        <v>0</v>
      </c>
      <c r="M807" s="90">
        <v>0</v>
      </c>
      <c r="N807" s="89">
        <v>11</v>
      </c>
      <c r="O807" s="89">
        <v>86</v>
      </c>
      <c r="P807" s="89">
        <f t="shared" si="24"/>
        <v>30</v>
      </c>
      <c r="Q807" s="91">
        <f t="shared" si="25"/>
        <v>3.0474273982873212</v>
      </c>
    </row>
    <row r="808" spans="1:17" x14ac:dyDescent="0.25">
      <c r="A808" s="88" t="s">
        <v>20</v>
      </c>
      <c r="B808" s="88" t="s">
        <v>22</v>
      </c>
      <c r="C808" s="88" t="s">
        <v>65</v>
      </c>
      <c r="D808" s="88" t="s">
        <v>138</v>
      </c>
      <c r="E808" s="130">
        <v>-0.04</v>
      </c>
      <c r="F808" s="130">
        <v>1</v>
      </c>
      <c r="G808" s="90">
        <v>-1.2232718454498683</v>
      </c>
      <c r="H808" s="90">
        <v>31.304091927884368</v>
      </c>
      <c r="I808" s="90">
        <v>-6.1266625061686314E-2</v>
      </c>
      <c r="J808" s="90">
        <v>0.6517557038062175</v>
      </c>
      <c r="K808" s="90">
        <v>1.6348528705603684E-3</v>
      </c>
      <c r="L808" s="90">
        <v>0</v>
      </c>
      <c r="M808" s="90">
        <v>0</v>
      </c>
      <c r="N808" s="89">
        <v>11</v>
      </c>
      <c r="O808" s="89">
        <v>86</v>
      </c>
      <c r="P808" s="89">
        <f t="shared" si="24"/>
        <v>30</v>
      </c>
      <c r="Q808" s="91">
        <f t="shared" si="25"/>
        <v>1.5598610074146033</v>
      </c>
    </row>
    <row r="809" spans="1:17" x14ac:dyDescent="0.25">
      <c r="A809" s="88" t="s">
        <v>20</v>
      </c>
      <c r="B809" s="88" t="s">
        <v>21</v>
      </c>
      <c r="C809" s="88" t="s">
        <v>65</v>
      </c>
      <c r="D809" s="88" t="s">
        <v>134</v>
      </c>
      <c r="E809" s="130">
        <v>-0.04</v>
      </c>
      <c r="F809" s="130">
        <v>1</v>
      </c>
      <c r="G809" s="90">
        <v>-5.4878903178940766</v>
      </c>
      <c r="H809" s="90">
        <v>242.99680497746087</v>
      </c>
      <c r="I809" s="90">
        <v>-1.1444407897467639</v>
      </c>
      <c r="J809" s="90">
        <v>0.53368583411180537</v>
      </c>
      <c r="K809" s="90">
        <v>1.9850407234623759E-3</v>
      </c>
      <c r="L809" s="90">
        <v>0</v>
      </c>
      <c r="M809" s="90">
        <v>0</v>
      </c>
      <c r="N809" s="89">
        <v>11</v>
      </c>
      <c r="O809" s="89">
        <v>86</v>
      </c>
      <c r="P809" s="89">
        <f t="shared" si="24"/>
        <v>30</v>
      </c>
      <c r="Q809" s="91">
        <f t="shared" si="25"/>
        <v>5.8278945207101893</v>
      </c>
    </row>
    <row r="810" spans="1:17" x14ac:dyDescent="0.25">
      <c r="A810" s="88" t="s">
        <v>20</v>
      </c>
      <c r="B810" s="88" t="s">
        <v>21</v>
      </c>
      <c r="C810" s="88" t="s">
        <v>65</v>
      </c>
      <c r="D810" s="88" t="s">
        <v>135</v>
      </c>
      <c r="E810" s="130">
        <v>-0.04</v>
      </c>
      <c r="F810" s="130">
        <v>1</v>
      </c>
      <c r="G810" s="90">
        <v>-2.4892842651057334</v>
      </c>
      <c r="H810" s="90">
        <v>89.484302710084961</v>
      </c>
      <c r="I810" s="90">
        <v>-0.20621139715768899</v>
      </c>
      <c r="J810" s="90">
        <v>0.6869191924427881</v>
      </c>
      <c r="K810" s="90">
        <v>1.7155702231544216E-3</v>
      </c>
      <c r="L810" s="90">
        <v>0</v>
      </c>
      <c r="M810" s="90">
        <v>0</v>
      </c>
      <c r="N810" s="89">
        <v>11</v>
      </c>
      <c r="O810" s="89">
        <v>86</v>
      </c>
      <c r="P810" s="89">
        <f t="shared" si="24"/>
        <v>30</v>
      </c>
      <c r="Q810" s="91">
        <f t="shared" si="25"/>
        <v>3.7320108413209532</v>
      </c>
    </row>
    <row r="811" spans="1:17" x14ac:dyDescent="0.25">
      <c r="A811" s="88" t="s">
        <v>20</v>
      </c>
      <c r="B811" s="88" t="s">
        <v>21</v>
      </c>
      <c r="C811" s="88" t="s">
        <v>65</v>
      </c>
      <c r="D811" s="88" t="s">
        <v>136</v>
      </c>
      <c r="E811" s="130">
        <v>-0.04</v>
      </c>
      <c r="F811" s="130">
        <v>1</v>
      </c>
      <c r="G811" s="90">
        <v>-2.8542555912400802</v>
      </c>
      <c r="H811" s="90">
        <v>127.31534759972246</v>
      </c>
      <c r="I811" s="90">
        <v>-0.5064476975152461</v>
      </c>
      <c r="J811" s="90">
        <v>0.67878738440614583</v>
      </c>
      <c r="K811" s="90">
        <v>1.1853657957722292E-3</v>
      </c>
      <c r="L811" s="90">
        <v>0</v>
      </c>
      <c r="M811" s="90">
        <v>0</v>
      </c>
      <c r="N811" s="89">
        <v>11</v>
      </c>
      <c r="O811" s="89">
        <v>86</v>
      </c>
      <c r="P811" s="89">
        <f t="shared" si="24"/>
        <v>30</v>
      </c>
      <c r="Q811" s="91">
        <f t="shared" si="25"/>
        <v>4.1029195519914303</v>
      </c>
    </row>
    <row r="812" spans="1:17" x14ac:dyDescent="0.25">
      <c r="A812" s="88" t="s">
        <v>20</v>
      </c>
      <c r="B812" s="88" t="s">
        <v>21</v>
      </c>
      <c r="C812" s="88" t="s">
        <v>65</v>
      </c>
      <c r="D812" s="88" t="s">
        <v>137</v>
      </c>
      <c r="E812" s="130">
        <v>-0.04</v>
      </c>
      <c r="F812" s="130">
        <v>1</v>
      </c>
      <c r="G812" s="90">
        <v>-1.9186806299284396</v>
      </c>
      <c r="H812" s="90">
        <v>176.9884109515628</v>
      </c>
      <c r="I812" s="90">
        <v>-0.414959932500722</v>
      </c>
      <c r="J812" s="90">
        <v>0.87098903898426239</v>
      </c>
      <c r="K812" s="90">
        <v>6.5961624775332862E-4</v>
      </c>
      <c r="L812" s="90">
        <v>0</v>
      </c>
      <c r="M812" s="90">
        <v>0</v>
      </c>
      <c r="N812" s="89">
        <v>11</v>
      </c>
      <c r="O812" s="89">
        <v>86</v>
      </c>
      <c r="P812" s="89">
        <f t="shared" si="24"/>
        <v>30</v>
      </c>
      <c r="Q812" s="91">
        <f t="shared" si="25"/>
        <v>3.8130051432063965</v>
      </c>
    </row>
    <row r="813" spans="1:17" x14ac:dyDescent="0.25">
      <c r="A813" s="88" t="s">
        <v>20</v>
      </c>
      <c r="B813" s="88" t="s">
        <v>21</v>
      </c>
      <c r="C813" s="88" t="s">
        <v>65</v>
      </c>
      <c r="D813" s="88" t="s">
        <v>138</v>
      </c>
      <c r="E813" s="130">
        <v>-0.04</v>
      </c>
      <c r="F813" s="130">
        <v>1</v>
      </c>
      <c r="G813" s="90">
        <v>-2.1748633114371492</v>
      </c>
      <c r="H813" s="90">
        <v>67.214676187487839</v>
      </c>
      <c r="I813" s="90">
        <v>-0.90438537498349048</v>
      </c>
      <c r="J813" s="90">
        <v>0.51550698904340753</v>
      </c>
      <c r="K813" s="90">
        <v>1.9346984378889502E-3</v>
      </c>
      <c r="L813" s="90">
        <v>0</v>
      </c>
      <c r="M813" s="90">
        <v>0</v>
      </c>
      <c r="N813" s="89">
        <v>11</v>
      </c>
      <c r="O813" s="89">
        <v>86</v>
      </c>
      <c r="P813" s="89">
        <f t="shared" si="24"/>
        <v>30</v>
      </c>
      <c r="Q813" s="91">
        <f t="shared" si="25"/>
        <v>1.9957634609666606</v>
      </c>
    </row>
    <row r="814" spans="1:17" x14ac:dyDescent="0.25">
      <c r="A814" s="88" t="s">
        <v>6</v>
      </c>
      <c r="B814" s="88" t="s">
        <v>5</v>
      </c>
      <c r="C814" s="88" t="s">
        <v>65</v>
      </c>
      <c r="D814" s="88" t="s">
        <v>134</v>
      </c>
      <c r="E814" s="130">
        <v>-0.04</v>
      </c>
      <c r="F814" s="130">
        <v>1</v>
      </c>
      <c r="G814" s="90">
        <v>-1.4718737391715826</v>
      </c>
      <c r="H814" s="90">
        <v>23.188349373820575</v>
      </c>
      <c r="I814" s="90">
        <v>3.3388216151366605</v>
      </c>
      <c r="J814" s="90">
        <v>1.3572723008028491</v>
      </c>
      <c r="K814" s="90">
        <v>-2.3880688194910268E-3</v>
      </c>
      <c r="L814" s="90">
        <v>0</v>
      </c>
      <c r="M814" s="90">
        <v>0</v>
      </c>
      <c r="N814" s="89">
        <v>12</v>
      </c>
      <c r="O814" s="89">
        <v>86</v>
      </c>
      <c r="P814" s="89">
        <f t="shared" si="24"/>
        <v>30</v>
      </c>
      <c r="Q814" s="91">
        <f t="shared" si="25"/>
        <v>3.8714072144979981</v>
      </c>
    </row>
    <row r="815" spans="1:17" x14ac:dyDescent="0.25">
      <c r="A815" s="88" t="s">
        <v>6</v>
      </c>
      <c r="B815" s="88" t="s">
        <v>5</v>
      </c>
      <c r="C815" s="88" t="s">
        <v>65</v>
      </c>
      <c r="D815" s="88" t="s">
        <v>135</v>
      </c>
      <c r="E815" s="130">
        <v>-0.04</v>
      </c>
      <c r="F815" s="130">
        <v>1</v>
      </c>
      <c r="G815" s="90">
        <v>-1.0190897768116893</v>
      </c>
      <c r="H815" s="90">
        <v>21.275856029589182</v>
      </c>
      <c r="I815" s="90">
        <v>2.2118554015532514</v>
      </c>
      <c r="J815" s="90">
        <v>1.1404225879191388</v>
      </c>
      <c r="K815" s="90">
        <v>-9.9924188983071941E-4</v>
      </c>
      <c r="L815" s="90">
        <v>0</v>
      </c>
      <c r="M815" s="90">
        <v>0</v>
      </c>
      <c r="N815" s="89">
        <v>12</v>
      </c>
      <c r="O815" s="89">
        <v>86</v>
      </c>
      <c r="P815" s="89">
        <f t="shared" si="24"/>
        <v>30</v>
      </c>
      <c r="Q815" s="91">
        <f t="shared" si="25"/>
        <v>2.4462753374684683</v>
      </c>
    </row>
    <row r="816" spans="1:17" x14ac:dyDescent="0.25">
      <c r="A816" s="88" t="s">
        <v>6</v>
      </c>
      <c r="B816" s="88" t="s">
        <v>5</v>
      </c>
      <c r="C816" s="88" t="s">
        <v>65</v>
      </c>
      <c r="D816" s="88" t="s">
        <v>136</v>
      </c>
      <c r="E816" s="130">
        <v>-0.04</v>
      </c>
      <c r="F816" s="130">
        <v>1</v>
      </c>
      <c r="G816" s="90">
        <v>-1.0319836600246932</v>
      </c>
      <c r="H816" s="90">
        <v>21.176732991813271</v>
      </c>
      <c r="I816" s="90">
        <v>2.4768779931188396</v>
      </c>
      <c r="J816" s="90">
        <v>1.1880832212822083</v>
      </c>
      <c r="K816" s="90">
        <v>-9.6963050294997591E-4</v>
      </c>
      <c r="L816" s="90">
        <v>0</v>
      </c>
      <c r="M816" s="90">
        <v>0</v>
      </c>
      <c r="N816" s="89">
        <v>12</v>
      </c>
      <c r="O816" s="89">
        <v>86</v>
      </c>
      <c r="P816" s="89">
        <f t="shared" si="24"/>
        <v>30</v>
      </c>
      <c r="Q816" s="91">
        <f t="shared" si="25"/>
        <v>2.7220635202692289</v>
      </c>
    </row>
    <row r="817" spans="1:17" x14ac:dyDescent="0.25">
      <c r="A817" s="88" t="s">
        <v>6</v>
      </c>
      <c r="B817" s="88" t="s">
        <v>5</v>
      </c>
      <c r="C817" s="88" t="s">
        <v>65</v>
      </c>
      <c r="D817" s="88" t="s">
        <v>137</v>
      </c>
      <c r="E817" s="130">
        <v>-0.04</v>
      </c>
      <c r="F817" s="130">
        <v>1</v>
      </c>
      <c r="G817" s="90">
        <v>49.190790121632737</v>
      </c>
      <c r="H817" s="90">
        <v>0.97775884338294861</v>
      </c>
      <c r="I817" s="90">
        <v>-0.6859539602268192</v>
      </c>
      <c r="J817" s="90">
        <v>0</v>
      </c>
      <c r="K817" s="90">
        <v>0</v>
      </c>
      <c r="L817" s="90">
        <v>0</v>
      </c>
      <c r="M817" s="90">
        <v>0</v>
      </c>
      <c r="N817" s="89">
        <v>12</v>
      </c>
      <c r="O817" s="89">
        <v>86</v>
      </c>
      <c r="P817" s="89">
        <f t="shared" si="24"/>
        <v>30</v>
      </c>
      <c r="Q817" s="91">
        <f>((alpha_a*(beta_b^speed_s))*(speed_s^ceta_c))</f>
        <v>2.4299604391027336</v>
      </c>
    </row>
    <row r="818" spans="1:17" x14ac:dyDescent="0.25">
      <c r="A818" s="88" t="s">
        <v>6</v>
      </c>
      <c r="B818" s="88" t="s">
        <v>5</v>
      </c>
      <c r="C818" s="88" t="s">
        <v>65</v>
      </c>
      <c r="D818" s="88" t="s">
        <v>138</v>
      </c>
      <c r="E818" s="130">
        <v>-0.04</v>
      </c>
      <c r="F818" s="130">
        <v>1</v>
      </c>
      <c r="G818" s="90">
        <v>-0.55582622441429586</v>
      </c>
      <c r="H818" s="90">
        <v>8.0076449274571715</v>
      </c>
      <c r="I818" s="90">
        <v>3.4482559202611052</v>
      </c>
      <c r="J818" s="90">
        <v>1.3858464480911936</v>
      </c>
      <c r="K818" s="90">
        <v>-2.1072673857267456E-3</v>
      </c>
      <c r="L818" s="90">
        <v>0</v>
      </c>
      <c r="M818" s="90">
        <v>0</v>
      </c>
      <c r="N818" s="89">
        <v>12</v>
      </c>
      <c r="O818" s="89">
        <v>86</v>
      </c>
      <c r="P818" s="89">
        <f t="shared" si="24"/>
        <v>30</v>
      </c>
      <c r="Q818" s="91">
        <f>(alpha_a+(beta_b/(1+EXP((((-1)*ceta_c)+(delta_d*LN(speed_s)))+(epsilon_e*speed_s)))))</f>
        <v>1.2948074466671153</v>
      </c>
    </row>
    <row r="819" spans="1:17" x14ac:dyDescent="0.25">
      <c r="A819" s="88" t="s">
        <v>6</v>
      </c>
      <c r="B819" s="88" t="s">
        <v>5</v>
      </c>
      <c r="C819" s="88" t="s">
        <v>65</v>
      </c>
      <c r="D819" s="88" t="s">
        <v>131</v>
      </c>
      <c r="E819" s="130">
        <v>-0.04</v>
      </c>
      <c r="F819" s="130">
        <v>1</v>
      </c>
      <c r="G819" s="90">
        <v>-24.534428525799999</v>
      </c>
      <c r="H819" s="90">
        <v>4.1823302705999996</v>
      </c>
      <c r="I819" s="90">
        <v>-4.1173584899999997E-2</v>
      </c>
      <c r="J819" s="90">
        <v>49.709870646600002</v>
      </c>
      <c r="K819" s="90">
        <v>1</v>
      </c>
      <c r="L819" s="90">
        <v>-0.43279013100000002</v>
      </c>
      <c r="M819" s="90">
        <v>6.5796596400000004E-2</v>
      </c>
      <c r="N819" s="89">
        <v>5</v>
      </c>
      <c r="O819" s="89">
        <v>85</v>
      </c>
      <c r="P819" s="89">
        <f t="shared" si="24"/>
        <v>30</v>
      </c>
      <c r="Q819" s="91">
        <f>(alpha_a+beta_b*speed_s+ceta_c*speed_s^2+delta_d/speed_s)/(epsilon_e+feta_f*speed_s+gamma_g*speed_s^2)</f>
        <v>1.3875029284210862</v>
      </c>
    </row>
    <row r="820" spans="1:17" x14ac:dyDescent="0.25">
      <c r="A820" s="88" t="s">
        <v>6</v>
      </c>
      <c r="B820" s="88" t="s">
        <v>5</v>
      </c>
      <c r="C820" s="88" t="s">
        <v>65</v>
      </c>
      <c r="D820" s="88" t="s">
        <v>132</v>
      </c>
      <c r="E820" s="130">
        <v>-0.04</v>
      </c>
      <c r="F820" s="130">
        <v>1</v>
      </c>
      <c r="G820" s="90">
        <v>-36.3356236614</v>
      </c>
      <c r="H820" s="90">
        <v>6.4337512239999999</v>
      </c>
      <c r="I820" s="90">
        <v>-6.6177525500000001E-2</v>
      </c>
      <c r="J820" s="90">
        <v>75.239220492300007</v>
      </c>
      <c r="K820" s="90">
        <v>1</v>
      </c>
      <c r="L820" s="90">
        <v>-0.39904137290000002</v>
      </c>
      <c r="M820" s="90">
        <v>6.25220046E-2</v>
      </c>
      <c r="N820" s="89">
        <v>5</v>
      </c>
      <c r="O820" s="89">
        <v>85</v>
      </c>
      <c r="P820" s="89">
        <f t="shared" si="24"/>
        <v>30</v>
      </c>
      <c r="Q820" s="91">
        <f>(alpha_a+beta_b*speed_s+ceta_c*speed_s^2+delta_d/speed_s)/(epsilon_e+feta_f*speed_s+gamma_g*speed_s^2)</f>
        <v>2.1992996605295638</v>
      </c>
    </row>
    <row r="821" spans="1:17" x14ac:dyDescent="0.25">
      <c r="A821" s="88" t="s">
        <v>6</v>
      </c>
      <c r="B821" s="88" t="s">
        <v>5</v>
      </c>
      <c r="C821" s="88" t="s">
        <v>65</v>
      </c>
      <c r="D821" s="88" t="s">
        <v>133</v>
      </c>
      <c r="E821" s="130">
        <v>-0.04</v>
      </c>
      <c r="F821" s="130">
        <v>1</v>
      </c>
      <c r="G821" s="90">
        <v>-4.9447372018999998</v>
      </c>
      <c r="H821" s="90">
        <v>-0.17917599810000001</v>
      </c>
      <c r="I821" s="90">
        <v>2.8014808000000001E-3</v>
      </c>
      <c r="J821" s="90">
        <v>27.8411970732</v>
      </c>
      <c r="K821" s="90">
        <v>1</v>
      </c>
      <c r="L821" s="90">
        <v>-0.20210114800000001</v>
      </c>
      <c r="M821" s="90">
        <v>-8.8771870000000004E-4</v>
      </c>
      <c r="N821" s="89">
        <v>5</v>
      </c>
      <c r="O821" s="89">
        <v>80</v>
      </c>
      <c r="P821" s="89">
        <f t="shared" si="24"/>
        <v>30</v>
      </c>
      <c r="Q821" s="91">
        <f>(alpha_a+beta_b*speed_s+ceta_c*speed_s^2+delta_d/speed_s)/(epsilon_e+feta_f*speed_s+gamma_g*speed_s^2)</f>
        <v>1.1720686583599402</v>
      </c>
    </row>
    <row r="822" spans="1:17" x14ac:dyDescent="0.25">
      <c r="A822" s="88" t="s">
        <v>6</v>
      </c>
      <c r="B822" s="88" t="s">
        <v>10</v>
      </c>
      <c r="C822" s="88" t="s">
        <v>65</v>
      </c>
      <c r="D822" s="88" t="s">
        <v>134</v>
      </c>
      <c r="E822" s="130">
        <v>-0.04</v>
      </c>
      <c r="F822" s="130">
        <v>1</v>
      </c>
      <c r="G822" s="90">
        <v>-1.5872060429433947</v>
      </c>
      <c r="H822" s="90">
        <v>20.971207365473372</v>
      </c>
      <c r="I822" s="90">
        <v>3.6343063419838861</v>
      </c>
      <c r="J822" s="90">
        <v>1.3686858926724839</v>
      </c>
      <c r="K822" s="90">
        <v>-1.9858918561008387E-3</v>
      </c>
      <c r="L822" s="90">
        <v>0</v>
      </c>
      <c r="M822" s="90">
        <v>0</v>
      </c>
      <c r="N822" s="89">
        <v>12</v>
      </c>
      <c r="O822" s="89">
        <v>86</v>
      </c>
      <c r="P822" s="89">
        <f t="shared" si="24"/>
        <v>30</v>
      </c>
      <c r="Q822" s="91">
        <f>(alpha_a+(beta_b/(1+EXP((((-1)*ceta_c)+(delta_d*LN(speed_s)))+(epsilon_e*speed_s)))))</f>
        <v>4.2138584526269867</v>
      </c>
    </row>
    <row r="823" spans="1:17" x14ac:dyDescent="0.25">
      <c r="A823" s="88" t="s">
        <v>6</v>
      </c>
      <c r="B823" s="88" t="s">
        <v>10</v>
      </c>
      <c r="C823" s="88" t="s">
        <v>65</v>
      </c>
      <c r="D823" s="88" t="s">
        <v>135</v>
      </c>
      <c r="E823" s="130">
        <v>-0.04</v>
      </c>
      <c r="F823" s="130">
        <v>1</v>
      </c>
      <c r="G823" s="90">
        <v>-1.2494143829213096</v>
      </c>
      <c r="H823" s="90">
        <v>19.326051190229272</v>
      </c>
      <c r="I823" s="90">
        <v>2.9681147452752281</v>
      </c>
      <c r="J823" s="90">
        <v>1.2437104902969196</v>
      </c>
      <c r="K823" s="90">
        <v>-1.3082153879156553E-3</v>
      </c>
      <c r="L823" s="90">
        <v>0</v>
      </c>
      <c r="M823" s="90">
        <v>0</v>
      </c>
      <c r="N823" s="89">
        <v>12</v>
      </c>
      <c r="O823" s="89">
        <v>86</v>
      </c>
      <c r="P823" s="89">
        <f t="shared" si="24"/>
        <v>30</v>
      </c>
      <c r="Q823" s="91">
        <f>(alpha_a+(beta_b/(1+EXP((((-1)*ceta_c)+(delta_d*LN(speed_s)))+(epsilon_e*speed_s)))))</f>
        <v>3.1463728486659122</v>
      </c>
    </row>
    <row r="824" spans="1:17" x14ac:dyDescent="0.25">
      <c r="A824" s="88" t="s">
        <v>6</v>
      </c>
      <c r="B824" s="88" t="s">
        <v>10</v>
      </c>
      <c r="C824" s="88" t="s">
        <v>65</v>
      </c>
      <c r="D824" s="88" t="s">
        <v>136</v>
      </c>
      <c r="E824" s="130">
        <v>-0.04</v>
      </c>
      <c r="F824" s="130">
        <v>1</v>
      </c>
      <c r="G824" s="90">
        <v>-1.329769716969047</v>
      </c>
      <c r="H824" s="90">
        <v>21.56479942406353</v>
      </c>
      <c r="I824" s="90">
        <v>2.8656327474354115</v>
      </c>
      <c r="J824" s="90">
        <v>1.226785828411677</v>
      </c>
      <c r="K824" s="90">
        <v>-1.2131825569485172E-3</v>
      </c>
      <c r="L824" s="90">
        <v>0</v>
      </c>
      <c r="M824" s="90">
        <v>0</v>
      </c>
      <c r="N824" s="89">
        <v>12</v>
      </c>
      <c r="O824" s="89">
        <v>86</v>
      </c>
      <c r="P824" s="89">
        <f t="shared" si="24"/>
        <v>30</v>
      </c>
      <c r="Q824" s="91">
        <f>(alpha_a+(beta_b/(1+EXP((((-1)*ceta_c)+(delta_d*LN(speed_s)))+(epsilon_e*speed_s)))))</f>
        <v>3.3965772195145285</v>
      </c>
    </row>
    <row r="825" spans="1:17" x14ac:dyDescent="0.25">
      <c r="A825" s="88" t="s">
        <v>6</v>
      </c>
      <c r="B825" s="88" t="s">
        <v>10</v>
      </c>
      <c r="C825" s="88" t="s">
        <v>65</v>
      </c>
      <c r="D825" s="88" t="s">
        <v>137</v>
      </c>
      <c r="E825" s="130">
        <v>-0.04</v>
      </c>
      <c r="F825" s="130">
        <v>1</v>
      </c>
      <c r="G825" s="90">
        <v>46.801432021822372</v>
      </c>
      <c r="H825" s="90">
        <v>0.97570384544297495</v>
      </c>
      <c r="I825" s="90">
        <v>-0.59315681920046781</v>
      </c>
      <c r="J825" s="90">
        <v>0</v>
      </c>
      <c r="K825" s="90">
        <v>0</v>
      </c>
      <c r="L825" s="90">
        <v>0</v>
      </c>
      <c r="M825" s="90">
        <v>0</v>
      </c>
      <c r="N825" s="89">
        <v>12</v>
      </c>
      <c r="O825" s="89">
        <v>86</v>
      </c>
      <c r="P825" s="89">
        <f t="shared" si="24"/>
        <v>30</v>
      </c>
      <c r="Q825" s="91">
        <f>((alpha_a*(beta_b^speed_s))*(speed_s^ceta_c))</f>
        <v>2.9760148622300937</v>
      </c>
    </row>
    <row r="826" spans="1:17" x14ac:dyDescent="0.25">
      <c r="A826" s="88" t="s">
        <v>6</v>
      </c>
      <c r="B826" s="88" t="s">
        <v>10</v>
      </c>
      <c r="C826" s="88" t="s">
        <v>65</v>
      </c>
      <c r="D826" s="88" t="s">
        <v>138</v>
      </c>
      <c r="E826" s="130">
        <v>-0.04</v>
      </c>
      <c r="F826" s="130">
        <v>1</v>
      </c>
      <c r="G826" s="90">
        <v>-0.69969528747257903</v>
      </c>
      <c r="H826" s="90">
        <v>8.4530809500231356</v>
      </c>
      <c r="I826" s="90">
        <v>3.8845385896804929</v>
      </c>
      <c r="J826" s="90">
        <v>1.4464398861762058</v>
      </c>
      <c r="K826" s="90">
        <v>-2.3199459776057853E-3</v>
      </c>
      <c r="L826" s="90">
        <v>0</v>
      </c>
      <c r="M826" s="90">
        <v>0</v>
      </c>
      <c r="N826" s="89">
        <v>12</v>
      </c>
      <c r="O826" s="89">
        <v>86</v>
      </c>
      <c r="P826" s="89">
        <f t="shared" si="24"/>
        <v>30</v>
      </c>
      <c r="Q826" s="91">
        <f>(alpha_a+(beta_b/(1+EXP((((-1)*ceta_c)+(delta_d*LN(speed_s)))+(epsilon_e*speed_s)))))</f>
        <v>1.6314973735561267</v>
      </c>
    </row>
    <row r="827" spans="1:17" x14ac:dyDescent="0.25">
      <c r="A827" s="88" t="s">
        <v>6</v>
      </c>
      <c r="B827" s="88" t="s">
        <v>10</v>
      </c>
      <c r="C827" s="88" t="s">
        <v>65</v>
      </c>
      <c r="D827" s="88" t="s">
        <v>131</v>
      </c>
      <c r="E827" s="130">
        <v>-0.04</v>
      </c>
      <c r="F827" s="130">
        <v>1</v>
      </c>
      <c r="G827" s="90">
        <v>-26.727069370199999</v>
      </c>
      <c r="H827" s="90">
        <v>4.5647271507999996</v>
      </c>
      <c r="I827" s="90">
        <v>-4.4337354900000001E-2</v>
      </c>
      <c r="J827" s="90">
        <v>57.580465547499998</v>
      </c>
      <c r="K827" s="90">
        <v>1</v>
      </c>
      <c r="L827" s="90">
        <v>-0.39781221659999999</v>
      </c>
      <c r="M827" s="90">
        <v>5.9185102699999999E-2</v>
      </c>
      <c r="N827" s="89">
        <v>5</v>
      </c>
      <c r="O827" s="89">
        <v>85</v>
      </c>
      <c r="P827" s="89">
        <f t="shared" si="24"/>
        <v>30</v>
      </c>
      <c r="Q827" s="91">
        <f>(alpha_a+beta_b*speed_s+ceta_c*speed_s^2+delta_d/speed_s)/(epsilon_e+feta_f*speed_s+gamma_g*speed_s^2)</f>
        <v>1.7062763179855018</v>
      </c>
    </row>
    <row r="828" spans="1:17" x14ac:dyDescent="0.25">
      <c r="A828" s="88" t="s">
        <v>6</v>
      </c>
      <c r="B828" s="88" t="s">
        <v>10</v>
      </c>
      <c r="C828" s="88" t="s">
        <v>65</v>
      </c>
      <c r="D828" s="88" t="s">
        <v>132</v>
      </c>
      <c r="E828" s="130">
        <v>-0.04</v>
      </c>
      <c r="F828" s="130">
        <v>1</v>
      </c>
      <c r="G828" s="90">
        <v>-43.594510825</v>
      </c>
      <c r="H828" s="90">
        <v>7.5544267631000004</v>
      </c>
      <c r="I828" s="90">
        <v>-7.5917438800000001E-2</v>
      </c>
      <c r="J828" s="90">
        <v>90.985168895200005</v>
      </c>
      <c r="K828" s="90">
        <v>1</v>
      </c>
      <c r="L828" s="90">
        <v>-0.39145330909999998</v>
      </c>
      <c r="M828" s="90">
        <v>5.9499426199999997E-2</v>
      </c>
      <c r="N828" s="89">
        <v>5</v>
      </c>
      <c r="O828" s="89">
        <v>85</v>
      </c>
      <c r="P828" s="89">
        <f t="shared" si="24"/>
        <v>30</v>
      </c>
      <c r="Q828" s="91">
        <f>(alpha_a+beta_b*speed_s+ceta_c*speed_s^2+delta_d/speed_s)/(epsilon_e+feta_f*speed_s+gamma_g*speed_s^2)</f>
        <v>2.7506834169506593</v>
      </c>
    </row>
    <row r="829" spans="1:17" x14ac:dyDescent="0.25">
      <c r="A829" s="88" t="s">
        <v>6</v>
      </c>
      <c r="B829" s="88" t="s">
        <v>10</v>
      </c>
      <c r="C829" s="88" t="s">
        <v>65</v>
      </c>
      <c r="D829" s="88" t="s">
        <v>133</v>
      </c>
      <c r="E829" s="130">
        <v>-0.04</v>
      </c>
      <c r="F829" s="130">
        <v>1</v>
      </c>
      <c r="G829" s="90">
        <v>-6.9653645087999996</v>
      </c>
      <c r="H829" s="90">
        <v>0.35282247189999999</v>
      </c>
      <c r="I829" s="90">
        <v>-1.8279310999999999E-3</v>
      </c>
      <c r="J829" s="90">
        <v>36.6788650222</v>
      </c>
      <c r="K829" s="90">
        <v>1</v>
      </c>
      <c r="L829" s="90">
        <v>-0.17353641389999999</v>
      </c>
      <c r="M829" s="90">
        <v>7.6114460999999996E-3</v>
      </c>
      <c r="N829" s="89">
        <v>5</v>
      </c>
      <c r="O829" s="89">
        <v>85</v>
      </c>
      <c r="P829" s="89">
        <f t="shared" si="24"/>
        <v>30</v>
      </c>
      <c r="Q829" s="91">
        <f>(alpha_a+beta_b*speed_s+ceta_c*speed_s^2+delta_d/speed_s)/(epsilon_e+feta_f*speed_s+gamma_g*speed_s^2)</f>
        <v>1.2089817423727349</v>
      </c>
    </row>
    <row r="830" spans="1:17" x14ac:dyDescent="0.25">
      <c r="A830" s="88" t="s">
        <v>6</v>
      </c>
      <c r="B830" s="88" t="s">
        <v>9</v>
      </c>
      <c r="C830" s="88" t="s">
        <v>65</v>
      </c>
      <c r="D830" s="88" t="s">
        <v>134</v>
      </c>
      <c r="E830" s="130">
        <v>-0.04</v>
      </c>
      <c r="F830" s="130">
        <v>1</v>
      </c>
      <c r="G830" s="90">
        <v>-1.6246888589489976</v>
      </c>
      <c r="H830" s="90">
        <v>19.036079119205997</v>
      </c>
      <c r="I830" s="90">
        <v>4.1633848441171821</v>
      </c>
      <c r="J830" s="90">
        <v>1.4775420653062827</v>
      </c>
      <c r="K830" s="90">
        <v>-3.0504549793176354E-3</v>
      </c>
      <c r="L830" s="90">
        <v>0</v>
      </c>
      <c r="M830" s="90">
        <v>0</v>
      </c>
      <c r="N830" s="89">
        <v>12</v>
      </c>
      <c r="O830" s="89">
        <v>86</v>
      </c>
      <c r="P830" s="89">
        <f t="shared" si="24"/>
        <v>30</v>
      </c>
      <c r="Q830" s="91">
        <f>(alpha_a+(beta_b/(1+EXP((((-1)*ceta_c)+(delta_d*LN(speed_s)))+(epsilon_e*speed_s)))))</f>
        <v>4.3977172462966472</v>
      </c>
    </row>
    <row r="831" spans="1:17" x14ac:dyDescent="0.25">
      <c r="A831" s="88" t="s">
        <v>6</v>
      </c>
      <c r="B831" s="88" t="s">
        <v>9</v>
      </c>
      <c r="C831" s="88" t="s">
        <v>65</v>
      </c>
      <c r="D831" s="88" t="s">
        <v>135</v>
      </c>
      <c r="E831" s="130">
        <v>-0.04</v>
      </c>
      <c r="F831" s="130">
        <v>1</v>
      </c>
      <c r="G831" s="90">
        <v>-1.251141523257675</v>
      </c>
      <c r="H831" s="90">
        <v>17.203221065566673</v>
      </c>
      <c r="I831" s="90">
        <v>3.386017492566411</v>
      </c>
      <c r="J831" s="90">
        <v>1.3146411648118803</v>
      </c>
      <c r="K831" s="90">
        <v>-1.6431340586410517E-3</v>
      </c>
      <c r="L831" s="90">
        <v>0</v>
      </c>
      <c r="M831" s="90">
        <v>0</v>
      </c>
      <c r="N831" s="89">
        <v>12</v>
      </c>
      <c r="O831" s="89">
        <v>86</v>
      </c>
      <c r="P831" s="89">
        <f t="shared" si="24"/>
        <v>30</v>
      </c>
      <c r="Q831" s="91">
        <f>(alpha_a+(beta_b/(1+EXP((((-1)*ceta_c)+(delta_d*LN(speed_s)))+(epsilon_e*speed_s)))))</f>
        <v>3.2546281405556101</v>
      </c>
    </row>
    <row r="832" spans="1:17" x14ac:dyDescent="0.25">
      <c r="A832" s="88" t="s">
        <v>6</v>
      </c>
      <c r="B832" s="88" t="s">
        <v>9</v>
      </c>
      <c r="C832" s="88" t="s">
        <v>65</v>
      </c>
      <c r="D832" s="88" t="s">
        <v>136</v>
      </c>
      <c r="E832" s="130">
        <v>-0.04</v>
      </c>
      <c r="F832" s="130">
        <v>1</v>
      </c>
      <c r="G832" s="90">
        <v>-1.3250794756613944</v>
      </c>
      <c r="H832" s="90">
        <v>19.000111324817635</v>
      </c>
      <c r="I832" s="90">
        <v>3.3246741501854551</v>
      </c>
      <c r="J832" s="90">
        <v>1.3099465865609472</v>
      </c>
      <c r="K832" s="90">
        <v>-1.780440997871549E-3</v>
      </c>
      <c r="L832" s="90">
        <v>0</v>
      </c>
      <c r="M832" s="90">
        <v>0</v>
      </c>
      <c r="N832" s="89">
        <v>12</v>
      </c>
      <c r="O832" s="89">
        <v>86</v>
      </c>
      <c r="P832" s="89">
        <f t="shared" si="24"/>
        <v>30</v>
      </c>
      <c r="Q832" s="91">
        <f>(alpha_a+(beta_b/(1+EXP((((-1)*ceta_c)+(delta_d*LN(speed_s)))+(epsilon_e*speed_s)))))</f>
        <v>3.5012793549624526</v>
      </c>
    </row>
    <row r="833" spans="1:17" x14ac:dyDescent="0.25">
      <c r="A833" s="88" t="s">
        <v>6</v>
      </c>
      <c r="B833" s="88" t="s">
        <v>9</v>
      </c>
      <c r="C833" s="88" t="s">
        <v>65</v>
      </c>
      <c r="D833" s="88" t="s">
        <v>137</v>
      </c>
      <c r="E833" s="130">
        <v>-0.04</v>
      </c>
      <c r="F833" s="130">
        <v>1</v>
      </c>
      <c r="G833" s="90">
        <v>41.760890763488803</v>
      </c>
      <c r="H833" s="90">
        <v>0.97417925923011073</v>
      </c>
      <c r="I833" s="90">
        <v>-0.53752199009527812</v>
      </c>
      <c r="J833" s="90">
        <v>0</v>
      </c>
      <c r="K833" s="90">
        <v>0</v>
      </c>
      <c r="L833" s="90">
        <v>0</v>
      </c>
      <c r="M833" s="90">
        <v>0</v>
      </c>
      <c r="N833" s="89">
        <v>12</v>
      </c>
      <c r="O833" s="89">
        <v>86</v>
      </c>
      <c r="P833" s="89">
        <f t="shared" si="24"/>
        <v>30</v>
      </c>
      <c r="Q833" s="91">
        <f>((alpha_a*(beta_b^speed_s))*(speed_s^ceta_c))</f>
        <v>3.0616177474581416</v>
      </c>
    </row>
    <row r="834" spans="1:17" x14ac:dyDescent="0.25">
      <c r="A834" s="88" t="s">
        <v>6</v>
      </c>
      <c r="B834" s="88" t="s">
        <v>9</v>
      </c>
      <c r="C834" s="88" t="s">
        <v>65</v>
      </c>
      <c r="D834" s="88" t="s">
        <v>138</v>
      </c>
      <c r="E834" s="130">
        <v>-0.04</v>
      </c>
      <c r="F834" s="130">
        <v>1</v>
      </c>
      <c r="G834" s="90">
        <v>-0.69663705378817598</v>
      </c>
      <c r="H834" s="90">
        <v>7.5344062740148336</v>
      </c>
      <c r="I834" s="90">
        <v>4.5991688720861958</v>
      </c>
      <c r="J834" s="90">
        <v>1.609238943224556</v>
      </c>
      <c r="K834" s="90">
        <v>-3.9456433494872312E-3</v>
      </c>
      <c r="L834" s="90">
        <v>0</v>
      </c>
      <c r="M834" s="90">
        <v>0</v>
      </c>
      <c r="N834" s="89">
        <v>12</v>
      </c>
      <c r="O834" s="89">
        <v>86</v>
      </c>
      <c r="P834" s="89">
        <f t="shared" si="24"/>
        <v>30</v>
      </c>
      <c r="Q834" s="91">
        <f>(alpha_a+(beta_b/(1+EXP((((-1)*ceta_c)+(delta_d*LN(speed_s)))+(epsilon_e*speed_s)))))</f>
        <v>1.7110471507434912</v>
      </c>
    </row>
    <row r="835" spans="1:17" x14ac:dyDescent="0.25">
      <c r="A835" s="88" t="s">
        <v>6</v>
      </c>
      <c r="B835" s="88" t="s">
        <v>9</v>
      </c>
      <c r="C835" s="88" t="s">
        <v>65</v>
      </c>
      <c r="D835" s="88" t="s">
        <v>131</v>
      </c>
      <c r="E835" s="130">
        <v>-0.04</v>
      </c>
      <c r="F835" s="130">
        <v>1</v>
      </c>
      <c r="G835" s="90">
        <v>-26.594943956600002</v>
      </c>
      <c r="H835" s="90">
        <v>4.6144219909000004</v>
      </c>
      <c r="I835" s="90">
        <v>-4.4562638100000003E-2</v>
      </c>
      <c r="J835" s="90">
        <v>57.308111799700001</v>
      </c>
      <c r="K835" s="90">
        <v>1</v>
      </c>
      <c r="L835" s="90">
        <v>-0.39365604360000001</v>
      </c>
      <c r="M835" s="90">
        <v>5.9150103199999998E-2</v>
      </c>
      <c r="N835" s="89">
        <v>5</v>
      </c>
      <c r="O835" s="89">
        <v>85</v>
      </c>
      <c r="P835" s="89">
        <f t="shared" si="24"/>
        <v>30</v>
      </c>
      <c r="Q835" s="91">
        <f>(alpha_a+beta_b*speed_s+ceta_c*speed_s^2+delta_d/speed_s)/(epsilon_e+feta_f*speed_s+gamma_g*speed_s^2)</f>
        <v>1.7357901584230115</v>
      </c>
    </row>
    <row r="836" spans="1:17" x14ac:dyDescent="0.25">
      <c r="A836" s="88" t="s">
        <v>6</v>
      </c>
      <c r="B836" s="88" t="s">
        <v>9</v>
      </c>
      <c r="C836" s="88" t="s">
        <v>65</v>
      </c>
      <c r="D836" s="88" t="s">
        <v>132</v>
      </c>
      <c r="E836" s="130">
        <v>-0.04</v>
      </c>
      <c r="F836" s="130">
        <v>1</v>
      </c>
      <c r="G836" s="90">
        <v>-46.040164968100001</v>
      </c>
      <c r="H836" s="90">
        <v>8.1011511476999996</v>
      </c>
      <c r="I836" s="90">
        <v>-8.0864565299999996E-2</v>
      </c>
      <c r="J836" s="90">
        <v>93.265778919100001</v>
      </c>
      <c r="K836" s="90">
        <v>1</v>
      </c>
      <c r="L836" s="90">
        <v>-0.3985954296</v>
      </c>
      <c r="M836" s="90">
        <v>6.1700276499999998E-2</v>
      </c>
      <c r="N836" s="89">
        <v>5</v>
      </c>
      <c r="O836" s="89">
        <v>85</v>
      </c>
      <c r="P836" s="89">
        <f t="shared" si="24"/>
        <v>30</v>
      </c>
      <c r="Q836" s="91">
        <f>(alpha_a+beta_b*speed_s+ceta_c*speed_s^2+delta_d/speed_s)/(epsilon_e+feta_f*speed_s+gamma_g*speed_s^2)</f>
        <v>2.8565919737559899</v>
      </c>
    </row>
    <row r="837" spans="1:17" x14ac:dyDescent="0.25">
      <c r="A837" s="88" t="s">
        <v>6</v>
      </c>
      <c r="B837" s="88" t="s">
        <v>9</v>
      </c>
      <c r="C837" s="88" t="s">
        <v>65</v>
      </c>
      <c r="D837" s="88" t="s">
        <v>133</v>
      </c>
      <c r="E837" s="130">
        <v>-0.04</v>
      </c>
      <c r="F837" s="130">
        <v>1</v>
      </c>
      <c r="G837" s="90">
        <v>-7.1461938094999997</v>
      </c>
      <c r="H837" s="90">
        <v>0.37582783949999998</v>
      </c>
      <c r="I837" s="90">
        <v>-2.2239431E-3</v>
      </c>
      <c r="J837" s="90">
        <v>36.344697051700003</v>
      </c>
      <c r="K837" s="90">
        <v>1</v>
      </c>
      <c r="L837" s="90">
        <v>-0.1781150349</v>
      </c>
      <c r="M837" s="90">
        <v>8.0123863000000003E-3</v>
      </c>
      <c r="N837" s="89">
        <v>5</v>
      </c>
      <c r="O837" s="89">
        <v>85</v>
      </c>
      <c r="P837" s="89">
        <f t="shared" si="24"/>
        <v>30</v>
      </c>
      <c r="Q837" s="91">
        <f>(alpha_a+beta_b*speed_s+ceta_c*speed_s^2+delta_d/speed_s)/(epsilon_e+feta_f*speed_s+gamma_g*speed_s^2)</f>
        <v>1.1642035145721665</v>
      </c>
    </row>
    <row r="838" spans="1:17" x14ac:dyDescent="0.25">
      <c r="A838" s="88" t="s">
        <v>6</v>
      </c>
      <c r="B838" s="88" t="s">
        <v>8</v>
      </c>
      <c r="C838" s="88" t="s">
        <v>65</v>
      </c>
      <c r="D838" s="88" t="s">
        <v>134</v>
      </c>
      <c r="E838" s="130">
        <v>-0.04</v>
      </c>
      <c r="F838" s="130">
        <v>1</v>
      </c>
      <c r="G838" s="90">
        <v>-1.7890811280385954</v>
      </c>
      <c r="H838" s="90">
        <v>21.700437958063088</v>
      </c>
      <c r="I838" s="90">
        <v>4.3878836467289482</v>
      </c>
      <c r="J838" s="90">
        <v>1.5380739521976459</v>
      </c>
      <c r="K838" s="90">
        <v>-3.2286162930726379E-3</v>
      </c>
      <c r="L838" s="90">
        <v>0</v>
      </c>
      <c r="M838" s="90">
        <v>0</v>
      </c>
      <c r="N838" s="89">
        <v>12</v>
      </c>
      <c r="O838" s="89">
        <v>86</v>
      </c>
      <c r="P838" s="89">
        <f t="shared" si="24"/>
        <v>30</v>
      </c>
      <c r="Q838" s="91">
        <f>(alpha_a+(beta_b/(1+EXP((((-1)*ceta_c)+(delta_d*LN(speed_s)))+(epsilon_e*speed_s)))))</f>
        <v>5.1892001568439792</v>
      </c>
    </row>
    <row r="839" spans="1:17" x14ac:dyDescent="0.25">
      <c r="A839" s="88" t="s">
        <v>6</v>
      </c>
      <c r="B839" s="88" t="s">
        <v>8</v>
      </c>
      <c r="C839" s="88" t="s">
        <v>65</v>
      </c>
      <c r="D839" s="88" t="s">
        <v>135</v>
      </c>
      <c r="E839" s="130">
        <v>-0.04</v>
      </c>
      <c r="F839" s="130">
        <v>1</v>
      </c>
      <c r="G839" s="90">
        <v>-1.3864556772234082</v>
      </c>
      <c r="H839" s="90">
        <v>18.455300550906987</v>
      </c>
      <c r="I839" s="90">
        <v>3.7269276351636558</v>
      </c>
      <c r="J839" s="90">
        <v>1.3926457238919043</v>
      </c>
      <c r="K839" s="90">
        <v>-2.2539553254371692E-3</v>
      </c>
      <c r="L839" s="90">
        <v>0</v>
      </c>
      <c r="M839" s="90">
        <v>0</v>
      </c>
      <c r="N839" s="89">
        <v>12</v>
      </c>
      <c r="O839" s="89">
        <v>86</v>
      </c>
      <c r="P839" s="89">
        <f t="shared" si="24"/>
        <v>30</v>
      </c>
      <c r="Q839" s="91">
        <f>(alpha_a+(beta_b/(1+EXP((((-1)*ceta_c)+(delta_d*LN(speed_s)))+(epsilon_e*speed_s)))))</f>
        <v>3.7897574367221112</v>
      </c>
    </row>
    <row r="840" spans="1:17" x14ac:dyDescent="0.25">
      <c r="A840" s="88" t="s">
        <v>6</v>
      </c>
      <c r="B840" s="88" t="s">
        <v>8</v>
      </c>
      <c r="C840" s="88" t="s">
        <v>65</v>
      </c>
      <c r="D840" s="88" t="s">
        <v>136</v>
      </c>
      <c r="E840" s="130">
        <v>-0.04</v>
      </c>
      <c r="F840" s="130">
        <v>1</v>
      </c>
      <c r="G840" s="90">
        <v>-1.4872033008723928</v>
      </c>
      <c r="H840" s="90">
        <v>20.443560815108444</v>
      </c>
      <c r="I840" s="90">
        <v>3.7247362745962427</v>
      </c>
      <c r="J840" s="90">
        <v>1.4011625930251304</v>
      </c>
      <c r="K840" s="90">
        <v>-2.4699908754142511E-3</v>
      </c>
      <c r="L840" s="90">
        <v>0</v>
      </c>
      <c r="M840" s="90">
        <v>0</v>
      </c>
      <c r="N840" s="89">
        <v>12</v>
      </c>
      <c r="O840" s="89">
        <v>86</v>
      </c>
      <c r="P840" s="89">
        <f t="shared" si="24"/>
        <v>30</v>
      </c>
      <c r="Q840" s="91">
        <f>(alpha_a+(beta_b/(1+EXP((((-1)*ceta_c)+(delta_d*LN(speed_s)))+(epsilon_e*speed_s)))))</f>
        <v>4.1454040982156135</v>
      </c>
    </row>
    <row r="841" spans="1:17" x14ac:dyDescent="0.25">
      <c r="A841" s="88" t="s">
        <v>6</v>
      </c>
      <c r="B841" s="88" t="s">
        <v>8</v>
      </c>
      <c r="C841" s="88" t="s">
        <v>65</v>
      </c>
      <c r="D841" s="88" t="s">
        <v>137</v>
      </c>
      <c r="E841" s="130">
        <v>-0.04</v>
      </c>
      <c r="F841" s="130">
        <v>1</v>
      </c>
      <c r="G841" s="90">
        <v>-0.74417324153407571</v>
      </c>
      <c r="H841" s="90">
        <v>17.30924186150693</v>
      </c>
      <c r="I841" s="90">
        <v>4.228178918221376</v>
      </c>
      <c r="J841" s="90">
        <v>1.6025296277261472</v>
      </c>
      <c r="K841" s="90">
        <v>-3.7953870141092588E-3</v>
      </c>
      <c r="L841" s="90">
        <v>0</v>
      </c>
      <c r="M841" s="90">
        <v>0</v>
      </c>
      <c r="N841" s="89">
        <v>12</v>
      </c>
      <c r="O841" s="89">
        <v>86</v>
      </c>
      <c r="P841" s="89">
        <f t="shared" ref="P841:P904" si="26">IF($P$2&lt;N841,N841,IF($P$2&gt;O841,O841,$P$2))</f>
        <v>30</v>
      </c>
      <c r="Q841" s="91">
        <f>(alpha_a+(beta_b/(1+EXP((((-1)*ceta_c)+(delta_d*LN(speed_s)))+(epsilon_e*speed_s)))))</f>
        <v>3.5511938881256211</v>
      </c>
    </row>
    <row r="842" spans="1:17" x14ac:dyDescent="0.25">
      <c r="A842" s="88" t="s">
        <v>6</v>
      </c>
      <c r="B842" s="88" t="s">
        <v>8</v>
      </c>
      <c r="C842" s="88" t="s">
        <v>65</v>
      </c>
      <c r="D842" s="88" t="s">
        <v>138</v>
      </c>
      <c r="E842" s="130">
        <v>-0.04</v>
      </c>
      <c r="F842" s="130">
        <v>1</v>
      </c>
      <c r="G842" s="90">
        <v>-0.81724369569374589</v>
      </c>
      <c r="H842" s="90">
        <v>8.8063365926394965</v>
      </c>
      <c r="I842" s="90">
        <v>4.5420757678188952</v>
      </c>
      <c r="J842" s="90">
        <v>1.5896813218238197</v>
      </c>
      <c r="K842" s="90">
        <v>-3.6262016799999902E-3</v>
      </c>
      <c r="L842" s="90">
        <v>0</v>
      </c>
      <c r="M842" s="90">
        <v>0</v>
      </c>
      <c r="N842" s="89">
        <v>12</v>
      </c>
      <c r="O842" s="89">
        <v>86</v>
      </c>
      <c r="P842" s="89">
        <f t="shared" si="26"/>
        <v>30</v>
      </c>
      <c r="Q842" s="91">
        <f>(alpha_a+(beta_b/(1+EXP((((-1)*ceta_c)+(delta_d*LN(speed_s)))+(epsilon_e*speed_s)))))</f>
        <v>1.9965960917024301</v>
      </c>
    </row>
    <row r="843" spans="1:17" x14ac:dyDescent="0.25">
      <c r="A843" s="88" t="s">
        <v>6</v>
      </c>
      <c r="B843" s="88" t="s">
        <v>8</v>
      </c>
      <c r="C843" s="88" t="s">
        <v>65</v>
      </c>
      <c r="D843" s="88" t="s">
        <v>131</v>
      </c>
      <c r="E843" s="130">
        <v>-0.04</v>
      </c>
      <c r="F843" s="130">
        <v>1</v>
      </c>
      <c r="G843" s="90">
        <v>-35.124021880100003</v>
      </c>
      <c r="H843" s="90">
        <v>6.4004543176000004</v>
      </c>
      <c r="I843" s="90">
        <v>-6.4126659899999994E-2</v>
      </c>
      <c r="J843" s="90">
        <v>70.845938404400002</v>
      </c>
      <c r="K843" s="90">
        <v>1</v>
      </c>
      <c r="L843" s="90">
        <v>-0.40971991499999999</v>
      </c>
      <c r="M843" s="90">
        <v>6.4474292599999997E-2</v>
      </c>
      <c r="N843" s="89">
        <v>5</v>
      </c>
      <c r="O843" s="89">
        <v>85</v>
      </c>
      <c r="P843" s="89">
        <f t="shared" si="26"/>
        <v>30</v>
      </c>
      <c r="Q843" s="91">
        <f>(alpha_a+beta_b*speed_s+ceta_c*speed_s^2+delta_d/speed_s)/(epsilon_e+feta_f*speed_s+gamma_g*speed_s^2)</f>
        <v>2.1726022754857741</v>
      </c>
    </row>
    <row r="844" spans="1:17" x14ac:dyDescent="0.25">
      <c r="A844" s="88" t="s">
        <v>6</v>
      </c>
      <c r="B844" s="88" t="s">
        <v>8</v>
      </c>
      <c r="C844" s="88" t="s">
        <v>65</v>
      </c>
      <c r="D844" s="88" t="s">
        <v>132</v>
      </c>
      <c r="E844" s="130">
        <v>-0.04</v>
      </c>
      <c r="F844" s="130">
        <v>1</v>
      </c>
      <c r="G844" s="90">
        <v>-53.501350876799997</v>
      </c>
      <c r="H844" s="90">
        <v>9.3083880346000001</v>
      </c>
      <c r="I844" s="90">
        <v>-9.2371849899999997E-2</v>
      </c>
      <c r="J844" s="90">
        <v>107.52957705270001</v>
      </c>
      <c r="K844" s="90">
        <v>1</v>
      </c>
      <c r="L844" s="90">
        <v>-0.40315435719999998</v>
      </c>
      <c r="M844" s="90">
        <v>6.0803243700000002E-2</v>
      </c>
      <c r="N844" s="89">
        <v>5</v>
      </c>
      <c r="O844" s="89">
        <v>85</v>
      </c>
      <c r="P844" s="89">
        <f t="shared" si="26"/>
        <v>30</v>
      </c>
      <c r="Q844" s="91">
        <f>(alpha_a+beta_b*speed_s+ceta_c*speed_s^2+delta_d/speed_s)/(epsilon_e+feta_f*speed_s+gamma_g*speed_s^2)</f>
        <v>3.3510355122977593</v>
      </c>
    </row>
    <row r="845" spans="1:17" x14ac:dyDescent="0.25">
      <c r="A845" s="88" t="s">
        <v>6</v>
      </c>
      <c r="B845" s="88" t="s">
        <v>8</v>
      </c>
      <c r="C845" s="88" t="s">
        <v>65</v>
      </c>
      <c r="D845" s="88" t="s">
        <v>133</v>
      </c>
      <c r="E845" s="130">
        <v>-0.04</v>
      </c>
      <c r="F845" s="130">
        <v>1</v>
      </c>
      <c r="G845" s="90">
        <v>-8.9685710447999991</v>
      </c>
      <c r="H845" s="90">
        <v>0.49373844369999997</v>
      </c>
      <c r="I845" s="90">
        <v>-3.3751342999999998E-3</v>
      </c>
      <c r="J845" s="90">
        <v>43.754795950499997</v>
      </c>
      <c r="K845" s="90">
        <v>1</v>
      </c>
      <c r="L845" s="90">
        <v>-0.18279199639999999</v>
      </c>
      <c r="M845" s="90">
        <v>8.4511390999999995E-3</v>
      </c>
      <c r="N845" s="89">
        <v>5</v>
      </c>
      <c r="O845" s="89">
        <v>85</v>
      </c>
      <c r="P845" s="89">
        <f t="shared" si="26"/>
        <v>30</v>
      </c>
      <c r="Q845" s="91">
        <f>(alpha_a+beta_b*speed_s+ceta_c*speed_s^2+delta_d/speed_s)/(epsilon_e+feta_f*speed_s+gamma_g*speed_s^2)</f>
        <v>1.3658207062934857</v>
      </c>
    </row>
    <row r="846" spans="1:17" x14ac:dyDescent="0.25">
      <c r="A846" s="88" t="s">
        <v>6</v>
      </c>
      <c r="B846" s="88" t="s">
        <v>7</v>
      </c>
      <c r="C846" s="88" t="s">
        <v>65</v>
      </c>
      <c r="D846" s="88" t="s">
        <v>134</v>
      </c>
      <c r="E846" s="130">
        <v>-0.04</v>
      </c>
      <c r="F846" s="130">
        <v>1</v>
      </c>
      <c r="G846" s="90">
        <v>-6.2174549729298478E-5</v>
      </c>
      <c r="H846" s="90">
        <v>1.1887504158691154E-2</v>
      </c>
      <c r="I846" s="90">
        <v>-0.80901864676870894</v>
      </c>
      <c r="J846" s="90">
        <v>20.998452887416512</v>
      </c>
      <c r="K846" s="90">
        <v>0</v>
      </c>
      <c r="L846" s="90">
        <v>0</v>
      </c>
      <c r="M846" s="90">
        <v>0</v>
      </c>
      <c r="N846" s="89">
        <v>12</v>
      </c>
      <c r="O846" s="89">
        <v>84</v>
      </c>
      <c r="P846" s="89">
        <f t="shared" si="26"/>
        <v>30</v>
      </c>
      <c r="Q846" s="91">
        <f>(((alpha_a*(speed_s^3))+(beta_b*(speed_s^2))+(ceta_c*speed_s))+delta_d)</f>
        <v>5.747934384486225</v>
      </c>
    </row>
    <row r="847" spans="1:17" x14ac:dyDescent="0.25">
      <c r="A847" s="88" t="s">
        <v>6</v>
      </c>
      <c r="B847" s="88" t="s">
        <v>7</v>
      </c>
      <c r="C847" s="88" t="s">
        <v>65</v>
      </c>
      <c r="D847" s="88" t="s">
        <v>135</v>
      </c>
      <c r="E847" s="130">
        <v>-0.04</v>
      </c>
      <c r="F847" s="130">
        <v>1</v>
      </c>
      <c r="G847" s="90">
        <v>-1.5191108266156297</v>
      </c>
      <c r="H847" s="90">
        <v>18.201432217097825</v>
      </c>
      <c r="I847" s="90">
        <v>3.9483075875389875</v>
      </c>
      <c r="J847" s="90">
        <v>1.4103361651022532</v>
      </c>
      <c r="K847" s="90">
        <v>-1.8875084197521271E-3</v>
      </c>
      <c r="L847" s="90">
        <v>0</v>
      </c>
      <c r="M847" s="90">
        <v>0</v>
      </c>
      <c r="N847" s="89">
        <v>12</v>
      </c>
      <c r="O847" s="89">
        <v>86</v>
      </c>
      <c r="P847" s="89">
        <f t="shared" si="26"/>
        <v>30</v>
      </c>
      <c r="Q847" s="91">
        <f>(alpha_a+(beta_b/(1+EXP((((-1)*ceta_c)+(delta_d*LN(speed_s)))+(epsilon_e*speed_s)))))</f>
        <v>4.1553876825568237</v>
      </c>
    </row>
    <row r="848" spans="1:17" x14ac:dyDescent="0.25">
      <c r="A848" s="88" t="s">
        <v>6</v>
      </c>
      <c r="B848" s="88" t="s">
        <v>7</v>
      </c>
      <c r="C848" s="88" t="s">
        <v>65</v>
      </c>
      <c r="D848" s="88" t="s">
        <v>136</v>
      </c>
      <c r="E848" s="130">
        <v>-0.04</v>
      </c>
      <c r="F848" s="130">
        <v>1</v>
      </c>
      <c r="G848" s="90">
        <v>-1.5754533806179405</v>
      </c>
      <c r="H848" s="90">
        <v>20.449573334111093</v>
      </c>
      <c r="I848" s="90">
        <v>3.9360584543956341</v>
      </c>
      <c r="J848" s="90">
        <v>1.4255802695557072</v>
      </c>
      <c r="K848" s="90">
        <v>-2.0405011152353769E-3</v>
      </c>
      <c r="L848" s="90">
        <v>0</v>
      </c>
      <c r="M848" s="90">
        <v>0</v>
      </c>
      <c r="N848" s="89">
        <v>12</v>
      </c>
      <c r="O848" s="89">
        <v>86</v>
      </c>
      <c r="P848" s="89">
        <f t="shared" si="26"/>
        <v>30</v>
      </c>
      <c r="Q848" s="91">
        <f>(alpha_a+(beta_b/(1+EXP((((-1)*ceta_c)+(delta_d*LN(speed_s)))+(epsilon_e*speed_s)))))</f>
        <v>4.541789408233293</v>
      </c>
    </row>
    <row r="849" spans="1:17" x14ac:dyDescent="0.25">
      <c r="A849" s="88" t="s">
        <v>6</v>
      </c>
      <c r="B849" s="88" t="s">
        <v>7</v>
      </c>
      <c r="C849" s="88" t="s">
        <v>65</v>
      </c>
      <c r="D849" s="88" t="s">
        <v>137</v>
      </c>
      <c r="E849" s="130">
        <v>-0.04</v>
      </c>
      <c r="F849" s="130">
        <v>1</v>
      </c>
      <c r="G849" s="90">
        <v>-0.85291999535320606</v>
      </c>
      <c r="H849" s="90">
        <v>17.234085727652353</v>
      </c>
      <c r="I849" s="90">
        <v>4.5101567654720363</v>
      </c>
      <c r="J849" s="90">
        <v>1.6479257000792074</v>
      </c>
      <c r="K849" s="90">
        <v>-4.2800639725637116E-3</v>
      </c>
      <c r="L849" s="90">
        <v>0</v>
      </c>
      <c r="M849" s="90">
        <v>0</v>
      </c>
      <c r="N849" s="89">
        <v>12</v>
      </c>
      <c r="O849" s="89">
        <v>86</v>
      </c>
      <c r="P849" s="89">
        <f t="shared" si="26"/>
        <v>30</v>
      </c>
      <c r="Q849" s="91">
        <f>(alpha_a+(beta_b/(1+EXP((((-1)*ceta_c)+(delta_d*LN(speed_s)))+(epsilon_e*speed_s)))))</f>
        <v>3.8969017092367908</v>
      </c>
    </row>
    <row r="850" spans="1:17" x14ac:dyDescent="0.25">
      <c r="A850" s="88" t="s">
        <v>6</v>
      </c>
      <c r="B850" s="88" t="s">
        <v>7</v>
      </c>
      <c r="C850" s="88" t="s">
        <v>65</v>
      </c>
      <c r="D850" s="88" t="s">
        <v>138</v>
      </c>
      <c r="E850" s="130">
        <v>-0.04</v>
      </c>
      <c r="F850" s="130">
        <v>1</v>
      </c>
      <c r="G850" s="90">
        <v>-0.89228284909231337</v>
      </c>
      <c r="H850" s="90">
        <v>8.9372341649343259</v>
      </c>
      <c r="I850" s="90">
        <v>4.9769623685690938</v>
      </c>
      <c r="J850" s="90">
        <v>1.686320515833917</v>
      </c>
      <c r="K850" s="90">
        <v>-4.6303410530203707E-3</v>
      </c>
      <c r="L850" s="90">
        <v>0</v>
      </c>
      <c r="M850" s="90">
        <v>0</v>
      </c>
      <c r="N850" s="89">
        <v>12</v>
      </c>
      <c r="O850" s="89">
        <v>86</v>
      </c>
      <c r="P850" s="89">
        <f t="shared" si="26"/>
        <v>30</v>
      </c>
      <c r="Q850" s="91">
        <f>(alpha_a+(beta_b/(1+EXP((((-1)*ceta_c)+(delta_d*LN(speed_s)))+(epsilon_e*speed_s)))))</f>
        <v>2.2345351517323122</v>
      </c>
    </row>
    <row r="851" spans="1:17" x14ac:dyDescent="0.25">
      <c r="A851" s="88" t="s">
        <v>6</v>
      </c>
      <c r="B851" s="88" t="s">
        <v>7</v>
      </c>
      <c r="C851" s="88" t="s">
        <v>65</v>
      </c>
      <c r="D851" s="88" t="s">
        <v>131</v>
      </c>
      <c r="E851" s="130">
        <v>-0.04</v>
      </c>
      <c r="F851" s="130">
        <v>1</v>
      </c>
      <c r="G851" s="90">
        <v>-38.113234675599998</v>
      </c>
      <c r="H851" s="90">
        <v>6.9853500461999998</v>
      </c>
      <c r="I851" s="90">
        <v>-6.8912211299999998E-2</v>
      </c>
      <c r="J851" s="90">
        <v>75.223814813100006</v>
      </c>
      <c r="K851" s="90">
        <v>1</v>
      </c>
      <c r="L851" s="90">
        <v>-0.41521902830000001</v>
      </c>
      <c r="M851" s="90">
        <v>6.5882803899999995E-2</v>
      </c>
      <c r="N851" s="89">
        <v>5</v>
      </c>
      <c r="O851" s="89">
        <v>85</v>
      </c>
      <c r="P851" s="89">
        <f t="shared" si="26"/>
        <v>30</v>
      </c>
      <c r="Q851" s="91">
        <f>(alpha_a+beta_b*speed_s+ceta_c*speed_s^2+delta_d/speed_s)/(epsilon_e+feta_f*speed_s+gamma_g*speed_s^2)</f>
        <v>2.3398521635610097</v>
      </c>
    </row>
    <row r="852" spans="1:17" x14ac:dyDescent="0.25">
      <c r="A852" s="88" t="s">
        <v>6</v>
      </c>
      <c r="B852" s="88" t="s">
        <v>7</v>
      </c>
      <c r="C852" s="88" t="s">
        <v>65</v>
      </c>
      <c r="D852" s="88" t="s">
        <v>132</v>
      </c>
      <c r="E852" s="130">
        <v>-0.04</v>
      </c>
      <c r="F852" s="130">
        <v>1</v>
      </c>
      <c r="G852" s="90">
        <v>-59.895301873000001</v>
      </c>
      <c r="H852" s="90">
        <v>10.776489099899999</v>
      </c>
      <c r="I852" s="90">
        <v>-0.1053478489</v>
      </c>
      <c r="J852" s="90">
        <v>116.58735361470001</v>
      </c>
      <c r="K852" s="90">
        <v>1</v>
      </c>
      <c r="L852" s="90">
        <v>-0.40618956940000001</v>
      </c>
      <c r="M852" s="90">
        <v>6.3813292100000002E-2</v>
      </c>
      <c r="N852" s="89">
        <v>5</v>
      </c>
      <c r="O852" s="89">
        <v>85</v>
      </c>
      <c r="P852" s="89">
        <f t="shared" si="26"/>
        <v>30</v>
      </c>
      <c r="Q852" s="91">
        <f>(alpha_a+beta_b*speed_s+ceta_c*speed_s^2+delta_d/speed_s)/(epsilon_e+feta_f*speed_s+gamma_g*speed_s^2)</f>
        <v>3.7294365702125245</v>
      </c>
    </row>
    <row r="853" spans="1:17" x14ac:dyDescent="0.25">
      <c r="A853" s="88" t="s">
        <v>6</v>
      </c>
      <c r="B853" s="88" t="s">
        <v>7</v>
      </c>
      <c r="C853" s="88" t="s">
        <v>65</v>
      </c>
      <c r="D853" s="88" t="s">
        <v>133</v>
      </c>
      <c r="E853" s="130">
        <v>-0.04</v>
      </c>
      <c r="F853" s="130">
        <v>1</v>
      </c>
      <c r="G853" s="90">
        <v>-9.4044339861000008</v>
      </c>
      <c r="H853" s="90">
        <v>0.53518872149999996</v>
      </c>
      <c r="I853" s="90">
        <v>-4.1179729E-3</v>
      </c>
      <c r="J853" s="90">
        <v>44.634440027899998</v>
      </c>
      <c r="K853" s="90">
        <v>1</v>
      </c>
      <c r="L853" s="90">
        <v>-0.18582989159999999</v>
      </c>
      <c r="M853" s="90">
        <v>8.7581165999999992E-3</v>
      </c>
      <c r="N853" s="89">
        <v>5</v>
      </c>
      <c r="O853" s="89">
        <v>85</v>
      </c>
      <c r="P853" s="89">
        <f t="shared" si="26"/>
        <v>30</v>
      </c>
      <c r="Q853" s="91">
        <f>(alpha_a+beta_b*speed_s+ceta_c*speed_s^2+delta_d/speed_s)/(epsilon_e+feta_f*speed_s+gamma_g*speed_s^2)</f>
        <v>1.3402841316106493</v>
      </c>
    </row>
    <row r="854" spans="1:17" x14ac:dyDescent="0.25">
      <c r="A854" s="88" t="s">
        <v>6</v>
      </c>
      <c r="B854" s="88" t="s">
        <v>139</v>
      </c>
      <c r="C854" s="88" t="s">
        <v>65</v>
      </c>
      <c r="D854" s="88" t="s">
        <v>134</v>
      </c>
      <c r="E854" s="130">
        <v>-0.04</v>
      </c>
      <c r="F854" s="130">
        <v>1</v>
      </c>
      <c r="G854" s="90">
        <v>-6.7785138652395801E-5</v>
      </c>
      <c r="H854" s="90">
        <v>1.3068889071615342E-2</v>
      </c>
      <c r="I854" s="90">
        <v>-0.90585753235823097</v>
      </c>
      <c r="J854" s="90">
        <v>24.135584250295882</v>
      </c>
      <c r="K854" s="90">
        <v>0</v>
      </c>
      <c r="L854" s="90">
        <v>0</v>
      </c>
      <c r="M854" s="90">
        <v>0</v>
      </c>
      <c r="N854" s="89">
        <v>12</v>
      </c>
      <c r="O854" s="89">
        <v>84</v>
      </c>
      <c r="P854" s="89">
        <f t="shared" si="26"/>
        <v>30</v>
      </c>
      <c r="Q854" s="91">
        <f>(((alpha_a*(speed_s^3))+(beta_b*(speed_s^2))+(ceta_c*speed_s))+delta_d)</f>
        <v>6.8916597003880717</v>
      </c>
    </row>
    <row r="855" spans="1:17" x14ac:dyDescent="0.25">
      <c r="A855" s="88" t="s">
        <v>6</v>
      </c>
      <c r="B855" s="88" t="s">
        <v>139</v>
      </c>
      <c r="C855" s="88" t="s">
        <v>65</v>
      </c>
      <c r="D855" s="88" t="s">
        <v>135</v>
      </c>
      <c r="E855" s="130">
        <v>-0.04</v>
      </c>
      <c r="F855" s="130">
        <v>1</v>
      </c>
      <c r="G855" s="90">
        <v>-2.1782995720513401</v>
      </c>
      <c r="H855" s="90">
        <v>20.59573327232815</v>
      </c>
      <c r="I855" s="90">
        <v>4.1082189705388608</v>
      </c>
      <c r="J855" s="90">
        <v>1.4249429955362167</v>
      </c>
      <c r="K855" s="90">
        <v>-3.3673543479449076E-3</v>
      </c>
      <c r="L855" s="90">
        <v>0</v>
      </c>
      <c r="M855" s="90">
        <v>0</v>
      </c>
      <c r="N855" s="89">
        <v>12</v>
      </c>
      <c r="O855" s="89">
        <v>86</v>
      </c>
      <c r="P855" s="89">
        <f t="shared" si="26"/>
        <v>30</v>
      </c>
      <c r="Q855" s="91">
        <f>(alpha_a+(beta_b/(1+EXP((((-1)*ceta_c)+(delta_d*LN(speed_s)))+(epsilon_e*speed_s)))))</f>
        <v>4.9450084997098944</v>
      </c>
    </row>
    <row r="856" spans="1:17" x14ac:dyDescent="0.25">
      <c r="A856" s="88" t="s">
        <v>6</v>
      </c>
      <c r="B856" s="88" t="s">
        <v>139</v>
      </c>
      <c r="C856" s="88" t="s">
        <v>65</v>
      </c>
      <c r="D856" s="88" t="s">
        <v>136</v>
      </c>
      <c r="E856" s="130">
        <v>-0.04</v>
      </c>
      <c r="F856" s="130">
        <v>1</v>
      </c>
      <c r="G856" s="90">
        <v>-2.0145035420162261</v>
      </c>
      <c r="H856" s="90">
        <v>22.603523843340238</v>
      </c>
      <c r="I856" s="90">
        <v>4.1616523703027335</v>
      </c>
      <c r="J856" s="90">
        <v>1.4631346609281548</v>
      </c>
      <c r="K856" s="90">
        <v>-2.9432554927315518E-3</v>
      </c>
      <c r="L856" s="90">
        <v>0</v>
      </c>
      <c r="M856" s="90">
        <v>0</v>
      </c>
      <c r="N856" s="89">
        <v>12</v>
      </c>
      <c r="O856" s="89">
        <v>86</v>
      </c>
      <c r="P856" s="89">
        <f t="shared" si="26"/>
        <v>30</v>
      </c>
      <c r="Q856" s="91">
        <f>(alpha_a+(beta_b/(1+EXP((((-1)*ceta_c)+(delta_d*LN(speed_s)))+(epsilon_e*speed_s)))))</f>
        <v>5.3536144294480685</v>
      </c>
    </row>
    <row r="857" spans="1:17" x14ac:dyDescent="0.25">
      <c r="A857" s="88" t="s">
        <v>6</v>
      </c>
      <c r="B857" s="88" t="s">
        <v>139</v>
      </c>
      <c r="C857" s="88" t="s">
        <v>65</v>
      </c>
      <c r="D857" s="88" t="s">
        <v>137</v>
      </c>
      <c r="E857" s="130">
        <v>-0.04</v>
      </c>
      <c r="F857" s="130">
        <v>1</v>
      </c>
      <c r="G857" s="90">
        <v>-1.0141937670004102</v>
      </c>
      <c r="H857" s="90">
        <v>19.177138550227667</v>
      </c>
      <c r="I857" s="90">
        <v>4.6230257948798794</v>
      </c>
      <c r="J857" s="90">
        <v>1.6532061522998696</v>
      </c>
      <c r="K857" s="90">
        <v>-3.8768185352416325E-3</v>
      </c>
      <c r="L857" s="90">
        <v>0</v>
      </c>
      <c r="M857" s="90">
        <v>0</v>
      </c>
      <c r="N857" s="89">
        <v>12</v>
      </c>
      <c r="O857" s="89">
        <v>86</v>
      </c>
      <c r="P857" s="89">
        <f t="shared" si="26"/>
        <v>30</v>
      </c>
      <c r="Q857" s="91">
        <f>(alpha_a+(beta_b/(1+EXP((((-1)*ceta_c)+(delta_d*LN(speed_s)))+(epsilon_e*speed_s)))))</f>
        <v>4.5940195358283908</v>
      </c>
    </row>
    <row r="858" spans="1:17" x14ac:dyDescent="0.25">
      <c r="A858" s="88" t="s">
        <v>6</v>
      </c>
      <c r="B858" s="88" t="s">
        <v>139</v>
      </c>
      <c r="C858" s="88" t="s">
        <v>65</v>
      </c>
      <c r="D858" s="88" t="s">
        <v>138</v>
      </c>
      <c r="E858" s="130">
        <v>-0.04</v>
      </c>
      <c r="F858" s="130">
        <v>1</v>
      </c>
      <c r="G858" s="90">
        <v>-1.063618612484214</v>
      </c>
      <c r="H858" s="90">
        <v>10.041556487087359</v>
      </c>
      <c r="I858" s="90">
        <v>5.1898633308653954</v>
      </c>
      <c r="J858" s="90">
        <v>1.7214575959368701</v>
      </c>
      <c r="K858" s="90">
        <v>-4.7348638157383542E-3</v>
      </c>
      <c r="L858" s="90">
        <v>0</v>
      </c>
      <c r="M858" s="90">
        <v>0</v>
      </c>
      <c r="N858" s="89">
        <v>12</v>
      </c>
      <c r="O858" s="89">
        <v>86</v>
      </c>
      <c r="P858" s="89">
        <f t="shared" si="26"/>
        <v>30</v>
      </c>
      <c r="Q858" s="91">
        <f>(alpha_a+(beta_b/(1+EXP((((-1)*ceta_c)+(delta_d*LN(speed_s)))+(epsilon_e*speed_s)))))</f>
        <v>2.6731037133946325</v>
      </c>
    </row>
    <row r="859" spans="1:17" x14ac:dyDescent="0.25">
      <c r="A859" s="88" t="s">
        <v>6</v>
      </c>
      <c r="B859" s="88" t="s">
        <v>139</v>
      </c>
      <c r="C859" s="88" t="s">
        <v>65</v>
      </c>
      <c r="D859" s="88" t="s">
        <v>131</v>
      </c>
      <c r="E859" s="130">
        <v>-0.04</v>
      </c>
      <c r="F859" s="130">
        <v>1</v>
      </c>
      <c r="G859" s="90">
        <v>-44.919578074599997</v>
      </c>
      <c r="H859" s="90">
        <v>8.3639009924999996</v>
      </c>
      <c r="I859" s="90">
        <v>-8.1436940200000002E-2</v>
      </c>
      <c r="J859" s="90">
        <v>86.010328885000007</v>
      </c>
      <c r="K859" s="90">
        <v>1</v>
      </c>
      <c r="L859" s="90">
        <v>-0.42497857259999999</v>
      </c>
      <c r="M859" s="90">
        <v>6.8821806499999999E-2</v>
      </c>
      <c r="N859" s="89">
        <v>5</v>
      </c>
      <c r="O859" s="89">
        <v>85</v>
      </c>
      <c r="P859" s="89">
        <f t="shared" si="26"/>
        <v>30</v>
      </c>
      <c r="Q859" s="91">
        <f>(alpha_a+beta_b*speed_s+ceta_c*speed_s^2+delta_d/speed_s)/(epsilon_e+feta_f*speed_s+gamma_g*speed_s^2)</f>
        <v>2.701145462464229</v>
      </c>
    </row>
    <row r="860" spans="1:17" x14ac:dyDescent="0.25">
      <c r="A860" s="88" t="s">
        <v>6</v>
      </c>
      <c r="B860" s="88" t="s">
        <v>139</v>
      </c>
      <c r="C860" s="88" t="s">
        <v>65</v>
      </c>
      <c r="D860" s="88" t="s">
        <v>132</v>
      </c>
      <c r="E860" s="130">
        <v>-0.04</v>
      </c>
      <c r="F860" s="130">
        <v>1</v>
      </c>
      <c r="G860" s="90">
        <v>-71.563831357500007</v>
      </c>
      <c r="H860" s="90">
        <v>13.204925600199999</v>
      </c>
      <c r="I860" s="90">
        <v>-0.12696775169999999</v>
      </c>
      <c r="J860" s="90">
        <v>135.1259726923</v>
      </c>
      <c r="K860" s="90">
        <v>1</v>
      </c>
      <c r="L860" s="90">
        <v>-0.41161324500000002</v>
      </c>
      <c r="M860" s="90">
        <v>6.6766532099999998E-2</v>
      </c>
      <c r="N860" s="89">
        <v>5</v>
      </c>
      <c r="O860" s="89">
        <v>85</v>
      </c>
      <c r="P860" s="89">
        <f t="shared" si="26"/>
        <v>30</v>
      </c>
      <c r="Q860" s="91">
        <f>(alpha_a+beta_b*speed_s+ceta_c*speed_s^2+delta_d/speed_s)/(epsilon_e+feta_f*speed_s+gamma_g*speed_s^2)</f>
        <v>4.4072759469149965</v>
      </c>
    </row>
    <row r="861" spans="1:17" x14ac:dyDescent="0.25">
      <c r="A861" s="88" t="s">
        <v>6</v>
      </c>
      <c r="B861" s="88" t="s">
        <v>139</v>
      </c>
      <c r="C861" s="88" t="s">
        <v>65</v>
      </c>
      <c r="D861" s="88" t="s">
        <v>133</v>
      </c>
      <c r="E861" s="130">
        <v>-0.04</v>
      </c>
      <c r="F861" s="130">
        <v>1</v>
      </c>
      <c r="G861" s="90">
        <v>-10.7492702722</v>
      </c>
      <c r="H861" s="90">
        <v>0.63573957780000001</v>
      </c>
      <c r="I861" s="90">
        <v>-5.5468949E-3</v>
      </c>
      <c r="J861" s="90">
        <v>49.491090533200001</v>
      </c>
      <c r="K861" s="90">
        <v>1</v>
      </c>
      <c r="L861" s="90">
        <v>-0.18811935809999999</v>
      </c>
      <c r="M861" s="90">
        <v>9.0641629000000005E-3</v>
      </c>
      <c r="N861" s="89">
        <v>5</v>
      </c>
      <c r="O861" s="89">
        <v>85</v>
      </c>
      <c r="P861" s="89">
        <f t="shared" si="26"/>
        <v>30</v>
      </c>
      <c r="Q861" s="91">
        <f>(alpha_a+beta_b*speed_s+ceta_c*speed_s^2+delta_d/speed_s)/(epsilon_e+feta_f*speed_s+gamma_g*speed_s^2)</f>
        <v>1.4172394980960445</v>
      </c>
    </row>
    <row r="862" spans="1:17" x14ac:dyDescent="0.25">
      <c r="A862" s="88" t="s">
        <v>6</v>
      </c>
      <c r="B862" s="88" t="s">
        <v>140</v>
      </c>
      <c r="C862" s="88" t="s">
        <v>168</v>
      </c>
      <c r="D862" s="88" t="s">
        <v>134</v>
      </c>
      <c r="E862" s="130">
        <v>-0.04</v>
      </c>
      <c r="F862" s="130">
        <v>1</v>
      </c>
      <c r="G862" s="90">
        <v>6.7277337215137294</v>
      </c>
      <c r="H862" s="90">
        <v>-14.273673838331163</v>
      </c>
      <c r="I862" s="90">
        <v>-1.7040713606289799</v>
      </c>
      <c r="J862" s="90">
        <v>0</v>
      </c>
      <c r="K862" s="90">
        <v>0</v>
      </c>
      <c r="L862" s="90">
        <v>0</v>
      </c>
      <c r="M862" s="90">
        <v>0</v>
      </c>
      <c r="N862" s="89">
        <v>12</v>
      </c>
      <c r="O862" s="89">
        <v>86</v>
      </c>
      <c r="P862" s="89">
        <f t="shared" si="26"/>
        <v>30</v>
      </c>
      <c r="Q862" s="91">
        <f>EXP((alpha_a+(beta_b/speed_s))+(ceta_c*LN(speed_s)))</f>
        <v>1.5778474482420566</v>
      </c>
    </row>
    <row r="863" spans="1:17" x14ac:dyDescent="0.25">
      <c r="A863" s="88" t="s">
        <v>6</v>
      </c>
      <c r="B863" s="88" t="s">
        <v>18</v>
      </c>
      <c r="C863" s="88" t="s">
        <v>65</v>
      </c>
      <c r="D863" s="88" t="s">
        <v>134</v>
      </c>
      <c r="E863" s="130">
        <v>-0.04</v>
      </c>
      <c r="F863" s="130">
        <v>1</v>
      </c>
      <c r="G863" s="90">
        <v>6.687910036514066</v>
      </c>
      <c r="H863" s="90">
        <v>-14.273674341218364</v>
      </c>
      <c r="I863" s="90">
        <v>-1.7040713583307381</v>
      </c>
      <c r="J863" s="90">
        <v>0</v>
      </c>
      <c r="K863" s="90">
        <v>0</v>
      </c>
      <c r="L863" s="90">
        <v>0</v>
      </c>
      <c r="M863" s="90">
        <v>0</v>
      </c>
      <c r="N863" s="89">
        <v>12</v>
      </c>
      <c r="O863" s="89">
        <v>86</v>
      </c>
      <c r="P863" s="89">
        <f t="shared" si="26"/>
        <v>30</v>
      </c>
      <c r="Q863" s="91">
        <f>EXP((alpha_a+(beta_b/speed_s))+(ceta_c*LN(speed_s)))</f>
        <v>1.5162464647318223</v>
      </c>
    </row>
    <row r="864" spans="1:17" x14ac:dyDescent="0.25">
      <c r="A864" s="88" t="s">
        <v>6</v>
      </c>
      <c r="B864" s="88" t="s">
        <v>18</v>
      </c>
      <c r="C864" s="88" t="s">
        <v>65</v>
      </c>
      <c r="D864" s="88" t="s">
        <v>135</v>
      </c>
      <c r="E864" s="130">
        <v>-0.04</v>
      </c>
      <c r="F864" s="130">
        <v>1</v>
      </c>
      <c r="G864" s="90">
        <v>-0.15839883346118125</v>
      </c>
      <c r="H864" s="90">
        <v>5.4812382841081897</v>
      </c>
      <c r="I864" s="90">
        <v>3.8042735867615751</v>
      </c>
      <c r="J864" s="90">
        <v>1.4991248390176239</v>
      </c>
      <c r="K864" s="90">
        <v>-3.1466761920307539E-3</v>
      </c>
      <c r="L864" s="90">
        <v>0</v>
      </c>
      <c r="M864" s="90">
        <v>0</v>
      </c>
      <c r="N864" s="89">
        <v>12</v>
      </c>
      <c r="O864" s="89">
        <v>86</v>
      </c>
      <c r="P864" s="89">
        <f t="shared" si="26"/>
        <v>30</v>
      </c>
      <c r="Q864" s="91">
        <f>(alpha_a+(beta_b/(1+EXP((((-1)*ceta_c)+(delta_d*LN(speed_s)))+(epsilon_e*speed_s)))))</f>
        <v>1.1102300140734378</v>
      </c>
    </row>
    <row r="865" spans="1:17" x14ac:dyDescent="0.25">
      <c r="A865" s="88" t="s">
        <v>6</v>
      </c>
      <c r="B865" s="88" t="s">
        <v>18</v>
      </c>
      <c r="C865" s="88" t="s">
        <v>65</v>
      </c>
      <c r="D865" s="88" t="s">
        <v>136</v>
      </c>
      <c r="E865" s="130">
        <v>-0.04</v>
      </c>
      <c r="F865" s="130">
        <v>1</v>
      </c>
      <c r="G865" s="90">
        <v>-0.201735840463448</v>
      </c>
      <c r="H865" s="90">
        <v>6.5858058049602217</v>
      </c>
      <c r="I865" s="90">
        <v>3.4747976402447081</v>
      </c>
      <c r="J865" s="90">
        <v>1.4186862567366176</v>
      </c>
      <c r="K865" s="90">
        <v>-2.5132710809880631E-3</v>
      </c>
      <c r="L865" s="90">
        <v>0</v>
      </c>
      <c r="M865" s="90">
        <v>0</v>
      </c>
      <c r="N865" s="89">
        <v>12</v>
      </c>
      <c r="O865" s="89">
        <v>86</v>
      </c>
      <c r="P865" s="89">
        <f t="shared" si="26"/>
        <v>30</v>
      </c>
      <c r="Q865" s="91">
        <f>(alpha_a+(beta_b/(1+EXP((((-1)*ceta_c)+(delta_d*LN(speed_s)))+(epsilon_e*speed_s)))))</f>
        <v>1.2365801431109398</v>
      </c>
    </row>
    <row r="866" spans="1:17" x14ac:dyDescent="0.25">
      <c r="A866" s="88" t="s">
        <v>6</v>
      </c>
      <c r="B866" s="88" t="s">
        <v>18</v>
      </c>
      <c r="C866" s="88" t="s">
        <v>65</v>
      </c>
      <c r="D866" s="88" t="s">
        <v>137</v>
      </c>
      <c r="E866" s="130">
        <v>-0.04</v>
      </c>
      <c r="F866" s="130">
        <v>1</v>
      </c>
      <c r="G866" s="90">
        <v>2.0336323977896687E-2</v>
      </c>
      <c r="H866" s="90">
        <v>5.8914973073104475</v>
      </c>
      <c r="I866" s="90">
        <v>4.6022450998108857</v>
      </c>
      <c r="J866" s="90">
        <v>1.8741201774536231</v>
      </c>
      <c r="K866" s="90">
        <v>-6.4012315758041668E-3</v>
      </c>
      <c r="L866" s="90">
        <v>0</v>
      </c>
      <c r="M866" s="90">
        <v>0</v>
      </c>
      <c r="N866" s="89">
        <v>12</v>
      </c>
      <c r="O866" s="89">
        <v>86</v>
      </c>
      <c r="P866" s="89">
        <f t="shared" si="26"/>
        <v>30</v>
      </c>
      <c r="Q866" s="91">
        <f>(alpha_a+(beta_b/(1+EXP((((-1)*ceta_c)+(delta_d*LN(speed_s)))+(epsilon_e*speed_s)))))</f>
        <v>1.0266019829286332</v>
      </c>
    </row>
    <row r="867" spans="1:17" x14ac:dyDescent="0.25">
      <c r="A867" s="88" t="s">
        <v>6</v>
      </c>
      <c r="B867" s="88" t="s">
        <v>18</v>
      </c>
      <c r="C867" s="88" t="s">
        <v>65</v>
      </c>
      <c r="D867" s="88" t="s">
        <v>138</v>
      </c>
      <c r="E867" s="130">
        <v>-0.04</v>
      </c>
      <c r="F867" s="130">
        <v>1</v>
      </c>
      <c r="G867" s="90">
        <v>-6.6464118863657579E-2</v>
      </c>
      <c r="H867" s="90">
        <v>2.5141116523365983</v>
      </c>
      <c r="I867" s="90">
        <v>4.935365989284608</v>
      </c>
      <c r="J867" s="90">
        <v>1.8081210176092746</v>
      </c>
      <c r="K867" s="90">
        <v>-5.4822624776428635E-3</v>
      </c>
      <c r="L867" s="90">
        <v>0</v>
      </c>
      <c r="M867" s="90">
        <v>0</v>
      </c>
      <c r="N867" s="89">
        <v>12</v>
      </c>
      <c r="O867" s="89">
        <v>86</v>
      </c>
      <c r="P867" s="89">
        <f t="shared" si="26"/>
        <v>30</v>
      </c>
      <c r="Q867" s="91">
        <f>(alpha_a+(beta_b/(1+EXP((((-1)*ceta_c)+(delta_d*LN(speed_s)))+(epsilon_e*speed_s)))))</f>
        <v>0.58528443606678993</v>
      </c>
    </row>
    <row r="868" spans="1:17" x14ac:dyDescent="0.25">
      <c r="A868" s="88" t="s">
        <v>6</v>
      </c>
      <c r="B868" s="88" t="s">
        <v>18</v>
      </c>
      <c r="C868" s="88" t="s">
        <v>65</v>
      </c>
      <c r="D868" s="88" t="s">
        <v>131</v>
      </c>
      <c r="E868" s="130">
        <v>-0.04</v>
      </c>
      <c r="F868" s="130">
        <v>1</v>
      </c>
      <c r="G868" s="90">
        <v>-11.6037610614</v>
      </c>
      <c r="H868" s="90">
        <v>2.2135204103000001</v>
      </c>
      <c r="I868" s="90">
        <v>-1.5978023500000001E-2</v>
      </c>
      <c r="J868" s="90">
        <v>21.9515576348</v>
      </c>
      <c r="K868" s="90">
        <v>1</v>
      </c>
      <c r="L868" s="90">
        <v>-0.46095462399999998</v>
      </c>
      <c r="M868" s="90">
        <v>8.4538847299999997E-2</v>
      </c>
      <c r="N868" s="89">
        <v>5</v>
      </c>
      <c r="O868" s="89">
        <v>85</v>
      </c>
      <c r="P868" s="89">
        <f t="shared" si="26"/>
        <v>30</v>
      </c>
      <c r="Q868" s="91">
        <f>(alpha_a+beta_b*speed_s+ceta_c*speed_s^2+delta_d/speed_s)/(epsilon_e+feta_f*speed_s+gamma_g*speed_s^2)</f>
        <v>0.65058078276906806</v>
      </c>
    </row>
    <row r="869" spans="1:17" x14ac:dyDescent="0.25">
      <c r="A869" s="88" t="s">
        <v>6</v>
      </c>
      <c r="B869" s="88" t="s">
        <v>18</v>
      </c>
      <c r="C869" s="88" t="s">
        <v>65</v>
      </c>
      <c r="D869" s="88" t="s">
        <v>132</v>
      </c>
      <c r="E869" s="130">
        <v>-0.04</v>
      </c>
      <c r="F869" s="130">
        <v>1</v>
      </c>
      <c r="G869" s="90">
        <v>-16.805186856799999</v>
      </c>
      <c r="H869" s="90">
        <v>2.7876120163000002</v>
      </c>
      <c r="I869" s="90">
        <v>-2.0402524500000001E-2</v>
      </c>
      <c r="J869" s="90">
        <v>33.444492838899997</v>
      </c>
      <c r="K869" s="90">
        <v>1</v>
      </c>
      <c r="L869" s="90">
        <v>-0.44037183320000001</v>
      </c>
      <c r="M869" s="90">
        <v>6.9000077000000007E-2</v>
      </c>
      <c r="N869" s="89">
        <v>5</v>
      </c>
      <c r="O869" s="89">
        <v>85</v>
      </c>
      <c r="P869" s="89">
        <f t="shared" si="26"/>
        <v>30</v>
      </c>
      <c r="Q869" s="91">
        <f>(alpha_a+beta_b*speed_s+ceta_c*speed_s^2+delta_d/speed_s)/(epsilon_e+feta_f*speed_s+gamma_g*speed_s^2)</f>
        <v>0.99372212648428848</v>
      </c>
    </row>
    <row r="870" spans="1:17" x14ac:dyDescent="0.25">
      <c r="A870" s="88" t="s">
        <v>6</v>
      </c>
      <c r="B870" s="88" t="s">
        <v>18</v>
      </c>
      <c r="C870" s="88" t="s">
        <v>65</v>
      </c>
      <c r="D870" s="88" t="s">
        <v>133</v>
      </c>
      <c r="E870" s="130">
        <v>-0.04</v>
      </c>
      <c r="F870" s="130">
        <v>1</v>
      </c>
      <c r="G870" s="90">
        <v>-0.69432534359999998</v>
      </c>
      <c r="H870" s="90">
        <v>5.2707357900000001E-2</v>
      </c>
      <c r="I870" s="90">
        <v>-2.34584E-4</v>
      </c>
      <c r="J870" s="90">
        <v>11.763323843</v>
      </c>
      <c r="K870" s="90">
        <v>1</v>
      </c>
      <c r="L870" s="90">
        <v>-6.1654978800000003E-2</v>
      </c>
      <c r="M870" s="90">
        <v>2.8236323000000001E-3</v>
      </c>
      <c r="N870" s="89">
        <v>5</v>
      </c>
      <c r="O870" s="89">
        <v>85</v>
      </c>
      <c r="P870" s="89">
        <f t="shared" si="26"/>
        <v>30</v>
      </c>
      <c r="Q870" s="91">
        <f>(alpha_a+beta_b*speed_s+ceta_c*speed_s^2+delta_d/speed_s)/(epsilon_e+feta_f*speed_s+gamma_g*speed_s^2)</f>
        <v>0.63127698523433173</v>
      </c>
    </row>
    <row r="871" spans="1:17" x14ac:dyDescent="0.25">
      <c r="A871" s="88" t="s">
        <v>6</v>
      </c>
      <c r="B871" s="88" t="s">
        <v>11</v>
      </c>
      <c r="C871" s="88" t="s">
        <v>65</v>
      </c>
      <c r="D871" s="88" t="s">
        <v>134</v>
      </c>
      <c r="E871" s="130">
        <v>-0.04</v>
      </c>
      <c r="F871" s="130">
        <v>1</v>
      </c>
      <c r="G871" s="90">
        <v>-1.8533712177241619</v>
      </c>
      <c r="H871" s="90">
        <v>23.919764497831785</v>
      </c>
      <c r="I871" s="90">
        <v>3.8807225405023003</v>
      </c>
      <c r="J871" s="90">
        <v>1.4247940853482213</v>
      </c>
      <c r="K871" s="90">
        <v>-2.3407798794366779E-3</v>
      </c>
      <c r="L871" s="90">
        <v>0</v>
      </c>
      <c r="M871" s="90">
        <v>0</v>
      </c>
      <c r="N871" s="89">
        <v>12</v>
      </c>
      <c r="O871" s="89">
        <v>86</v>
      </c>
      <c r="P871" s="89">
        <f t="shared" si="26"/>
        <v>30</v>
      </c>
      <c r="Q871" s="91">
        <f>(alpha_a+(beta_b/(1+EXP((((-1)*ceta_c)+(delta_d*LN(speed_s)))+(epsilon_e*speed_s)))))</f>
        <v>5.0849566729007698</v>
      </c>
    </row>
    <row r="872" spans="1:17" x14ac:dyDescent="0.25">
      <c r="A872" s="88" t="s">
        <v>6</v>
      </c>
      <c r="B872" s="88" t="s">
        <v>11</v>
      </c>
      <c r="C872" s="88" t="s">
        <v>65</v>
      </c>
      <c r="D872" s="88" t="s">
        <v>135</v>
      </c>
      <c r="E872" s="130">
        <v>-0.04</v>
      </c>
      <c r="F872" s="130">
        <v>1</v>
      </c>
      <c r="G872" s="90">
        <v>-1.5000153953403927</v>
      </c>
      <c r="H872" s="90">
        <v>22.102042172703982</v>
      </c>
      <c r="I872" s="90">
        <v>3.035748050017026</v>
      </c>
      <c r="J872" s="90">
        <v>1.2477499250641428</v>
      </c>
      <c r="K872" s="90">
        <v>-1.2590386072493097E-3</v>
      </c>
      <c r="L872" s="90">
        <v>0</v>
      </c>
      <c r="M872" s="90">
        <v>0</v>
      </c>
      <c r="N872" s="89">
        <v>12</v>
      </c>
      <c r="O872" s="89">
        <v>86</v>
      </c>
      <c r="P872" s="89">
        <f t="shared" si="26"/>
        <v>30</v>
      </c>
      <c r="Q872" s="91">
        <f>(alpha_a+(beta_b/(1+EXP((((-1)*ceta_c)+(delta_d*LN(speed_s)))+(epsilon_e*speed_s)))))</f>
        <v>3.7336668944420763</v>
      </c>
    </row>
    <row r="873" spans="1:17" x14ac:dyDescent="0.25">
      <c r="A873" s="88" t="s">
        <v>6</v>
      </c>
      <c r="B873" s="88" t="s">
        <v>11</v>
      </c>
      <c r="C873" s="88" t="s">
        <v>65</v>
      </c>
      <c r="D873" s="88" t="s">
        <v>136</v>
      </c>
      <c r="E873" s="130">
        <v>-0.04</v>
      </c>
      <c r="F873" s="130">
        <v>1</v>
      </c>
      <c r="G873" s="90">
        <v>-1.5684875319140157</v>
      </c>
      <c r="H873" s="90">
        <v>23.829107563522857</v>
      </c>
      <c r="I873" s="90">
        <v>3.1293970626756495</v>
      </c>
      <c r="J873" s="90">
        <v>1.2749688233471843</v>
      </c>
      <c r="K873" s="90">
        <v>-1.4244498677837155E-3</v>
      </c>
      <c r="L873" s="90">
        <v>0</v>
      </c>
      <c r="M873" s="90">
        <v>0</v>
      </c>
      <c r="N873" s="89">
        <v>12</v>
      </c>
      <c r="O873" s="89">
        <v>86</v>
      </c>
      <c r="P873" s="89">
        <f t="shared" si="26"/>
        <v>30</v>
      </c>
      <c r="Q873" s="91">
        <f>(alpha_a+(beta_b/(1+EXP((((-1)*ceta_c)+(delta_d*LN(speed_s)))+(epsilon_e*speed_s)))))</f>
        <v>4.1001862720180995</v>
      </c>
    </row>
    <row r="874" spans="1:17" x14ac:dyDescent="0.25">
      <c r="A874" s="88" t="s">
        <v>6</v>
      </c>
      <c r="B874" s="88" t="s">
        <v>11</v>
      </c>
      <c r="C874" s="88" t="s">
        <v>65</v>
      </c>
      <c r="D874" s="88" t="s">
        <v>137</v>
      </c>
      <c r="E874" s="130">
        <v>-0.04</v>
      </c>
      <c r="F874" s="130">
        <v>1</v>
      </c>
      <c r="G874" s="90">
        <v>-0.7316355567812558</v>
      </c>
      <c r="H874" s="90">
        <v>19.010029565944393</v>
      </c>
      <c r="I874" s="90">
        <v>3.8814539849239758</v>
      </c>
      <c r="J874" s="90">
        <v>1.5347130139323062</v>
      </c>
      <c r="K874" s="90">
        <v>-3.0705926960470447E-3</v>
      </c>
      <c r="L874" s="90">
        <v>0</v>
      </c>
      <c r="M874" s="90">
        <v>0</v>
      </c>
      <c r="N874" s="89">
        <v>12</v>
      </c>
      <c r="O874" s="89">
        <v>86</v>
      </c>
      <c r="P874" s="89">
        <f t="shared" si="26"/>
        <v>30</v>
      </c>
      <c r="Q874" s="91">
        <f>(alpha_a+(beta_b/(1+EXP((((-1)*ceta_c)+(delta_d*LN(speed_s)))+(epsilon_e*speed_s)))))</f>
        <v>3.514121431442371</v>
      </c>
    </row>
    <row r="875" spans="1:17" x14ac:dyDescent="0.25">
      <c r="A875" s="88" t="s">
        <v>6</v>
      </c>
      <c r="B875" s="88" t="s">
        <v>11</v>
      </c>
      <c r="C875" s="88" t="s">
        <v>65</v>
      </c>
      <c r="D875" s="88" t="s">
        <v>138</v>
      </c>
      <c r="E875" s="130">
        <v>-0.04</v>
      </c>
      <c r="F875" s="130">
        <v>1</v>
      </c>
      <c r="G875" s="90">
        <v>-0.76712704895834394</v>
      </c>
      <c r="H875" s="90">
        <v>9.1101587275925944</v>
      </c>
      <c r="I875" s="90">
        <v>4.3946541601368949</v>
      </c>
      <c r="J875" s="90">
        <v>1.5707899387198319</v>
      </c>
      <c r="K875" s="90">
        <v>-3.2779313138082853E-3</v>
      </c>
      <c r="L875" s="90">
        <v>0</v>
      </c>
      <c r="M875" s="90">
        <v>0</v>
      </c>
      <c r="N875" s="89">
        <v>12</v>
      </c>
      <c r="O875" s="89">
        <v>86</v>
      </c>
      <c r="P875" s="89">
        <f t="shared" si="26"/>
        <v>30</v>
      </c>
      <c r="Q875" s="91">
        <f>(alpha_a+(beta_b/(1+EXP((((-1)*ceta_c)+(delta_d*LN(speed_s)))+(epsilon_e*speed_s)))))</f>
        <v>1.9615669864330325</v>
      </c>
    </row>
    <row r="876" spans="1:17" x14ac:dyDescent="0.25">
      <c r="A876" s="88" t="s">
        <v>6</v>
      </c>
      <c r="B876" s="88" t="s">
        <v>11</v>
      </c>
      <c r="C876" s="88" t="s">
        <v>65</v>
      </c>
      <c r="D876" s="88" t="s">
        <v>131</v>
      </c>
      <c r="E876" s="130">
        <v>-0.04</v>
      </c>
      <c r="F876" s="130">
        <v>1</v>
      </c>
      <c r="G876" s="90">
        <v>-35.666199525000003</v>
      </c>
      <c r="H876" s="90">
        <v>6.4289145843000002</v>
      </c>
      <c r="I876" s="90">
        <v>-6.4725750600000007E-2</v>
      </c>
      <c r="J876" s="90">
        <v>71.781226124200003</v>
      </c>
      <c r="K876" s="90">
        <v>1</v>
      </c>
      <c r="L876" s="90">
        <v>-0.4135903708</v>
      </c>
      <c r="M876" s="90">
        <v>6.47269278E-2</v>
      </c>
      <c r="N876" s="89">
        <v>5</v>
      </c>
      <c r="O876" s="89">
        <v>85</v>
      </c>
      <c r="P876" s="89">
        <f t="shared" si="26"/>
        <v>30</v>
      </c>
      <c r="Q876" s="91">
        <f>(alpha_a+beta_b*speed_s+ceta_c*speed_s^2+delta_d/speed_s)/(epsilon_e+feta_f*speed_s+gamma_g*speed_s^2)</f>
        <v>2.1632505802661344</v>
      </c>
    </row>
    <row r="877" spans="1:17" x14ac:dyDescent="0.25">
      <c r="A877" s="88" t="s">
        <v>6</v>
      </c>
      <c r="B877" s="88" t="s">
        <v>11</v>
      </c>
      <c r="C877" s="88" t="s">
        <v>65</v>
      </c>
      <c r="D877" s="88" t="s">
        <v>132</v>
      </c>
      <c r="E877" s="130">
        <v>-0.04</v>
      </c>
      <c r="F877" s="130">
        <v>1</v>
      </c>
      <c r="G877" s="90">
        <v>-53.913923007400001</v>
      </c>
      <c r="H877" s="90">
        <v>9.3167519887000001</v>
      </c>
      <c r="I877" s="90">
        <v>-9.3030670100000004E-2</v>
      </c>
      <c r="J877" s="90">
        <v>108.3468189848</v>
      </c>
      <c r="K877" s="90">
        <v>1</v>
      </c>
      <c r="L877" s="90">
        <v>-0.40656150870000002</v>
      </c>
      <c r="M877" s="90">
        <v>6.1273469300000001E-2</v>
      </c>
      <c r="N877" s="89">
        <v>5</v>
      </c>
      <c r="O877" s="89">
        <v>85</v>
      </c>
      <c r="P877" s="89">
        <f t="shared" si="26"/>
        <v>30</v>
      </c>
      <c r="Q877" s="91">
        <f>(alpha_a+beta_b*speed_s+ceta_c*speed_s^2+delta_d/speed_s)/(epsilon_e+feta_f*speed_s+gamma_g*speed_s^2)</f>
        <v>3.3100110801739806</v>
      </c>
    </row>
    <row r="878" spans="1:17" x14ac:dyDescent="0.25">
      <c r="A878" s="88" t="s">
        <v>6</v>
      </c>
      <c r="B878" s="88" t="s">
        <v>11</v>
      </c>
      <c r="C878" s="88" t="s">
        <v>65</v>
      </c>
      <c r="D878" s="88" t="s">
        <v>133</v>
      </c>
      <c r="E878" s="130">
        <v>-0.04</v>
      </c>
      <c r="F878" s="130">
        <v>1</v>
      </c>
      <c r="G878" s="90">
        <v>-8.9051109089999994</v>
      </c>
      <c r="H878" s="90">
        <v>0.4803020214</v>
      </c>
      <c r="I878" s="90">
        <v>-3.0144094000000001E-3</v>
      </c>
      <c r="J878" s="90">
        <v>44.198479133299998</v>
      </c>
      <c r="K878" s="90">
        <v>1</v>
      </c>
      <c r="L878" s="90">
        <v>-0.18080357359999999</v>
      </c>
      <c r="M878" s="90">
        <v>8.2645328000000001E-3</v>
      </c>
      <c r="N878" s="89">
        <v>5</v>
      </c>
      <c r="O878" s="89">
        <v>85</v>
      </c>
      <c r="P878" s="89">
        <f t="shared" si="26"/>
        <v>30</v>
      </c>
      <c r="Q878" s="91">
        <f>(alpha_a+beta_b*speed_s+ceta_c*speed_s^2+delta_d/speed_s)/(epsilon_e+feta_f*speed_s+gamma_g*speed_s^2)</f>
        <v>1.4148318130855699</v>
      </c>
    </row>
    <row r="879" spans="1:17" x14ac:dyDescent="0.25">
      <c r="A879" s="88" t="s">
        <v>6</v>
      </c>
      <c r="B879" s="88" t="s">
        <v>16</v>
      </c>
      <c r="C879" s="88" t="s">
        <v>65</v>
      </c>
      <c r="D879" s="88" t="s">
        <v>134</v>
      </c>
      <c r="E879" s="130">
        <v>-0.04</v>
      </c>
      <c r="F879" s="130">
        <v>1</v>
      </c>
      <c r="G879" s="90">
        <v>-1.1403306490060801</v>
      </c>
      <c r="H879" s="90">
        <v>19.160907882304311</v>
      </c>
      <c r="I879" s="90">
        <v>3.1204818909865706</v>
      </c>
      <c r="J879" s="90">
        <v>1.3086130286169013</v>
      </c>
      <c r="K879" s="90">
        <v>-2.0159770542194692E-3</v>
      </c>
      <c r="L879" s="90">
        <v>0</v>
      </c>
      <c r="M879" s="90">
        <v>0</v>
      </c>
      <c r="N879" s="89">
        <v>12</v>
      </c>
      <c r="O879" s="89">
        <v>86</v>
      </c>
      <c r="P879" s="89">
        <f t="shared" si="26"/>
        <v>30</v>
      </c>
      <c r="Q879" s="91">
        <f>(alpha_a+(beta_b/(1+EXP((((-1)*ceta_c)+(delta_d*LN(speed_s)))+(epsilon_e*speed_s)))))</f>
        <v>3.0611981624956566</v>
      </c>
    </row>
    <row r="880" spans="1:17" x14ac:dyDescent="0.25">
      <c r="A880" s="88" t="s">
        <v>6</v>
      </c>
      <c r="B880" s="88" t="s">
        <v>16</v>
      </c>
      <c r="C880" s="88" t="s">
        <v>65</v>
      </c>
      <c r="D880" s="88" t="s">
        <v>135</v>
      </c>
      <c r="E880" s="130">
        <v>-0.04</v>
      </c>
      <c r="F880" s="130">
        <v>1</v>
      </c>
      <c r="G880" s="90">
        <v>-0.80848842869022053</v>
      </c>
      <c r="H880" s="90">
        <v>19.226749244423022</v>
      </c>
      <c r="I880" s="90">
        <v>1.8461436548426886</v>
      </c>
      <c r="J880" s="90">
        <v>1.0727665905765578</v>
      </c>
      <c r="K880" s="90">
        <v>-3.1704718684109049E-4</v>
      </c>
      <c r="L880" s="90">
        <v>0</v>
      </c>
      <c r="M880" s="90">
        <v>0</v>
      </c>
      <c r="N880" s="89">
        <v>12</v>
      </c>
      <c r="O880" s="89">
        <v>86</v>
      </c>
      <c r="P880" s="89">
        <f t="shared" si="26"/>
        <v>30</v>
      </c>
      <c r="Q880" s="91">
        <f>(alpha_a+(beta_b/(1+EXP((((-1)*ceta_c)+(delta_d*LN(speed_s)))+(epsilon_e*speed_s)))))</f>
        <v>1.9351864298758572</v>
      </c>
    </row>
    <row r="881" spans="1:17" x14ac:dyDescent="0.25">
      <c r="A881" s="88" t="s">
        <v>6</v>
      </c>
      <c r="B881" s="88" t="s">
        <v>16</v>
      </c>
      <c r="C881" s="88" t="s">
        <v>65</v>
      </c>
      <c r="D881" s="88" t="s">
        <v>136</v>
      </c>
      <c r="E881" s="130">
        <v>-0.04</v>
      </c>
      <c r="F881" s="130">
        <v>1</v>
      </c>
      <c r="G881" s="90">
        <v>-0.90508950004198052</v>
      </c>
      <c r="H881" s="90">
        <v>21.86524901048897</v>
      </c>
      <c r="I881" s="90">
        <v>1.75597884871756</v>
      </c>
      <c r="J881" s="90">
        <v>1.0535746392989926</v>
      </c>
      <c r="K881" s="90">
        <v>-2.286025316283463E-4</v>
      </c>
      <c r="L881" s="90">
        <v>0</v>
      </c>
      <c r="M881" s="90">
        <v>0</v>
      </c>
      <c r="N881" s="89">
        <v>12</v>
      </c>
      <c r="O881" s="89">
        <v>86</v>
      </c>
      <c r="P881" s="89">
        <f t="shared" si="26"/>
        <v>30</v>
      </c>
      <c r="Q881" s="91">
        <f>(alpha_a+(beta_b/(1+EXP((((-1)*ceta_c)+(delta_d*LN(speed_s)))+(epsilon_e*speed_s)))))</f>
        <v>2.1421496990361457</v>
      </c>
    </row>
    <row r="882" spans="1:17" x14ac:dyDescent="0.25">
      <c r="A882" s="88" t="s">
        <v>6</v>
      </c>
      <c r="B882" s="88" t="s">
        <v>16</v>
      </c>
      <c r="C882" s="88" t="s">
        <v>65</v>
      </c>
      <c r="D882" s="88" t="s">
        <v>137</v>
      </c>
      <c r="E882" s="130">
        <v>-0.04</v>
      </c>
      <c r="F882" s="130">
        <v>1</v>
      </c>
      <c r="G882" s="90">
        <v>41.868125913160256</v>
      </c>
      <c r="H882" s="90">
        <v>0.98006764466981888</v>
      </c>
      <c r="I882" s="90">
        <v>-0.73039093854201242</v>
      </c>
      <c r="J882" s="90">
        <v>0</v>
      </c>
      <c r="K882" s="90">
        <v>0</v>
      </c>
      <c r="L882" s="90">
        <v>0</v>
      </c>
      <c r="M882" s="90">
        <v>0</v>
      </c>
      <c r="N882" s="89">
        <v>12</v>
      </c>
      <c r="O882" s="89">
        <v>86</v>
      </c>
      <c r="P882" s="89">
        <f t="shared" si="26"/>
        <v>30</v>
      </c>
      <c r="Q882" s="91">
        <f>((alpha_a*(beta_b^speed_s))*(speed_s^ceta_c))</f>
        <v>1.9084865310366552</v>
      </c>
    </row>
    <row r="883" spans="1:17" x14ac:dyDescent="0.25">
      <c r="A883" s="88" t="s">
        <v>6</v>
      </c>
      <c r="B883" s="88" t="s">
        <v>16</v>
      </c>
      <c r="C883" s="88" t="s">
        <v>65</v>
      </c>
      <c r="D883" s="88" t="s">
        <v>138</v>
      </c>
      <c r="E883" s="130">
        <v>-0.04</v>
      </c>
      <c r="F883" s="130">
        <v>1</v>
      </c>
      <c r="G883" s="90">
        <v>-0.46146518823397159</v>
      </c>
      <c r="H883" s="90">
        <v>7.4058483949227547</v>
      </c>
      <c r="I883" s="90">
        <v>2.8318911592578835</v>
      </c>
      <c r="J883" s="90">
        <v>1.2485615743053498</v>
      </c>
      <c r="K883" s="90">
        <v>-1.2096583051851187E-3</v>
      </c>
      <c r="L883" s="90">
        <v>0</v>
      </c>
      <c r="M883" s="90">
        <v>0</v>
      </c>
      <c r="N883" s="89">
        <v>12</v>
      </c>
      <c r="O883" s="89">
        <v>86</v>
      </c>
      <c r="P883" s="89">
        <f t="shared" si="26"/>
        <v>30</v>
      </c>
      <c r="Q883" s="91">
        <f>(alpha_a+(beta_b/(1+EXP((((-1)*ceta_c)+(delta_d*LN(speed_s)))+(epsilon_e*speed_s)))))</f>
        <v>1.0290530421280093</v>
      </c>
    </row>
    <row r="884" spans="1:17" x14ac:dyDescent="0.25">
      <c r="A884" s="88" t="s">
        <v>6</v>
      </c>
      <c r="B884" s="88" t="s">
        <v>16</v>
      </c>
      <c r="C884" s="88" t="s">
        <v>65</v>
      </c>
      <c r="D884" s="88" t="s">
        <v>131</v>
      </c>
      <c r="E884" s="130">
        <v>-0.04</v>
      </c>
      <c r="F884" s="130">
        <v>1</v>
      </c>
      <c r="G884" s="90">
        <v>-17.975934999500002</v>
      </c>
      <c r="H884" s="90">
        <v>3.0116272117</v>
      </c>
      <c r="I884" s="90">
        <v>-2.8541548E-2</v>
      </c>
      <c r="J884" s="90">
        <v>37.485505717499997</v>
      </c>
      <c r="K884" s="90">
        <v>1</v>
      </c>
      <c r="L884" s="90">
        <v>-0.41963524149999998</v>
      </c>
      <c r="M884" s="90">
        <v>6.2118894299999998E-2</v>
      </c>
      <c r="N884" s="89">
        <v>5</v>
      </c>
      <c r="O884" s="89">
        <v>85</v>
      </c>
      <c r="P884" s="89">
        <f t="shared" si="26"/>
        <v>30</v>
      </c>
      <c r="Q884" s="91">
        <f>(alpha_a+beta_b*speed_s+ceta_c*speed_s^2+delta_d/speed_s)/(epsilon_e+feta_f*speed_s+gamma_g*speed_s^2)</f>
        <v>1.0816160850758709</v>
      </c>
    </row>
    <row r="885" spans="1:17" x14ac:dyDescent="0.25">
      <c r="A885" s="88" t="s">
        <v>6</v>
      </c>
      <c r="B885" s="88" t="s">
        <v>16</v>
      </c>
      <c r="C885" s="88" t="s">
        <v>65</v>
      </c>
      <c r="D885" s="88" t="s">
        <v>132</v>
      </c>
      <c r="E885" s="130">
        <v>-0.04</v>
      </c>
      <c r="F885" s="130">
        <v>1</v>
      </c>
      <c r="G885" s="90">
        <v>-28.237201587000001</v>
      </c>
      <c r="H885" s="90">
        <v>5.0487785315</v>
      </c>
      <c r="I885" s="90">
        <v>-4.9941143E-2</v>
      </c>
      <c r="J885" s="90">
        <v>57.997344135900001</v>
      </c>
      <c r="K885" s="90">
        <v>1</v>
      </c>
      <c r="L885" s="90">
        <v>-0.4001222418</v>
      </c>
      <c r="M885" s="90">
        <v>6.3232754899999993E-2</v>
      </c>
      <c r="N885" s="89">
        <v>5</v>
      </c>
      <c r="O885" s="89">
        <v>85</v>
      </c>
      <c r="P885" s="89">
        <f t="shared" si="26"/>
        <v>30</v>
      </c>
      <c r="Q885" s="91">
        <f>(alpha_a+beta_b*speed_s+ceta_c*speed_s^2+delta_d/speed_s)/(epsilon_e+feta_f*speed_s+gamma_g*speed_s^2)</f>
        <v>1.7473249398125736</v>
      </c>
    </row>
    <row r="886" spans="1:17" x14ac:dyDescent="0.25">
      <c r="A886" s="88" t="s">
        <v>6</v>
      </c>
      <c r="B886" s="88" t="s">
        <v>16</v>
      </c>
      <c r="C886" s="88" t="s">
        <v>65</v>
      </c>
      <c r="D886" s="88" t="s">
        <v>133</v>
      </c>
      <c r="E886" s="130">
        <v>-0.04</v>
      </c>
      <c r="F886" s="130">
        <v>1</v>
      </c>
      <c r="G886" s="90">
        <v>-4.6301811675</v>
      </c>
      <c r="H886" s="90">
        <v>0.23039404860000001</v>
      </c>
      <c r="I886" s="90">
        <v>-9.5533520000000004E-4</v>
      </c>
      <c r="J886" s="90">
        <v>24.596778795300001</v>
      </c>
      <c r="K886" s="90">
        <v>1</v>
      </c>
      <c r="L886" s="90">
        <v>-0.17324326600000001</v>
      </c>
      <c r="M886" s="90">
        <v>7.6001094999999996E-3</v>
      </c>
      <c r="N886" s="89">
        <v>5</v>
      </c>
      <c r="O886" s="89">
        <v>85</v>
      </c>
      <c r="P886" s="89">
        <f t="shared" si="26"/>
        <v>30</v>
      </c>
      <c r="Q886" s="91">
        <f>(alpha_a+beta_b*speed_s+ceta_c*speed_s^2+delta_d/speed_s)/(epsilon_e+feta_f*speed_s+gamma_g*speed_s^2)</f>
        <v>0.84824078761644928</v>
      </c>
    </row>
    <row r="887" spans="1:17" x14ac:dyDescent="0.25">
      <c r="A887" s="88" t="s">
        <v>6</v>
      </c>
      <c r="B887" s="88" t="s">
        <v>15</v>
      </c>
      <c r="C887" s="88" t="s">
        <v>65</v>
      </c>
      <c r="D887" s="88" t="s">
        <v>134</v>
      </c>
      <c r="E887" s="130">
        <v>-0.04</v>
      </c>
      <c r="F887" s="130">
        <v>1</v>
      </c>
      <c r="G887" s="90">
        <v>-1.5521193825664041</v>
      </c>
      <c r="H887" s="90">
        <v>30.05090868531785</v>
      </c>
      <c r="I887" s="90">
        <v>2.6985362244891289</v>
      </c>
      <c r="J887" s="90">
        <v>1.2382490800273229</v>
      </c>
      <c r="K887" s="90">
        <v>-1.1216966333272968E-3</v>
      </c>
      <c r="L887" s="90">
        <v>0</v>
      </c>
      <c r="M887" s="90">
        <v>0</v>
      </c>
      <c r="N887" s="89">
        <v>12</v>
      </c>
      <c r="O887" s="89">
        <v>86</v>
      </c>
      <c r="P887" s="89">
        <f t="shared" si="26"/>
        <v>30</v>
      </c>
      <c r="Q887" s="91">
        <f>(alpha_a+(beta_b/(1+EXP((((-1)*ceta_c)+(delta_d*LN(speed_s)))+(epsilon_e*speed_s)))))</f>
        <v>4.0231285099862575</v>
      </c>
    </row>
    <row r="888" spans="1:17" x14ac:dyDescent="0.25">
      <c r="A888" s="88" t="s">
        <v>6</v>
      </c>
      <c r="B888" s="88" t="s">
        <v>15</v>
      </c>
      <c r="C888" s="88" t="s">
        <v>65</v>
      </c>
      <c r="D888" s="88" t="s">
        <v>135</v>
      </c>
      <c r="E888" s="130">
        <v>-0.04</v>
      </c>
      <c r="F888" s="130">
        <v>1</v>
      </c>
      <c r="G888" s="90">
        <v>-1.17991471598064</v>
      </c>
      <c r="H888" s="90">
        <v>40.502074979970679</v>
      </c>
      <c r="I888" s="90">
        <v>1.0619253406504698</v>
      </c>
      <c r="J888" s="90">
        <v>0.98403254269508422</v>
      </c>
      <c r="K888" s="90">
        <v>2.7994049610973563E-5</v>
      </c>
      <c r="L888" s="90">
        <v>0</v>
      </c>
      <c r="M888" s="90">
        <v>0</v>
      </c>
      <c r="N888" s="89">
        <v>12</v>
      </c>
      <c r="O888" s="89">
        <v>86</v>
      </c>
      <c r="P888" s="89">
        <f t="shared" si="26"/>
        <v>30</v>
      </c>
      <c r="Q888" s="91">
        <f>(alpha_a+(beta_b/(1+EXP((((-1)*ceta_c)+(delta_d*LN(speed_s)))+(epsilon_e*speed_s)))))</f>
        <v>2.5586521169186636</v>
      </c>
    </row>
    <row r="889" spans="1:17" x14ac:dyDescent="0.25">
      <c r="A889" s="88" t="s">
        <v>6</v>
      </c>
      <c r="B889" s="88" t="s">
        <v>15</v>
      </c>
      <c r="C889" s="88" t="s">
        <v>65</v>
      </c>
      <c r="D889" s="88" t="s">
        <v>136</v>
      </c>
      <c r="E889" s="130">
        <v>-0.04</v>
      </c>
      <c r="F889" s="130">
        <v>1</v>
      </c>
      <c r="G889" s="90">
        <v>-1.2974691178590816</v>
      </c>
      <c r="H889" s="90">
        <v>41.667461820252399</v>
      </c>
      <c r="I889" s="90">
        <v>1.1619440726439831</v>
      </c>
      <c r="J889" s="90">
        <v>0.98856961416231592</v>
      </c>
      <c r="K889" s="90">
        <v>1.6766787684814057E-5</v>
      </c>
      <c r="L889" s="90">
        <v>0</v>
      </c>
      <c r="M889" s="90">
        <v>0</v>
      </c>
      <c r="N889" s="89">
        <v>12</v>
      </c>
      <c r="O889" s="89">
        <v>86</v>
      </c>
      <c r="P889" s="89">
        <f t="shared" si="26"/>
        <v>30</v>
      </c>
      <c r="Q889" s="91">
        <f>(alpha_a+(beta_b/(1+EXP((((-1)*ceta_c)+(delta_d*LN(speed_s)))+(epsilon_e*speed_s)))))</f>
        <v>2.8555915611303546</v>
      </c>
    </row>
    <row r="890" spans="1:17" x14ac:dyDescent="0.25">
      <c r="A890" s="88" t="s">
        <v>6</v>
      </c>
      <c r="B890" s="88" t="s">
        <v>15</v>
      </c>
      <c r="C890" s="88" t="s">
        <v>65</v>
      </c>
      <c r="D890" s="88" t="s">
        <v>137</v>
      </c>
      <c r="E890" s="130">
        <v>-0.04</v>
      </c>
      <c r="F890" s="130">
        <v>1</v>
      </c>
      <c r="G890" s="90">
        <v>-0.25386723406958611</v>
      </c>
      <c r="H890" s="90">
        <v>68.86274658449787</v>
      </c>
      <c r="I890" s="90">
        <v>0.51291540992155582</v>
      </c>
      <c r="J890" s="90">
        <v>0.99919353164492686</v>
      </c>
      <c r="K890" s="90">
        <v>9.160417483683304E-3</v>
      </c>
      <c r="L890" s="90">
        <v>0</v>
      </c>
      <c r="M890" s="90">
        <v>0</v>
      </c>
      <c r="N890" s="89">
        <v>12</v>
      </c>
      <c r="O890" s="89">
        <v>86</v>
      </c>
      <c r="P890" s="89">
        <f t="shared" si="26"/>
        <v>30</v>
      </c>
      <c r="Q890" s="91">
        <f>(alpha_a+(beta_b/(1+EXP((((-1)*ceta_c)+(delta_d*LN(speed_s)))+(epsilon_e*speed_s)))))</f>
        <v>2.5478363910656685</v>
      </c>
    </row>
    <row r="891" spans="1:17" x14ac:dyDescent="0.25">
      <c r="A891" s="88" t="s">
        <v>6</v>
      </c>
      <c r="B891" s="88" t="s">
        <v>15</v>
      </c>
      <c r="C891" s="88" t="s">
        <v>65</v>
      </c>
      <c r="D891" s="88" t="s">
        <v>138</v>
      </c>
      <c r="E891" s="130">
        <v>-0.04</v>
      </c>
      <c r="F891" s="130">
        <v>1</v>
      </c>
      <c r="G891" s="90">
        <v>-0.57837209415335833</v>
      </c>
      <c r="H891" s="90">
        <v>9.7341495262364077</v>
      </c>
      <c r="I891" s="90">
        <v>3.0048564009912293</v>
      </c>
      <c r="J891" s="90">
        <v>1.3108074910949432</v>
      </c>
      <c r="K891" s="90">
        <v>-1.5836562156850943E-3</v>
      </c>
      <c r="L891" s="90">
        <v>0</v>
      </c>
      <c r="M891" s="90">
        <v>0</v>
      </c>
      <c r="N891" s="89">
        <v>12</v>
      </c>
      <c r="O891" s="89">
        <v>86</v>
      </c>
      <c r="P891" s="89">
        <f t="shared" si="26"/>
        <v>30</v>
      </c>
      <c r="Q891" s="91">
        <f>(alpha_a+(beta_b/(1+EXP((((-1)*ceta_c)+(delta_d*LN(speed_s)))+(epsilon_e*speed_s)))))</f>
        <v>1.3380269571855203</v>
      </c>
    </row>
    <row r="892" spans="1:17" x14ac:dyDescent="0.25">
      <c r="A892" s="88" t="s">
        <v>6</v>
      </c>
      <c r="B892" s="88" t="s">
        <v>15</v>
      </c>
      <c r="C892" s="88" t="s">
        <v>65</v>
      </c>
      <c r="D892" s="88" t="s">
        <v>131</v>
      </c>
      <c r="E892" s="130">
        <v>-0.04</v>
      </c>
      <c r="F892" s="130">
        <v>1</v>
      </c>
      <c r="G892" s="90">
        <v>-27.246260078700001</v>
      </c>
      <c r="H892" s="90">
        <v>4.5297599758000002</v>
      </c>
      <c r="I892" s="90">
        <v>-4.4267224799999998E-2</v>
      </c>
      <c r="J892" s="90">
        <v>54.312015145300002</v>
      </c>
      <c r="K892" s="90">
        <v>1</v>
      </c>
      <c r="L892" s="90">
        <v>-0.4473846212</v>
      </c>
      <c r="M892" s="90">
        <v>6.6824384599999995E-2</v>
      </c>
      <c r="N892" s="89">
        <v>5</v>
      </c>
      <c r="O892" s="89">
        <v>85</v>
      </c>
      <c r="P892" s="89">
        <f t="shared" si="26"/>
        <v>30</v>
      </c>
      <c r="Q892" s="91">
        <f>(alpha_a+beta_b*speed_s+ceta_c*speed_s^2+delta_d/speed_s)/(epsilon_e+feta_f*speed_s+gamma_g*speed_s^2)</f>
        <v>1.4797953553565977</v>
      </c>
    </row>
    <row r="893" spans="1:17" x14ac:dyDescent="0.25">
      <c r="A893" s="88" t="s">
        <v>6</v>
      </c>
      <c r="B893" s="88" t="s">
        <v>15</v>
      </c>
      <c r="C893" s="88" t="s">
        <v>65</v>
      </c>
      <c r="D893" s="88" t="s">
        <v>132</v>
      </c>
      <c r="E893" s="130">
        <v>-0.04</v>
      </c>
      <c r="F893" s="130">
        <v>1</v>
      </c>
      <c r="G893" s="90">
        <v>-39.729042315699999</v>
      </c>
      <c r="H893" s="90">
        <v>6.8810792261999998</v>
      </c>
      <c r="I893" s="90">
        <v>-7.1087734599999994E-2</v>
      </c>
      <c r="J893" s="90">
        <v>81.938802765099993</v>
      </c>
      <c r="K893" s="90">
        <v>1</v>
      </c>
      <c r="L893" s="90">
        <v>-0.41097432960000002</v>
      </c>
      <c r="M893" s="90">
        <v>6.3668100800000002E-2</v>
      </c>
      <c r="N893" s="89">
        <v>5</v>
      </c>
      <c r="O893" s="89">
        <v>85</v>
      </c>
      <c r="P893" s="89">
        <f t="shared" si="26"/>
        <v>30</v>
      </c>
      <c r="Q893" s="91">
        <f>(alpha_a+beta_b*speed_s+ceta_c*speed_s^2+delta_d/speed_s)/(epsilon_e+feta_f*speed_s+gamma_g*speed_s^2)</f>
        <v>2.2939077528236078</v>
      </c>
    </row>
    <row r="894" spans="1:17" x14ac:dyDescent="0.25">
      <c r="A894" s="88" t="s">
        <v>6</v>
      </c>
      <c r="B894" s="88" t="s">
        <v>15</v>
      </c>
      <c r="C894" s="88" t="s">
        <v>65</v>
      </c>
      <c r="D894" s="88" t="s">
        <v>133</v>
      </c>
      <c r="E894" s="130">
        <v>-0.04</v>
      </c>
      <c r="F894" s="130">
        <v>1</v>
      </c>
      <c r="G894" s="90">
        <v>-9.1204700946999999</v>
      </c>
      <c r="H894" s="90">
        <v>-0.60672697860000002</v>
      </c>
      <c r="I894" s="90">
        <v>8.4540191999999993E-3</v>
      </c>
      <c r="J894" s="90">
        <v>27.979866872999999</v>
      </c>
      <c r="K894" s="90">
        <v>1</v>
      </c>
      <c r="L894" s="90">
        <v>-0.36913429460000002</v>
      </c>
      <c r="M894" s="90">
        <v>-4.3656746999999997E-3</v>
      </c>
      <c r="N894" s="89">
        <v>5</v>
      </c>
      <c r="O894" s="89">
        <v>80</v>
      </c>
      <c r="P894" s="89">
        <f t="shared" si="26"/>
        <v>30</v>
      </c>
      <c r="Q894" s="91">
        <f>(alpha_a+beta_b*speed_s+ceta_c*speed_s^2+delta_d/speed_s)/(epsilon_e+feta_f*speed_s+gamma_g*speed_s^2)</f>
        <v>1.3411995607554217</v>
      </c>
    </row>
    <row r="895" spans="1:17" x14ac:dyDescent="0.25">
      <c r="A895" s="88" t="s">
        <v>6</v>
      </c>
      <c r="B895" s="88" t="s">
        <v>14</v>
      </c>
      <c r="C895" s="88" t="s">
        <v>65</v>
      </c>
      <c r="D895" s="88" t="s">
        <v>134</v>
      </c>
      <c r="E895" s="130">
        <v>-0.04</v>
      </c>
      <c r="F895" s="130">
        <v>1</v>
      </c>
      <c r="G895" s="90">
        <v>-1.6325979057187798</v>
      </c>
      <c r="H895" s="90">
        <v>26.525994127020933</v>
      </c>
      <c r="I895" s="90">
        <v>3.2398518669074177</v>
      </c>
      <c r="J895" s="90">
        <v>1.3302444078866216</v>
      </c>
      <c r="K895" s="90">
        <v>-1.9550570592440468E-3</v>
      </c>
      <c r="L895" s="90">
        <v>0</v>
      </c>
      <c r="M895" s="90">
        <v>0</v>
      </c>
      <c r="N895" s="89">
        <v>12</v>
      </c>
      <c r="O895" s="89">
        <v>86</v>
      </c>
      <c r="P895" s="89">
        <f t="shared" si="26"/>
        <v>30</v>
      </c>
      <c r="Q895" s="91">
        <f>(alpha_a+(beta_b/(1+EXP((((-1)*ceta_c)+(delta_d*LN(speed_s)))+(epsilon_e*speed_s)))))</f>
        <v>4.3860514987667374</v>
      </c>
    </row>
    <row r="896" spans="1:17" x14ac:dyDescent="0.25">
      <c r="A896" s="88" t="s">
        <v>6</v>
      </c>
      <c r="B896" s="88" t="s">
        <v>14</v>
      </c>
      <c r="C896" s="88" t="s">
        <v>65</v>
      </c>
      <c r="D896" s="88" t="s">
        <v>135</v>
      </c>
      <c r="E896" s="130">
        <v>-0.04</v>
      </c>
      <c r="F896" s="130">
        <v>1</v>
      </c>
      <c r="G896" s="90">
        <v>-1.2527679988546956</v>
      </c>
      <c r="H896" s="90">
        <v>23.562929946196515</v>
      </c>
      <c r="I896" s="90">
        <v>2.6320534396658357</v>
      </c>
      <c r="J896" s="90">
        <v>1.2154887665169611</v>
      </c>
      <c r="K896" s="90">
        <v>-1.3837490318058879E-3</v>
      </c>
      <c r="L896" s="90">
        <v>0</v>
      </c>
      <c r="M896" s="90">
        <v>0</v>
      </c>
      <c r="N896" s="89">
        <v>12</v>
      </c>
      <c r="O896" s="89">
        <v>86</v>
      </c>
      <c r="P896" s="89">
        <f t="shared" si="26"/>
        <v>30</v>
      </c>
      <c r="Q896" s="91">
        <f>(alpha_a+(beta_b/(1+EXP((((-1)*ceta_c)+(delta_d*LN(speed_s)))+(epsilon_e*speed_s)))))</f>
        <v>3.1860879015034547</v>
      </c>
    </row>
    <row r="897" spans="1:17" x14ac:dyDescent="0.25">
      <c r="A897" s="88" t="s">
        <v>6</v>
      </c>
      <c r="B897" s="88" t="s">
        <v>14</v>
      </c>
      <c r="C897" s="88" t="s">
        <v>65</v>
      </c>
      <c r="D897" s="88" t="s">
        <v>136</v>
      </c>
      <c r="E897" s="130">
        <v>-0.04</v>
      </c>
      <c r="F897" s="130">
        <v>1</v>
      </c>
      <c r="G897" s="90">
        <v>-1.3040134748636356</v>
      </c>
      <c r="H897" s="90">
        <v>24.823986395263397</v>
      </c>
      <c r="I897" s="90">
        <v>2.7615529134321011</v>
      </c>
      <c r="J897" s="90">
        <v>1.2401717097430589</v>
      </c>
      <c r="K897" s="90">
        <v>-1.277032023274836E-3</v>
      </c>
      <c r="L897" s="90">
        <v>0</v>
      </c>
      <c r="M897" s="90">
        <v>0</v>
      </c>
      <c r="N897" s="89">
        <v>12</v>
      </c>
      <c r="O897" s="89">
        <v>86</v>
      </c>
      <c r="P897" s="89">
        <f t="shared" si="26"/>
        <v>30</v>
      </c>
      <c r="Q897" s="91">
        <f>(alpha_a+(beta_b/(1+EXP((((-1)*ceta_c)+(delta_d*LN(speed_s)))+(epsilon_e*speed_s)))))</f>
        <v>3.53525270879146</v>
      </c>
    </row>
    <row r="898" spans="1:17" x14ac:dyDescent="0.25">
      <c r="A898" s="88" t="s">
        <v>6</v>
      </c>
      <c r="B898" s="88" t="s">
        <v>14</v>
      </c>
      <c r="C898" s="88" t="s">
        <v>65</v>
      </c>
      <c r="D898" s="88" t="s">
        <v>137</v>
      </c>
      <c r="E898" s="130">
        <v>-0.04</v>
      </c>
      <c r="F898" s="130">
        <v>1</v>
      </c>
      <c r="G898" s="90">
        <v>-0.56578602727759697</v>
      </c>
      <c r="H898" s="90">
        <v>18.208229931157291</v>
      </c>
      <c r="I898" s="90">
        <v>3.7714474006185128</v>
      </c>
      <c r="J898" s="90">
        <v>1.5479899439125286</v>
      </c>
      <c r="K898" s="90">
        <v>-3.2768892899523896E-3</v>
      </c>
      <c r="L898" s="90">
        <v>0</v>
      </c>
      <c r="M898" s="90">
        <v>0</v>
      </c>
      <c r="N898" s="89">
        <v>12</v>
      </c>
      <c r="O898" s="89">
        <v>86</v>
      </c>
      <c r="P898" s="89">
        <f t="shared" si="26"/>
        <v>30</v>
      </c>
      <c r="Q898" s="91">
        <f>(alpha_a+(beta_b/(1+EXP((((-1)*ceta_c)+(delta_d*LN(speed_s)))+(epsilon_e*speed_s)))))</f>
        <v>3.0497951969156238</v>
      </c>
    </row>
    <row r="899" spans="1:17" x14ac:dyDescent="0.25">
      <c r="A899" s="88" t="s">
        <v>6</v>
      </c>
      <c r="B899" s="88" t="s">
        <v>14</v>
      </c>
      <c r="C899" s="88" t="s">
        <v>65</v>
      </c>
      <c r="D899" s="88" t="s">
        <v>138</v>
      </c>
      <c r="E899" s="130">
        <v>-0.04</v>
      </c>
      <c r="F899" s="130">
        <v>1</v>
      </c>
      <c r="G899" s="90">
        <v>-0.68158620003440695</v>
      </c>
      <c r="H899" s="90">
        <v>9.0757224404756158</v>
      </c>
      <c r="I899" s="90">
        <v>3.9383384815003923</v>
      </c>
      <c r="J899" s="90">
        <v>1.4973113510325202</v>
      </c>
      <c r="K899" s="90">
        <v>-3.2728114161148596E-3</v>
      </c>
      <c r="L899" s="90">
        <v>0</v>
      </c>
      <c r="M899" s="90">
        <v>0</v>
      </c>
      <c r="N899" s="89">
        <v>12</v>
      </c>
      <c r="O899" s="89">
        <v>86</v>
      </c>
      <c r="P899" s="89">
        <f t="shared" si="26"/>
        <v>30</v>
      </c>
      <c r="Q899" s="91">
        <f>(alpha_a+(beta_b/(1+EXP((((-1)*ceta_c)+(delta_d*LN(speed_s)))+(epsilon_e*speed_s)))))</f>
        <v>1.6604037466684329</v>
      </c>
    </row>
    <row r="900" spans="1:17" x14ac:dyDescent="0.25">
      <c r="A900" s="88" t="s">
        <v>6</v>
      </c>
      <c r="B900" s="88" t="s">
        <v>14</v>
      </c>
      <c r="C900" s="88" t="s">
        <v>65</v>
      </c>
      <c r="D900" s="88" t="s">
        <v>131</v>
      </c>
      <c r="E900" s="130">
        <v>-0.04</v>
      </c>
      <c r="F900" s="130">
        <v>1</v>
      </c>
      <c r="G900" s="90">
        <v>-31.134092877200001</v>
      </c>
      <c r="H900" s="90">
        <v>5.6448843178999999</v>
      </c>
      <c r="I900" s="90">
        <v>-5.7781700300000002E-2</v>
      </c>
      <c r="J900" s="90">
        <v>63.964499833399998</v>
      </c>
      <c r="K900" s="90">
        <v>1</v>
      </c>
      <c r="L900" s="90">
        <v>-0.40696271779999998</v>
      </c>
      <c r="M900" s="90">
        <v>6.3696184399999994E-2</v>
      </c>
      <c r="N900" s="89">
        <v>5</v>
      </c>
      <c r="O900" s="89">
        <v>85</v>
      </c>
      <c r="P900" s="89">
        <f t="shared" si="26"/>
        <v>30</v>
      </c>
      <c r="Q900" s="91">
        <f>(alpha_a+beta_b*speed_s+ceta_c*speed_s^2+delta_d/speed_s)/(epsilon_e+feta_f*speed_s+gamma_g*speed_s^2)</f>
        <v>1.9155570684820029</v>
      </c>
    </row>
    <row r="901" spans="1:17" x14ac:dyDescent="0.25">
      <c r="A901" s="88" t="s">
        <v>6</v>
      </c>
      <c r="B901" s="88" t="s">
        <v>14</v>
      </c>
      <c r="C901" s="88" t="s">
        <v>65</v>
      </c>
      <c r="D901" s="88" t="s">
        <v>132</v>
      </c>
      <c r="E901" s="130">
        <v>-0.04</v>
      </c>
      <c r="F901" s="130">
        <v>1</v>
      </c>
      <c r="G901" s="90">
        <v>-45.0476721645</v>
      </c>
      <c r="H901" s="90">
        <v>7.6842960710000003</v>
      </c>
      <c r="I901" s="90">
        <v>-7.8798442199999999E-2</v>
      </c>
      <c r="J901" s="90">
        <v>94.599200323999995</v>
      </c>
      <c r="K901" s="90">
        <v>1</v>
      </c>
      <c r="L901" s="90">
        <v>-0.39465590109999998</v>
      </c>
      <c r="M901" s="90">
        <v>5.81027114E-2</v>
      </c>
      <c r="N901" s="89">
        <v>5</v>
      </c>
      <c r="O901" s="89">
        <v>85</v>
      </c>
      <c r="P901" s="89">
        <f t="shared" si="26"/>
        <v>30</v>
      </c>
      <c r="Q901" s="91">
        <f>(alpha_a+beta_b*speed_s+ceta_c*speed_s^2+delta_d/speed_s)/(epsilon_e+feta_f*speed_s+gamma_g*speed_s^2)</f>
        <v>2.8397604767224087</v>
      </c>
    </row>
    <row r="902" spans="1:17" x14ac:dyDescent="0.25">
      <c r="A902" s="88" t="s">
        <v>6</v>
      </c>
      <c r="B902" s="88" t="s">
        <v>14</v>
      </c>
      <c r="C902" s="88" t="s">
        <v>65</v>
      </c>
      <c r="D902" s="88" t="s">
        <v>133</v>
      </c>
      <c r="E902" s="130">
        <v>-0.04</v>
      </c>
      <c r="F902" s="130">
        <v>1</v>
      </c>
      <c r="G902" s="90">
        <v>-7.9753908564999998</v>
      </c>
      <c r="H902" s="90">
        <v>0.41462280899999998</v>
      </c>
      <c r="I902" s="90">
        <v>-2.212585E-3</v>
      </c>
      <c r="J902" s="90">
        <v>40.929047616699997</v>
      </c>
      <c r="K902" s="90">
        <v>1</v>
      </c>
      <c r="L902" s="90">
        <v>-0.1760096032</v>
      </c>
      <c r="M902" s="90">
        <v>7.8507877000000004E-3</v>
      </c>
      <c r="N902" s="89">
        <v>5</v>
      </c>
      <c r="O902" s="89">
        <v>85</v>
      </c>
      <c r="P902" s="89">
        <f t="shared" si="26"/>
        <v>30</v>
      </c>
      <c r="Q902" s="91">
        <f>(alpha_a+beta_b*speed_s+ceta_c*speed_s^2+delta_d/speed_s)/(epsilon_e+feta_f*speed_s+gamma_g*speed_s^2)</f>
        <v>1.3772671094781268</v>
      </c>
    </row>
    <row r="903" spans="1:17" x14ac:dyDescent="0.25">
      <c r="A903" s="88" t="s">
        <v>6</v>
      </c>
      <c r="B903" s="88" t="s">
        <v>13</v>
      </c>
      <c r="C903" s="88" t="s">
        <v>65</v>
      </c>
      <c r="D903" s="88" t="s">
        <v>134</v>
      </c>
      <c r="E903" s="130">
        <v>-0.04</v>
      </c>
      <c r="F903" s="130">
        <v>1</v>
      </c>
      <c r="G903" s="90">
        <v>-1.8597316091688789</v>
      </c>
      <c r="H903" s="90">
        <v>25.674511420829631</v>
      </c>
      <c r="I903" s="90">
        <v>3.0929314117694564</v>
      </c>
      <c r="J903" s="90">
        <v>1.2523970280958727</v>
      </c>
      <c r="K903" s="90">
        <v>-1.3669484204713665E-3</v>
      </c>
      <c r="L903" s="90">
        <v>0</v>
      </c>
      <c r="M903" s="90">
        <v>0</v>
      </c>
      <c r="N903" s="89">
        <v>12</v>
      </c>
      <c r="O903" s="89">
        <v>86</v>
      </c>
      <c r="P903" s="89">
        <f t="shared" si="26"/>
        <v>30</v>
      </c>
      <c r="Q903" s="91">
        <f>(alpha_a+(beta_b/(1+EXP((((-1)*ceta_c)+(delta_d*LN(speed_s)))+(epsilon_e*speed_s)))))</f>
        <v>4.4293360531209212</v>
      </c>
    </row>
    <row r="904" spans="1:17" x14ac:dyDescent="0.25">
      <c r="A904" s="88" t="s">
        <v>6</v>
      </c>
      <c r="B904" s="88" t="s">
        <v>13</v>
      </c>
      <c r="C904" s="88" t="s">
        <v>65</v>
      </c>
      <c r="D904" s="88" t="s">
        <v>135</v>
      </c>
      <c r="E904" s="130">
        <v>-0.04</v>
      </c>
      <c r="F904" s="130">
        <v>1</v>
      </c>
      <c r="G904" s="90">
        <v>-1.2598030336337747</v>
      </c>
      <c r="H904" s="90">
        <v>20.748836275438762</v>
      </c>
      <c r="I904" s="90">
        <v>2.8928998723270567</v>
      </c>
      <c r="J904" s="90">
        <v>1.2401898962190065</v>
      </c>
      <c r="K904" s="90">
        <v>-1.291073568148312E-3</v>
      </c>
      <c r="L904" s="90">
        <v>0</v>
      </c>
      <c r="M904" s="90">
        <v>0</v>
      </c>
      <c r="N904" s="89">
        <v>12</v>
      </c>
      <c r="O904" s="89">
        <v>86</v>
      </c>
      <c r="P904" s="89">
        <f t="shared" si="26"/>
        <v>30</v>
      </c>
      <c r="Q904" s="91">
        <f>(alpha_a+(beta_b/(1+EXP((((-1)*ceta_c)+(delta_d*LN(speed_s)))+(epsilon_e*speed_s)))))</f>
        <v>3.2312007751140621</v>
      </c>
    </row>
    <row r="905" spans="1:17" x14ac:dyDescent="0.25">
      <c r="A905" s="88" t="s">
        <v>6</v>
      </c>
      <c r="B905" s="88" t="s">
        <v>13</v>
      </c>
      <c r="C905" s="88" t="s">
        <v>65</v>
      </c>
      <c r="D905" s="88" t="s">
        <v>136</v>
      </c>
      <c r="E905" s="130">
        <v>-0.04</v>
      </c>
      <c r="F905" s="130">
        <v>1</v>
      </c>
      <c r="G905" s="90">
        <v>-1.3863858867272199</v>
      </c>
      <c r="H905" s="90">
        <v>23.898710681305673</v>
      </c>
      <c r="I905" s="90">
        <v>2.7565703378314659</v>
      </c>
      <c r="J905" s="90">
        <v>1.2158444764044762</v>
      </c>
      <c r="K905" s="90">
        <v>-1.1442086976213334E-3</v>
      </c>
      <c r="L905" s="90">
        <v>0</v>
      </c>
      <c r="M905" s="90">
        <v>0</v>
      </c>
      <c r="N905" s="89">
        <v>12</v>
      </c>
      <c r="O905" s="89">
        <v>86</v>
      </c>
      <c r="P905" s="89">
        <f t="shared" ref="P905:P968" si="27">IF($P$2&lt;N905,N905,IF($P$2&gt;O905,O905,$P$2))</f>
        <v>30</v>
      </c>
      <c r="Q905" s="91">
        <f>(alpha_a+(beta_b/(1+EXP((((-1)*ceta_c)+(delta_d*LN(speed_s)))+(epsilon_e*speed_s)))))</f>
        <v>3.5554472626468585</v>
      </c>
    </row>
    <row r="906" spans="1:17" x14ac:dyDescent="0.25">
      <c r="A906" s="88" t="s">
        <v>6</v>
      </c>
      <c r="B906" s="88" t="s">
        <v>13</v>
      </c>
      <c r="C906" s="88" t="s">
        <v>65</v>
      </c>
      <c r="D906" s="88" t="s">
        <v>137</v>
      </c>
      <c r="E906" s="130">
        <v>-0.04</v>
      </c>
      <c r="F906" s="130">
        <v>1</v>
      </c>
      <c r="G906" s="90">
        <v>-0.47080462534106798</v>
      </c>
      <c r="H906" s="90">
        <v>15.930778747996621</v>
      </c>
      <c r="I906" s="90">
        <v>4.368671562929344</v>
      </c>
      <c r="J906" s="90">
        <v>1.7008213910948151</v>
      </c>
      <c r="K906" s="90">
        <v>-4.5074509713814177E-3</v>
      </c>
      <c r="L906" s="90">
        <v>0</v>
      </c>
      <c r="M906" s="90">
        <v>0</v>
      </c>
      <c r="N906" s="89">
        <v>12</v>
      </c>
      <c r="O906" s="89">
        <v>86</v>
      </c>
      <c r="P906" s="89">
        <f t="shared" si="27"/>
        <v>30</v>
      </c>
      <c r="Q906" s="91">
        <f>(alpha_a+(beta_b/(1+EXP((((-1)*ceta_c)+(delta_d*LN(speed_s)))+(epsilon_e*speed_s)))))</f>
        <v>2.992407266365495</v>
      </c>
    </row>
    <row r="907" spans="1:17" x14ac:dyDescent="0.25">
      <c r="A907" s="88" t="s">
        <v>6</v>
      </c>
      <c r="B907" s="88" t="s">
        <v>13</v>
      </c>
      <c r="C907" s="88" t="s">
        <v>65</v>
      </c>
      <c r="D907" s="88" t="s">
        <v>138</v>
      </c>
      <c r="E907" s="130">
        <v>-0.04</v>
      </c>
      <c r="F907" s="130">
        <v>1</v>
      </c>
      <c r="G907" s="90">
        <v>-0.64988372804207051</v>
      </c>
      <c r="H907" s="90">
        <v>8.4309126742385754</v>
      </c>
      <c r="I907" s="90">
        <v>4.2670176294241218</v>
      </c>
      <c r="J907" s="90">
        <v>1.5638315236212224</v>
      </c>
      <c r="K907" s="90">
        <v>-3.3404605770843061E-3</v>
      </c>
      <c r="L907" s="90">
        <v>0</v>
      </c>
      <c r="M907" s="90">
        <v>0</v>
      </c>
      <c r="N907" s="89">
        <v>12</v>
      </c>
      <c r="O907" s="89">
        <v>86</v>
      </c>
      <c r="P907" s="89">
        <f t="shared" si="27"/>
        <v>30</v>
      </c>
      <c r="Q907" s="91">
        <f>(alpha_a+(beta_b/(1+EXP((((-1)*ceta_c)+(delta_d*LN(speed_s)))+(epsilon_e*speed_s)))))</f>
        <v>1.6985423593112126</v>
      </c>
    </row>
    <row r="908" spans="1:17" x14ac:dyDescent="0.25">
      <c r="A908" s="88" t="s">
        <v>6</v>
      </c>
      <c r="B908" s="88" t="s">
        <v>13</v>
      </c>
      <c r="C908" s="88" t="s">
        <v>65</v>
      </c>
      <c r="D908" s="88" t="s">
        <v>131</v>
      </c>
      <c r="E908" s="130">
        <v>-0.04</v>
      </c>
      <c r="F908" s="130">
        <v>1</v>
      </c>
      <c r="G908" s="90">
        <v>-30.236453211099999</v>
      </c>
      <c r="H908" s="90">
        <v>4.9549875595000001</v>
      </c>
      <c r="I908" s="90">
        <v>-4.7293233499999997E-2</v>
      </c>
      <c r="J908" s="90">
        <v>63.152255639700002</v>
      </c>
      <c r="K908" s="90">
        <v>1</v>
      </c>
      <c r="L908" s="90">
        <v>-0.41575118370000003</v>
      </c>
      <c r="M908" s="90">
        <v>5.9687825399999998E-2</v>
      </c>
      <c r="N908" s="89">
        <v>5</v>
      </c>
      <c r="O908" s="89">
        <v>85</v>
      </c>
      <c r="P908" s="89">
        <f t="shared" si="27"/>
        <v>30</v>
      </c>
      <c r="Q908" s="91">
        <f>(alpha_a+beta_b*speed_s+ceta_c*speed_s^2+delta_d/speed_s)/(epsilon_e+feta_f*speed_s+gamma_g*speed_s^2)</f>
        <v>1.8452256412087813</v>
      </c>
    </row>
    <row r="909" spans="1:17" x14ac:dyDescent="0.25">
      <c r="A909" s="88" t="s">
        <v>6</v>
      </c>
      <c r="B909" s="88" t="s">
        <v>13</v>
      </c>
      <c r="C909" s="88" t="s">
        <v>65</v>
      </c>
      <c r="D909" s="88" t="s">
        <v>132</v>
      </c>
      <c r="E909" s="130">
        <v>-0.04</v>
      </c>
      <c r="F909" s="130">
        <v>1</v>
      </c>
      <c r="G909" s="90">
        <v>-43.989080920399999</v>
      </c>
      <c r="H909" s="90">
        <v>7.4372992448000002</v>
      </c>
      <c r="I909" s="90">
        <v>-7.4499135199999997E-2</v>
      </c>
      <c r="J909" s="90">
        <v>95.230750898899998</v>
      </c>
      <c r="K909" s="90">
        <v>1</v>
      </c>
      <c r="L909" s="90">
        <v>-0.3783962689</v>
      </c>
      <c r="M909" s="90">
        <v>5.5471193199999998E-2</v>
      </c>
      <c r="N909" s="89">
        <v>5</v>
      </c>
      <c r="O909" s="89">
        <v>85</v>
      </c>
      <c r="P909" s="89">
        <f t="shared" si="27"/>
        <v>30</v>
      </c>
      <c r="Q909" s="91">
        <f>(alpha_a+beta_b*speed_s+ceta_c*speed_s^2+delta_d/speed_s)/(epsilon_e+feta_f*speed_s+gamma_g*speed_s^2)</f>
        <v>2.9125263297695789</v>
      </c>
    </row>
    <row r="910" spans="1:17" x14ac:dyDescent="0.25">
      <c r="A910" s="88" t="s">
        <v>6</v>
      </c>
      <c r="B910" s="88" t="s">
        <v>13</v>
      </c>
      <c r="C910" s="88" t="s">
        <v>65</v>
      </c>
      <c r="D910" s="88" t="s">
        <v>133</v>
      </c>
      <c r="E910" s="130">
        <v>-0.04</v>
      </c>
      <c r="F910" s="130">
        <v>1</v>
      </c>
      <c r="G910" s="90">
        <v>-7.4731704672000001</v>
      </c>
      <c r="H910" s="90">
        <v>0.37521429480000001</v>
      </c>
      <c r="I910" s="90">
        <v>-1.6977124E-3</v>
      </c>
      <c r="J910" s="90">
        <v>39.455182969399999</v>
      </c>
      <c r="K910" s="90">
        <v>1</v>
      </c>
      <c r="L910" s="90">
        <v>-0.17361021979999999</v>
      </c>
      <c r="M910" s="90">
        <v>7.6249016000000001E-3</v>
      </c>
      <c r="N910" s="89">
        <v>5</v>
      </c>
      <c r="O910" s="89">
        <v>85</v>
      </c>
      <c r="P910" s="89">
        <f t="shared" si="27"/>
        <v>30</v>
      </c>
      <c r="Q910" s="91">
        <f>(alpha_a+beta_b*speed_s+ceta_c*speed_s^2+delta_d/speed_s)/(epsilon_e+feta_f*speed_s+gamma_g*speed_s^2)</f>
        <v>1.3452708877826549</v>
      </c>
    </row>
    <row r="911" spans="1:17" x14ac:dyDescent="0.25">
      <c r="A911" s="88" t="s">
        <v>6</v>
      </c>
      <c r="B911" s="88" t="s">
        <v>12</v>
      </c>
      <c r="C911" s="88" t="s">
        <v>65</v>
      </c>
      <c r="D911" s="88" t="s">
        <v>134</v>
      </c>
      <c r="E911" s="130">
        <v>-0.04</v>
      </c>
      <c r="F911" s="130">
        <v>1</v>
      </c>
      <c r="G911" s="90">
        <v>-2.2103045055690584</v>
      </c>
      <c r="H911" s="90">
        <v>22.988546225986099</v>
      </c>
      <c r="I911" s="90">
        <v>3.3958504691893214</v>
      </c>
      <c r="J911" s="90">
        <v>1.2589601302553064</v>
      </c>
      <c r="K911" s="90">
        <v>-1.7135231370037159E-3</v>
      </c>
      <c r="L911" s="90">
        <v>0</v>
      </c>
      <c r="M911" s="90">
        <v>0</v>
      </c>
      <c r="N911" s="89">
        <v>12</v>
      </c>
      <c r="O911" s="89">
        <v>86</v>
      </c>
      <c r="P911" s="89">
        <f t="shared" si="27"/>
        <v>30</v>
      </c>
      <c r="Q911" s="91">
        <f>(alpha_a+(beta_b/(1+EXP((((-1)*ceta_c)+(delta_d*LN(speed_s)))+(epsilon_e*speed_s)))))</f>
        <v>4.7471531939256293</v>
      </c>
    </row>
    <row r="912" spans="1:17" x14ac:dyDescent="0.25">
      <c r="A912" s="88" t="s">
        <v>6</v>
      </c>
      <c r="B912" s="88" t="s">
        <v>12</v>
      </c>
      <c r="C912" s="88" t="s">
        <v>65</v>
      </c>
      <c r="D912" s="88" t="s">
        <v>135</v>
      </c>
      <c r="E912" s="130">
        <v>-0.04</v>
      </c>
      <c r="F912" s="130">
        <v>1</v>
      </c>
      <c r="G912" s="90">
        <v>-1.5725810572682015</v>
      </c>
      <c r="H912" s="90">
        <v>21.342629515725324</v>
      </c>
      <c r="I912" s="90">
        <v>2.8114362034541154</v>
      </c>
      <c r="J912" s="90">
        <v>1.1736457532349842</v>
      </c>
      <c r="K912" s="90">
        <v>-9.0751001775770594E-4</v>
      </c>
      <c r="L912" s="90">
        <v>0</v>
      </c>
      <c r="M912" s="90">
        <v>0</v>
      </c>
      <c r="N912" s="89">
        <v>12</v>
      </c>
      <c r="O912" s="89">
        <v>86</v>
      </c>
      <c r="P912" s="89">
        <f t="shared" si="27"/>
        <v>30</v>
      </c>
      <c r="Q912" s="91">
        <f>(alpha_a+(beta_b/(1+EXP((((-1)*ceta_c)+(delta_d*LN(speed_s)))+(epsilon_e*speed_s)))))</f>
        <v>3.547860096474583</v>
      </c>
    </row>
    <row r="913" spans="1:17" x14ac:dyDescent="0.25">
      <c r="A913" s="88" t="s">
        <v>6</v>
      </c>
      <c r="B913" s="88" t="s">
        <v>12</v>
      </c>
      <c r="C913" s="88" t="s">
        <v>65</v>
      </c>
      <c r="D913" s="88" t="s">
        <v>136</v>
      </c>
      <c r="E913" s="130">
        <v>-0.04</v>
      </c>
      <c r="F913" s="130">
        <v>1</v>
      </c>
      <c r="G913" s="90">
        <v>-1.6259597260628473</v>
      </c>
      <c r="H913" s="90">
        <v>22.581521465052159</v>
      </c>
      <c r="I913" s="90">
        <v>2.9846414719903542</v>
      </c>
      <c r="J913" s="90">
        <v>1.2229525677289748</v>
      </c>
      <c r="K913" s="90">
        <v>-1.454375405307977E-3</v>
      </c>
      <c r="L913" s="90">
        <v>0</v>
      </c>
      <c r="M913" s="90">
        <v>0</v>
      </c>
      <c r="N913" s="89">
        <v>12</v>
      </c>
      <c r="O913" s="89">
        <v>86</v>
      </c>
      <c r="P913" s="89">
        <f t="shared" si="27"/>
        <v>30</v>
      </c>
      <c r="Q913" s="91">
        <f>(alpha_a+(beta_b/(1+EXP((((-1)*ceta_c)+(delta_d*LN(speed_s)))+(epsilon_e*speed_s)))))</f>
        <v>3.882443796197113</v>
      </c>
    </row>
    <row r="914" spans="1:17" x14ac:dyDescent="0.25">
      <c r="A914" s="88" t="s">
        <v>6</v>
      </c>
      <c r="B914" s="88" t="s">
        <v>12</v>
      </c>
      <c r="C914" s="88" t="s">
        <v>65</v>
      </c>
      <c r="D914" s="88" t="s">
        <v>137</v>
      </c>
      <c r="E914" s="130">
        <v>-0.04</v>
      </c>
      <c r="F914" s="130">
        <v>1</v>
      </c>
      <c r="G914" s="90">
        <v>-0.51080417858139826</v>
      </c>
      <c r="H914" s="90">
        <v>16.285170921293396</v>
      </c>
      <c r="I914" s="90">
        <v>4.6015226640515952</v>
      </c>
      <c r="J914" s="90">
        <v>1.7483018086324007</v>
      </c>
      <c r="K914" s="90">
        <v>-5.1897624783592902E-3</v>
      </c>
      <c r="L914" s="90">
        <v>0</v>
      </c>
      <c r="M914" s="90">
        <v>0</v>
      </c>
      <c r="N914" s="89">
        <v>12</v>
      </c>
      <c r="O914" s="89">
        <v>86</v>
      </c>
      <c r="P914" s="89">
        <f t="shared" si="27"/>
        <v>30</v>
      </c>
      <c r="Q914" s="91">
        <f>(alpha_a+(beta_b/(1+EXP((((-1)*ceta_c)+(delta_d*LN(speed_s)))+(epsilon_e*speed_s)))))</f>
        <v>3.2904677767751607</v>
      </c>
    </row>
    <row r="915" spans="1:17" x14ac:dyDescent="0.25">
      <c r="A915" s="88" t="s">
        <v>6</v>
      </c>
      <c r="B915" s="88" t="s">
        <v>12</v>
      </c>
      <c r="C915" s="88" t="s">
        <v>65</v>
      </c>
      <c r="D915" s="88" t="s">
        <v>138</v>
      </c>
      <c r="E915" s="130">
        <v>-0.04</v>
      </c>
      <c r="F915" s="130">
        <v>1</v>
      </c>
      <c r="G915" s="90">
        <v>-0.66162465872548737</v>
      </c>
      <c r="H915" s="90">
        <v>7.6488610457160773</v>
      </c>
      <c r="I915" s="90">
        <v>5.1305123280013287</v>
      </c>
      <c r="J915" s="90">
        <v>1.7532334748866181</v>
      </c>
      <c r="K915" s="90">
        <v>-5.010645894621457E-3</v>
      </c>
      <c r="L915" s="90">
        <v>0</v>
      </c>
      <c r="M915" s="90">
        <v>0</v>
      </c>
      <c r="N915" s="89">
        <v>12</v>
      </c>
      <c r="O915" s="89">
        <v>86</v>
      </c>
      <c r="P915" s="89">
        <f t="shared" si="27"/>
        <v>30</v>
      </c>
      <c r="Q915" s="91">
        <f>(alpha_a+(beta_b/(1+EXP((((-1)*ceta_c)+(delta_d*LN(speed_s)))+(epsilon_e*speed_s)))))</f>
        <v>1.9065322103420828</v>
      </c>
    </row>
    <row r="916" spans="1:17" x14ac:dyDescent="0.25">
      <c r="A916" s="88" t="s">
        <v>6</v>
      </c>
      <c r="B916" s="88" t="s">
        <v>12</v>
      </c>
      <c r="C916" s="88" t="s">
        <v>65</v>
      </c>
      <c r="D916" s="88" t="s">
        <v>131</v>
      </c>
      <c r="E916" s="130">
        <v>-0.04</v>
      </c>
      <c r="F916" s="130">
        <v>1</v>
      </c>
      <c r="G916" s="90">
        <v>-33.845334062799999</v>
      </c>
      <c r="H916" s="90">
        <v>5.8146932504000004</v>
      </c>
      <c r="I916" s="90">
        <v>-5.3491192899999998E-2</v>
      </c>
      <c r="J916" s="90">
        <v>67.547078026199998</v>
      </c>
      <c r="K916" s="90">
        <v>1</v>
      </c>
      <c r="L916" s="90">
        <v>-0.4362210554</v>
      </c>
      <c r="M916" s="90">
        <v>6.7810255999999999E-2</v>
      </c>
      <c r="N916" s="89">
        <v>5</v>
      </c>
      <c r="O916" s="89">
        <v>85</v>
      </c>
      <c r="P916" s="89">
        <f t="shared" si="27"/>
        <v>30</v>
      </c>
      <c r="Q916" s="91">
        <f>(alpha_a+beta_b*speed_s+ceta_c*speed_s^2+delta_d/speed_s)/(epsilon_e+feta_f*speed_s+gamma_g*speed_s^2)</f>
        <v>1.9350210562727894</v>
      </c>
    </row>
    <row r="917" spans="1:17" x14ac:dyDescent="0.25">
      <c r="A917" s="88" t="s">
        <v>6</v>
      </c>
      <c r="B917" s="88" t="s">
        <v>12</v>
      </c>
      <c r="C917" s="88" t="s">
        <v>65</v>
      </c>
      <c r="D917" s="88" t="s">
        <v>132</v>
      </c>
      <c r="E917" s="130">
        <v>-0.04</v>
      </c>
      <c r="F917" s="130">
        <v>1</v>
      </c>
      <c r="G917" s="90">
        <v>-50.076346863700003</v>
      </c>
      <c r="H917" s="90">
        <v>8.7386733740999993</v>
      </c>
      <c r="I917" s="90">
        <v>-8.4426298999999996E-2</v>
      </c>
      <c r="J917" s="90">
        <v>105.03680279690001</v>
      </c>
      <c r="K917" s="90">
        <v>1</v>
      </c>
      <c r="L917" s="90">
        <v>-0.3876929778</v>
      </c>
      <c r="M917" s="90">
        <v>6.0562586000000002E-2</v>
      </c>
      <c r="N917" s="89">
        <v>5</v>
      </c>
      <c r="O917" s="89">
        <v>85</v>
      </c>
      <c r="P917" s="89">
        <f t="shared" si="27"/>
        <v>30</v>
      </c>
      <c r="Q917" s="91">
        <f>(alpha_a+beta_b*speed_s+ceta_c*speed_s^2+delta_d/speed_s)/(epsilon_e+feta_f*speed_s+gamma_g*speed_s^2)</f>
        <v>3.1817595446738576</v>
      </c>
    </row>
    <row r="918" spans="1:17" x14ac:dyDescent="0.25">
      <c r="A918" s="88" t="s">
        <v>6</v>
      </c>
      <c r="B918" s="88" t="s">
        <v>12</v>
      </c>
      <c r="C918" s="88" t="s">
        <v>65</v>
      </c>
      <c r="D918" s="88" t="s">
        <v>133</v>
      </c>
      <c r="E918" s="130">
        <v>-0.04</v>
      </c>
      <c r="F918" s="130">
        <v>1</v>
      </c>
      <c r="G918" s="90">
        <v>-7.3353430477000003</v>
      </c>
      <c r="H918" s="90">
        <v>0.361579135</v>
      </c>
      <c r="I918" s="90">
        <v>-1.6274881999999999E-3</v>
      </c>
      <c r="J918" s="90">
        <v>39.497481065300001</v>
      </c>
      <c r="K918" s="90">
        <v>1</v>
      </c>
      <c r="L918" s="90">
        <v>-0.17097288660000001</v>
      </c>
      <c r="M918" s="90">
        <v>7.3937530999999999E-3</v>
      </c>
      <c r="N918" s="89">
        <v>5</v>
      </c>
      <c r="O918" s="89">
        <v>85</v>
      </c>
      <c r="P918" s="89">
        <f t="shared" si="27"/>
        <v>30</v>
      </c>
      <c r="Q918" s="91">
        <f>(alpha_a+beta_b*speed_s+ceta_c*speed_s^2+delta_d/speed_s)/(epsilon_e+feta_f*speed_s+gamma_g*speed_s^2)</f>
        <v>1.3321265871406802</v>
      </c>
    </row>
    <row r="919" spans="1:17" x14ac:dyDescent="0.25">
      <c r="A919" s="88" t="s">
        <v>6</v>
      </c>
      <c r="B919" s="88" t="s">
        <v>17</v>
      </c>
      <c r="C919" s="88" t="s">
        <v>65</v>
      </c>
      <c r="D919" s="88" t="s">
        <v>134</v>
      </c>
      <c r="E919" s="130">
        <v>-0.04</v>
      </c>
      <c r="F919" s="130">
        <v>1</v>
      </c>
      <c r="G919" s="90">
        <v>-0.99280615401078043</v>
      </c>
      <c r="H919" s="90">
        <v>16.56771309049644</v>
      </c>
      <c r="I919" s="90">
        <v>3.0800407167572188</v>
      </c>
      <c r="J919" s="90">
        <v>1.2790421294428338</v>
      </c>
      <c r="K919" s="90">
        <v>-1.6259842294012849E-3</v>
      </c>
      <c r="L919" s="90">
        <v>0</v>
      </c>
      <c r="M919" s="90">
        <v>0</v>
      </c>
      <c r="N919" s="89">
        <v>12</v>
      </c>
      <c r="O919" s="89">
        <v>86</v>
      </c>
      <c r="P919" s="89">
        <f t="shared" si="27"/>
        <v>30</v>
      </c>
      <c r="Q919" s="91">
        <f>(alpha_a+(beta_b/(1+EXP((((-1)*ceta_c)+(delta_d*LN(speed_s)))+(epsilon_e*speed_s)))))</f>
        <v>2.7793404914357804</v>
      </c>
    </row>
    <row r="920" spans="1:17" x14ac:dyDescent="0.25">
      <c r="A920" s="88" t="s">
        <v>6</v>
      </c>
      <c r="B920" s="88" t="s">
        <v>17</v>
      </c>
      <c r="C920" s="88" t="s">
        <v>65</v>
      </c>
      <c r="D920" s="88" t="s">
        <v>135</v>
      </c>
      <c r="E920" s="130">
        <v>-0.04</v>
      </c>
      <c r="F920" s="130">
        <v>1</v>
      </c>
      <c r="G920" s="90">
        <v>-0.61955024044074147</v>
      </c>
      <c r="H920" s="90">
        <v>13.828221132471118</v>
      </c>
      <c r="I920" s="90">
        <v>2.3519491965016841</v>
      </c>
      <c r="J920" s="90">
        <v>1.1656391948130687</v>
      </c>
      <c r="K920" s="90">
        <v>-9.642332292046237E-4</v>
      </c>
      <c r="L920" s="90">
        <v>0</v>
      </c>
      <c r="M920" s="90">
        <v>0</v>
      </c>
      <c r="N920" s="89">
        <v>12</v>
      </c>
      <c r="O920" s="89">
        <v>86</v>
      </c>
      <c r="P920" s="89">
        <f t="shared" si="27"/>
        <v>30</v>
      </c>
      <c r="Q920" s="91">
        <f>(alpha_a+(beta_b/(1+EXP((((-1)*ceta_c)+(delta_d*LN(speed_s)))+(epsilon_e*speed_s)))))</f>
        <v>1.7350242453838307</v>
      </c>
    </row>
    <row r="921" spans="1:17" x14ac:dyDescent="0.25">
      <c r="A921" s="88" t="s">
        <v>6</v>
      </c>
      <c r="B921" s="88" t="s">
        <v>17</v>
      </c>
      <c r="C921" s="88" t="s">
        <v>65</v>
      </c>
      <c r="D921" s="88" t="s">
        <v>136</v>
      </c>
      <c r="E921" s="130">
        <v>-0.04</v>
      </c>
      <c r="F921" s="130">
        <v>1</v>
      </c>
      <c r="G921" s="90">
        <v>-0.71321183190239223</v>
      </c>
      <c r="H921" s="90">
        <v>16.783061069303642</v>
      </c>
      <c r="I921" s="90">
        <v>2.14196586568062</v>
      </c>
      <c r="J921" s="90">
        <v>1.1317609620472324</v>
      </c>
      <c r="K921" s="90">
        <v>-9.448435608630935E-4</v>
      </c>
      <c r="L921" s="90">
        <v>0</v>
      </c>
      <c r="M921" s="90">
        <v>0</v>
      </c>
      <c r="N921" s="89">
        <v>12</v>
      </c>
      <c r="O921" s="89">
        <v>86</v>
      </c>
      <c r="P921" s="89">
        <f t="shared" si="27"/>
        <v>30</v>
      </c>
      <c r="Q921" s="91">
        <f>(alpha_a+(beta_b/(1+EXP((((-1)*ceta_c)+(delta_d*LN(speed_s)))+(epsilon_e*speed_s)))))</f>
        <v>1.9254846405404118</v>
      </c>
    </row>
    <row r="922" spans="1:17" x14ac:dyDescent="0.25">
      <c r="A922" s="88" t="s">
        <v>6</v>
      </c>
      <c r="B922" s="88" t="s">
        <v>17</v>
      </c>
      <c r="C922" s="88" t="s">
        <v>65</v>
      </c>
      <c r="D922" s="88" t="s">
        <v>137</v>
      </c>
      <c r="E922" s="130">
        <v>-0.04</v>
      </c>
      <c r="F922" s="130">
        <v>1</v>
      </c>
      <c r="G922" s="90">
        <v>-0.17974492872470679</v>
      </c>
      <c r="H922" s="90">
        <v>11.482440369280786</v>
      </c>
      <c r="I922" s="90">
        <v>3.6986555785591708</v>
      </c>
      <c r="J922" s="90">
        <v>1.6164568338954519</v>
      </c>
      <c r="K922" s="90">
        <v>-4.119082266625565E-3</v>
      </c>
      <c r="L922" s="90">
        <v>0</v>
      </c>
      <c r="M922" s="90">
        <v>0</v>
      </c>
      <c r="N922" s="89">
        <v>12</v>
      </c>
      <c r="O922" s="89">
        <v>86</v>
      </c>
      <c r="P922" s="89">
        <f t="shared" si="27"/>
        <v>30</v>
      </c>
      <c r="Q922" s="91">
        <f>(alpha_a+(beta_b/(1+EXP((((-1)*ceta_c)+(delta_d*LN(speed_s)))+(epsilon_e*speed_s)))))</f>
        <v>1.630701990729909</v>
      </c>
    </row>
    <row r="923" spans="1:17" x14ac:dyDescent="0.25">
      <c r="A923" s="88" t="s">
        <v>6</v>
      </c>
      <c r="B923" s="88" t="s">
        <v>17</v>
      </c>
      <c r="C923" s="88" t="s">
        <v>65</v>
      </c>
      <c r="D923" s="88" t="s">
        <v>138</v>
      </c>
      <c r="E923" s="130">
        <v>-0.04</v>
      </c>
      <c r="F923" s="130">
        <v>1</v>
      </c>
      <c r="G923" s="90">
        <v>-0.41615306687992026</v>
      </c>
      <c r="H923" s="90">
        <v>9.0006867891779851</v>
      </c>
      <c r="I923" s="90">
        <v>2.0614384531259593</v>
      </c>
      <c r="J923" s="90">
        <v>1.1240954318838865</v>
      </c>
      <c r="K923" s="90">
        <v>-5.2565278988963389E-4</v>
      </c>
      <c r="L923" s="90">
        <v>0</v>
      </c>
      <c r="M923" s="90">
        <v>0</v>
      </c>
      <c r="N923" s="89">
        <v>12</v>
      </c>
      <c r="O923" s="89">
        <v>86</v>
      </c>
      <c r="P923" s="89">
        <f t="shared" si="27"/>
        <v>30</v>
      </c>
      <c r="Q923" s="91">
        <f>(alpha_a+(beta_b/(1+EXP((((-1)*ceta_c)+(delta_d*LN(speed_s)))+(epsilon_e*speed_s)))))</f>
        <v>0.92084974618427951</v>
      </c>
    </row>
    <row r="924" spans="1:17" x14ac:dyDescent="0.25">
      <c r="A924" s="88" t="s">
        <v>6</v>
      </c>
      <c r="B924" s="88" t="s">
        <v>17</v>
      </c>
      <c r="C924" s="88" t="s">
        <v>65</v>
      </c>
      <c r="D924" s="88" t="s">
        <v>131</v>
      </c>
      <c r="E924" s="130">
        <v>-0.04</v>
      </c>
      <c r="F924" s="130">
        <v>1</v>
      </c>
      <c r="G924" s="90">
        <v>-19.011449281800001</v>
      </c>
      <c r="H924" s="90">
        <v>3.8145072120000001</v>
      </c>
      <c r="I924" s="90">
        <v>-3.4402236400000001E-2</v>
      </c>
      <c r="J924" s="90">
        <v>35.257712786600003</v>
      </c>
      <c r="K924" s="90">
        <v>1</v>
      </c>
      <c r="L924" s="90">
        <v>-0.46191239210000001</v>
      </c>
      <c r="M924" s="90">
        <v>8.6898927799999998E-2</v>
      </c>
      <c r="N924" s="89">
        <v>5</v>
      </c>
      <c r="O924" s="89">
        <v>85</v>
      </c>
      <c r="P924" s="89">
        <f t="shared" si="27"/>
        <v>30</v>
      </c>
      <c r="Q924" s="91">
        <f t="shared" ref="Q924:Q941" si="28">(alpha_a+beta_b*speed_s+ceta_c*speed_s^2+delta_d/speed_s)/(epsilon_e+feta_f*speed_s+gamma_g*speed_s^2)</f>
        <v>1.0043663487639867</v>
      </c>
    </row>
    <row r="925" spans="1:17" x14ac:dyDescent="0.25">
      <c r="A925" s="88" t="s">
        <v>6</v>
      </c>
      <c r="B925" s="88" t="s">
        <v>17</v>
      </c>
      <c r="C925" s="88" t="s">
        <v>65</v>
      </c>
      <c r="D925" s="88" t="s">
        <v>132</v>
      </c>
      <c r="E925" s="130">
        <v>-0.04</v>
      </c>
      <c r="F925" s="130">
        <v>1</v>
      </c>
      <c r="G925" s="90">
        <v>-25.883058160600001</v>
      </c>
      <c r="H925" s="90">
        <v>4.8262923083000002</v>
      </c>
      <c r="I925" s="90">
        <v>-4.4880883099999998E-2</v>
      </c>
      <c r="J925" s="90">
        <v>52.268469892799999</v>
      </c>
      <c r="K925" s="90">
        <v>1</v>
      </c>
      <c r="L925" s="90">
        <v>-0.40533881789999998</v>
      </c>
      <c r="M925" s="90">
        <v>6.9070043400000003E-2</v>
      </c>
      <c r="N925" s="89">
        <v>5</v>
      </c>
      <c r="O925" s="89">
        <v>85</v>
      </c>
      <c r="P925" s="89">
        <f t="shared" si="27"/>
        <v>30</v>
      </c>
      <c r="Q925" s="91">
        <f t="shared" si="28"/>
        <v>1.5735426557569521</v>
      </c>
    </row>
    <row r="926" spans="1:17" x14ac:dyDescent="0.25">
      <c r="A926" s="88" t="s">
        <v>6</v>
      </c>
      <c r="B926" s="88" t="s">
        <v>17</v>
      </c>
      <c r="C926" s="88" t="s">
        <v>65</v>
      </c>
      <c r="D926" s="88" t="s">
        <v>133</v>
      </c>
      <c r="E926" s="130">
        <v>-0.04</v>
      </c>
      <c r="F926" s="130">
        <v>1</v>
      </c>
      <c r="G926" s="90">
        <v>-1.8290031017999999</v>
      </c>
      <c r="H926" s="90">
        <v>9.6292337000000006E-2</v>
      </c>
      <c r="I926" s="90">
        <v>-5.9174420000000002E-4</v>
      </c>
      <c r="J926" s="90">
        <v>20.033706512199998</v>
      </c>
      <c r="K926" s="90">
        <v>1</v>
      </c>
      <c r="L926" s="90">
        <v>-8.2560128699999999E-2</v>
      </c>
      <c r="M926" s="90">
        <v>3.1158962E-3</v>
      </c>
      <c r="N926" s="89">
        <v>5</v>
      </c>
      <c r="O926" s="89">
        <v>85</v>
      </c>
      <c r="P926" s="89">
        <f t="shared" si="27"/>
        <v>30</v>
      </c>
      <c r="Q926" s="91">
        <f t="shared" si="28"/>
        <v>0.90017702274350941</v>
      </c>
    </row>
    <row r="927" spans="1:17" x14ac:dyDescent="0.25">
      <c r="A927" s="88" t="s">
        <v>20</v>
      </c>
      <c r="B927" s="88" t="s">
        <v>23</v>
      </c>
      <c r="C927" s="88" t="s">
        <v>65</v>
      </c>
      <c r="D927" s="88" t="s">
        <v>131</v>
      </c>
      <c r="E927" s="130">
        <v>-0.02</v>
      </c>
      <c r="F927" s="130">
        <v>0</v>
      </c>
      <c r="G927" s="90">
        <v>106.3892943613</v>
      </c>
      <c r="H927" s="90">
        <v>-31.346371320500001</v>
      </c>
      <c r="I927" s="90">
        <v>0.1898544653</v>
      </c>
      <c r="J927" s="90">
        <v>-22.268092748800001</v>
      </c>
      <c r="K927" s="90">
        <v>0</v>
      </c>
      <c r="L927" s="90">
        <v>0.59958192880000005</v>
      </c>
      <c r="M927" s="90">
        <v>-0.1851060189</v>
      </c>
      <c r="N927" s="89">
        <v>5</v>
      </c>
      <c r="O927" s="89">
        <v>100</v>
      </c>
      <c r="P927" s="89">
        <f t="shared" si="27"/>
        <v>30</v>
      </c>
      <c r="Q927" s="91">
        <f t="shared" si="28"/>
        <v>4.4672916582467073</v>
      </c>
    </row>
    <row r="928" spans="1:17" x14ac:dyDescent="0.25">
      <c r="A928" s="88" t="s">
        <v>20</v>
      </c>
      <c r="B928" s="88" t="s">
        <v>23</v>
      </c>
      <c r="C928" s="88" t="s">
        <v>65</v>
      </c>
      <c r="D928" s="88" t="s">
        <v>132</v>
      </c>
      <c r="E928" s="130">
        <v>-0.02</v>
      </c>
      <c r="F928" s="130">
        <v>0</v>
      </c>
      <c r="G928" s="90">
        <v>6.2230226420000001</v>
      </c>
      <c r="H928" s="90">
        <v>4.1727241275000004</v>
      </c>
      <c r="I928" s="90">
        <v>-1.2738196800000001E-2</v>
      </c>
      <c r="J928" s="90">
        <v>185.33881219560001</v>
      </c>
      <c r="K928" s="90">
        <v>1</v>
      </c>
      <c r="L928" s="90">
        <v>5.6876323000000003E-3</v>
      </c>
      <c r="M928" s="90">
        <v>1.74988217E-2</v>
      </c>
      <c r="N928" s="89">
        <v>5</v>
      </c>
      <c r="O928" s="89">
        <v>100</v>
      </c>
      <c r="P928" s="89">
        <f t="shared" si="27"/>
        <v>30</v>
      </c>
      <c r="Q928" s="91">
        <f t="shared" si="28"/>
        <v>7.4539920897494518</v>
      </c>
    </row>
    <row r="929" spans="1:17" x14ac:dyDescent="0.25">
      <c r="A929" s="88" t="s">
        <v>20</v>
      </c>
      <c r="B929" s="88" t="s">
        <v>23</v>
      </c>
      <c r="C929" s="88" t="s">
        <v>65</v>
      </c>
      <c r="D929" s="88" t="s">
        <v>133</v>
      </c>
      <c r="E929" s="130">
        <v>-0.02</v>
      </c>
      <c r="F929" s="130">
        <v>0</v>
      </c>
      <c r="G929" s="90">
        <v>-20.783693570200001</v>
      </c>
      <c r="H929" s="90">
        <v>2.2757782418999999</v>
      </c>
      <c r="I929" s="90">
        <v>2.0165471000000001E-3</v>
      </c>
      <c r="J929" s="90">
        <v>100.28177485419999</v>
      </c>
      <c r="K929" s="90">
        <v>1</v>
      </c>
      <c r="L929" s="90">
        <v>-0.22610569350000001</v>
      </c>
      <c r="M929" s="90">
        <v>3.4031445299999998E-2</v>
      </c>
      <c r="N929" s="89">
        <v>5</v>
      </c>
      <c r="O929" s="89">
        <v>100</v>
      </c>
      <c r="P929" s="89">
        <f t="shared" si="27"/>
        <v>30</v>
      </c>
      <c r="Q929" s="91">
        <f t="shared" si="28"/>
        <v>2.1190177704620163</v>
      </c>
    </row>
    <row r="930" spans="1:17" x14ac:dyDescent="0.25">
      <c r="A930" s="88" t="s">
        <v>20</v>
      </c>
      <c r="B930" s="88" t="s">
        <v>24</v>
      </c>
      <c r="C930" s="88" t="s">
        <v>65</v>
      </c>
      <c r="D930" s="88" t="s">
        <v>131</v>
      </c>
      <c r="E930" s="130">
        <v>-0.02</v>
      </c>
      <c r="F930" s="130">
        <v>0</v>
      </c>
      <c r="G930" s="90">
        <v>-9.6194800380000007</v>
      </c>
      <c r="H930" s="90">
        <v>1.3447784828</v>
      </c>
      <c r="I930" s="90">
        <v>-3.5966364E-3</v>
      </c>
      <c r="J930" s="90">
        <v>127.5675872163</v>
      </c>
      <c r="K930" s="90">
        <v>1</v>
      </c>
      <c r="L930" s="90">
        <v>-9.3118415900000001E-2</v>
      </c>
      <c r="M930" s="90">
        <v>1.09161608E-2</v>
      </c>
      <c r="N930" s="89">
        <v>5</v>
      </c>
      <c r="O930" s="89">
        <v>100</v>
      </c>
      <c r="P930" s="89">
        <f t="shared" si="27"/>
        <v>30</v>
      </c>
      <c r="Q930" s="91">
        <f t="shared" si="28"/>
        <v>3.9520838313440771</v>
      </c>
    </row>
    <row r="931" spans="1:17" x14ac:dyDescent="0.25">
      <c r="A931" s="88" t="s">
        <v>20</v>
      </c>
      <c r="B931" s="88" t="s">
        <v>24</v>
      </c>
      <c r="C931" s="88" t="s">
        <v>65</v>
      </c>
      <c r="D931" s="88" t="s">
        <v>132</v>
      </c>
      <c r="E931" s="130">
        <v>-0.02</v>
      </c>
      <c r="F931" s="130">
        <v>0</v>
      </c>
      <c r="G931" s="90">
        <v>146.40926432200001</v>
      </c>
      <c r="H931" s="90">
        <v>-61.770138884799998</v>
      </c>
      <c r="I931" s="90">
        <v>0.18094591139999999</v>
      </c>
      <c r="J931" s="90">
        <v>95.085975610800006</v>
      </c>
      <c r="K931" s="90">
        <v>1</v>
      </c>
      <c r="L931" s="90">
        <v>0.43113856220000002</v>
      </c>
      <c r="M931" s="90">
        <v>-0.2659049993</v>
      </c>
      <c r="N931" s="89">
        <v>5</v>
      </c>
      <c r="O931" s="89">
        <v>100</v>
      </c>
      <c r="P931" s="89">
        <f t="shared" si="27"/>
        <v>30</v>
      </c>
      <c r="Q931" s="91">
        <f t="shared" si="28"/>
        <v>6.8358847640596547</v>
      </c>
    </row>
    <row r="932" spans="1:17" x14ac:dyDescent="0.25">
      <c r="A932" s="88" t="s">
        <v>20</v>
      </c>
      <c r="B932" s="88" t="s">
        <v>24</v>
      </c>
      <c r="C932" s="88" t="s">
        <v>65</v>
      </c>
      <c r="D932" s="88" t="s">
        <v>133</v>
      </c>
      <c r="E932" s="130">
        <v>-0.02</v>
      </c>
      <c r="F932" s="130">
        <v>0</v>
      </c>
      <c r="G932" s="90">
        <v>-19.300532113599999</v>
      </c>
      <c r="H932" s="90">
        <v>2.2154508927999998</v>
      </c>
      <c r="I932" s="90">
        <v>3.3099166999999998E-3</v>
      </c>
      <c r="J932" s="90">
        <v>92.657972514099995</v>
      </c>
      <c r="K932" s="90">
        <v>1</v>
      </c>
      <c r="L932" s="90">
        <v>-0.22410059299999999</v>
      </c>
      <c r="M932" s="90">
        <v>3.4535187799999999E-2</v>
      </c>
      <c r="N932" s="89">
        <v>5</v>
      </c>
      <c r="O932" s="89">
        <v>100</v>
      </c>
      <c r="P932" s="89">
        <f t="shared" si="27"/>
        <v>30</v>
      </c>
      <c r="Q932" s="91">
        <f t="shared" si="28"/>
        <v>2.0991068610632619</v>
      </c>
    </row>
    <row r="933" spans="1:17" x14ac:dyDescent="0.25">
      <c r="A933" s="88" t="s">
        <v>20</v>
      </c>
      <c r="B933" s="88" t="s">
        <v>19</v>
      </c>
      <c r="C933" s="88" t="s">
        <v>65</v>
      </c>
      <c r="D933" s="88" t="s">
        <v>131</v>
      </c>
      <c r="E933" s="130">
        <v>-0.02</v>
      </c>
      <c r="F933" s="130">
        <v>0</v>
      </c>
      <c r="G933" s="90">
        <v>35.867110769299998</v>
      </c>
      <c r="H933" s="90">
        <v>-11.662758566700001</v>
      </c>
      <c r="I933" s="90">
        <v>1.6574604499999999E-2</v>
      </c>
      <c r="J933" s="90">
        <v>15.0451403424</v>
      </c>
      <c r="K933" s="90">
        <v>1</v>
      </c>
      <c r="L933" s="90">
        <v>0.1027971169</v>
      </c>
      <c r="M933" s="90">
        <v>-0.1115365225</v>
      </c>
      <c r="N933" s="89">
        <v>5</v>
      </c>
      <c r="O933" s="89">
        <v>85</v>
      </c>
      <c r="P933" s="89">
        <f t="shared" si="27"/>
        <v>30</v>
      </c>
      <c r="Q933" s="91">
        <f t="shared" si="28"/>
        <v>3.1007293080080558</v>
      </c>
    </row>
    <row r="934" spans="1:17" x14ac:dyDescent="0.25">
      <c r="A934" s="88" t="s">
        <v>20</v>
      </c>
      <c r="B934" s="88" t="s">
        <v>19</v>
      </c>
      <c r="C934" s="88" t="s">
        <v>65</v>
      </c>
      <c r="D934" s="88" t="s">
        <v>132</v>
      </c>
      <c r="E934" s="130">
        <v>-0.02</v>
      </c>
      <c r="F934" s="130">
        <v>0</v>
      </c>
      <c r="G934" s="90">
        <v>-149.5544506761</v>
      </c>
      <c r="H934" s="90">
        <v>91.189546036899998</v>
      </c>
      <c r="I934" s="90">
        <v>-2.45638592E-2</v>
      </c>
      <c r="J934" s="90">
        <v>220.3347236111</v>
      </c>
      <c r="K934" s="90">
        <v>0</v>
      </c>
      <c r="L934" s="90">
        <v>0.674790589</v>
      </c>
      <c r="M934" s="90">
        <v>0.4941321575</v>
      </c>
      <c r="N934" s="89">
        <v>5</v>
      </c>
      <c r="O934" s="89">
        <v>85</v>
      </c>
      <c r="P934" s="89">
        <f t="shared" si="27"/>
        <v>30</v>
      </c>
      <c r="Q934" s="91">
        <f t="shared" si="28"/>
        <v>5.5302697879986606</v>
      </c>
    </row>
    <row r="935" spans="1:17" x14ac:dyDescent="0.25">
      <c r="A935" s="88" t="s">
        <v>20</v>
      </c>
      <c r="B935" s="88" t="s">
        <v>19</v>
      </c>
      <c r="C935" s="88" t="s">
        <v>65</v>
      </c>
      <c r="D935" s="88" t="s">
        <v>133</v>
      </c>
      <c r="E935" s="130">
        <v>-0.02</v>
      </c>
      <c r="F935" s="130">
        <v>0</v>
      </c>
      <c r="G935" s="90">
        <v>-7.4197920197</v>
      </c>
      <c r="H935" s="90">
        <v>0.53342724090000004</v>
      </c>
      <c r="I935" s="90">
        <v>4.2535343000000003E-3</v>
      </c>
      <c r="J935" s="90">
        <v>32.227993724999997</v>
      </c>
      <c r="K935" s="90">
        <v>1</v>
      </c>
      <c r="L935" s="90">
        <v>-0.27550079820000001</v>
      </c>
      <c r="M935" s="90">
        <v>2.4991298499999998E-2</v>
      </c>
      <c r="N935" s="89">
        <v>5</v>
      </c>
      <c r="O935" s="89">
        <v>85</v>
      </c>
      <c r="P935" s="89">
        <f t="shared" si="27"/>
        <v>30</v>
      </c>
      <c r="Q935" s="91">
        <f t="shared" si="28"/>
        <v>0.88562056754195806</v>
      </c>
    </row>
    <row r="936" spans="1:17" x14ac:dyDescent="0.25">
      <c r="A936" s="88" t="s">
        <v>20</v>
      </c>
      <c r="B936" s="88" t="s">
        <v>22</v>
      </c>
      <c r="C936" s="88" t="s">
        <v>65</v>
      </c>
      <c r="D936" s="88" t="s">
        <v>131</v>
      </c>
      <c r="E936" s="130">
        <v>-0.02</v>
      </c>
      <c r="F936" s="130">
        <v>0</v>
      </c>
      <c r="G936" s="90">
        <v>-19.436949275100002</v>
      </c>
      <c r="H936" s="90">
        <v>4.3221523150000003</v>
      </c>
      <c r="I936" s="90">
        <v>3.5175493299999999E-2</v>
      </c>
      <c r="J936" s="90">
        <v>42.839900932299997</v>
      </c>
      <c r="K936" s="90">
        <v>1</v>
      </c>
      <c r="L936" s="90">
        <v>-0.38345630120000002</v>
      </c>
      <c r="M936" s="90">
        <v>8.2186528300000006E-2</v>
      </c>
      <c r="N936" s="89">
        <v>5</v>
      </c>
      <c r="O936" s="89">
        <v>85</v>
      </c>
      <c r="P936" s="89">
        <f t="shared" si="27"/>
        <v>30</v>
      </c>
      <c r="Q936" s="91">
        <f t="shared" si="28"/>
        <v>2.2581800680874275</v>
      </c>
    </row>
    <row r="937" spans="1:17" x14ac:dyDescent="0.25">
      <c r="A937" s="88" t="s">
        <v>20</v>
      </c>
      <c r="B937" s="88" t="s">
        <v>22</v>
      </c>
      <c r="C937" s="88" t="s">
        <v>65</v>
      </c>
      <c r="D937" s="88" t="s">
        <v>132</v>
      </c>
      <c r="E937" s="130">
        <v>-0.02</v>
      </c>
      <c r="F937" s="130">
        <v>0</v>
      </c>
      <c r="G937" s="90">
        <v>-67.454068644700001</v>
      </c>
      <c r="H937" s="90">
        <v>36.841400607799997</v>
      </c>
      <c r="I937" s="90">
        <v>0.22941283809999999</v>
      </c>
      <c r="J937" s="90">
        <v>85.428061175400003</v>
      </c>
      <c r="K937" s="90">
        <v>0</v>
      </c>
      <c r="L937" s="90">
        <v>0.10419448589999999</v>
      </c>
      <c r="M937" s="90">
        <v>0.33866243620000003</v>
      </c>
      <c r="N937" s="89">
        <v>5</v>
      </c>
      <c r="O937" s="89">
        <v>85</v>
      </c>
      <c r="P937" s="89">
        <f t="shared" si="27"/>
        <v>30</v>
      </c>
      <c r="Q937" s="91">
        <f t="shared" si="28"/>
        <v>4.0500743562675305</v>
      </c>
    </row>
    <row r="938" spans="1:17" x14ac:dyDescent="0.25">
      <c r="A938" s="88" t="s">
        <v>20</v>
      </c>
      <c r="B938" s="88" t="s">
        <v>22</v>
      </c>
      <c r="C938" s="88" t="s">
        <v>65</v>
      </c>
      <c r="D938" s="88" t="s">
        <v>133</v>
      </c>
      <c r="E938" s="130">
        <v>-0.02</v>
      </c>
      <c r="F938" s="130">
        <v>0</v>
      </c>
      <c r="G938" s="90">
        <v>-9.5075736893999991</v>
      </c>
      <c r="H938" s="90">
        <v>0.86194166130000005</v>
      </c>
      <c r="I938" s="90">
        <v>6.2800140000000002E-4</v>
      </c>
      <c r="J938" s="90">
        <v>26.093348320600001</v>
      </c>
      <c r="K938" s="90">
        <v>1</v>
      </c>
      <c r="L938" s="90">
        <v>-0.36570681529999999</v>
      </c>
      <c r="M938" s="90">
        <v>3.34062013E-2</v>
      </c>
      <c r="N938" s="89">
        <v>5</v>
      </c>
      <c r="O938" s="89">
        <v>85</v>
      </c>
      <c r="P938" s="89">
        <f t="shared" si="27"/>
        <v>30</v>
      </c>
      <c r="Q938" s="91">
        <f t="shared" si="28"/>
        <v>0.88510611415069007</v>
      </c>
    </row>
    <row r="939" spans="1:17" x14ac:dyDescent="0.25">
      <c r="A939" s="88" t="s">
        <v>20</v>
      </c>
      <c r="B939" s="88" t="s">
        <v>21</v>
      </c>
      <c r="C939" s="88" t="s">
        <v>65</v>
      </c>
      <c r="D939" s="88" t="s">
        <v>131</v>
      </c>
      <c r="E939" s="130">
        <v>-0.02</v>
      </c>
      <c r="F939" s="130">
        <v>0</v>
      </c>
      <c r="G939" s="90">
        <v>56.053426956099997</v>
      </c>
      <c r="H939" s="90">
        <v>-16.386722284899999</v>
      </c>
      <c r="I939" s="90">
        <v>-3.0162142199999999E-2</v>
      </c>
      <c r="J939" s="90">
        <v>-0.51499695489999997</v>
      </c>
      <c r="K939" s="90">
        <v>1</v>
      </c>
      <c r="L939" s="90">
        <v>0.3792761315</v>
      </c>
      <c r="M939" s="90">
        <v>-0.1974098473</v>
      </c>
      <c r="N939" s="89">
        <v>5</v>
      </c>
      <c r="O939" s="89">
        <v>85</v>
      </c>
      <c r="P939" s="89">
        <f t="shared" si="27"/>
        <v>30</v>
      </c>
      <c r="Q939" s="91">
        <f t="shared" si="28"/>
        <v>2.7993811866666114</v>
      </c>
    </row>
    <row r="940" spans="1:17" x14ac:dyDescent="0.25">
      <c r="A940" s="88" t="s">
        <v>20</v>
      </c>
      <c r="B940" s="88" t="s">
        <v>21</v>
      </c>
      <c r="C940" s="88" t="s">
        <v>65</v>
      </c>
      <c r="D940" s="88" t="s">
        <v>132</v>
      </c>
      <c r="E940" s="130">
        <v>-0.02</v>
      </c>
      <c r="F940" s="130">
        <v>0</v>
      </c>
      <c r="G940" s="90">
        <v>-479.38087872130001</v>
      </c>
      <c r="H940" s="90">
        <v>300.45199347739998</v>
      </c>
      <c r="I940" s="90">
        <v>0.95026306620000001</v>
      </c>
      <c r="J940" s="90">
        <v>736.12616661109996</v>
      </c>
      <c r="K940" s="90">
        <v>1</v>
      </c>
      <c r="L940" s="90">
        <v>1.7225979959</v>
      </c>
      <c r="M940" s="90">
        <v>2.0330608729000001</v>
      </c>
      <c r="N940" s="89">
        <v>5</v>
      </c>
      <c r="O940" s="89">
        <v>85</v>
      </c>
      <c r="P940" s="89">
        <f t="shared" si="27"/>
        <v>30</v>
      </c>
      <c r="Q940" s="91">
        <f t="shared" si="28"/>
        <v>5.0009506829160504</v>
      </c>
    </row>
    <row r="941" spans="1:17" x14ac:dyDescent="0.25">
      <c r="A941" s="88" t="s">
        <v>20</v>
      </c>
      <c r="B941" s="88" t="s">
        <v>21</v>
      </c>
      <c r="C941" s="88" t="s">
        <v>65</v>
      </c>
      <c r="D941" s="88" t="s">
        <v>133</v>
      </c>
      <c r="E941" s="130">
        <v>-0.02</v>
      </c>
      <c r="F941" s="130">
        <v>0</v>
      </c>
      <c r="G941" s="90">
        <v>-12.375972752499999</v>
      </c>
      <c r="H941" s="90">
        <v>1.1536723519000001</v>
      </c>
      <c r="I941" s="90">
        <v>-1.4732631999999999E-3</v>
      </c>
      <c r="J941" s="90">
        <v>33.069113384600001</v>
      </c>
      <c r="K941" s="90">
        <v>1</v>
      </c>
      <c r="L941" s="90">
        <v>-0.3754076207</v>
      </c>
      <c r="M941" s="90">
        <v>3.49081771E-2</v>
      </c>
      <c r="N941" s="89">
        <v>5</v>
      </c>
      <c r="O941" s="89">
        <v>85</v>
      </c>
      <c r="P941" s="89">
        <f t="shared" si="27"/>
        <v>30</v>
      </c>
      <c r="Q941" s="91">
        <f t="shared" si="28"/>
        <v>1.0404362395263562</v>
      </c>
    </row>
    <row r="942" spans="1:17" x14ac:dyDescent="0.25">
      <c r="A942" s="88" t="s">
        <v>20</v>
      </c>
      <c r="B942" s="88" t="s">
        <v>23</v>
      </c>
      <c r="C942" s="88" t="s">
        <v>65</v>
      </c>
      <c r="D942" s="88" t="s">
        <v>134</v>
      </c>
      <c r="E942" s="130">
        <v>-0.02</v>
      </c>
      <c r="F942" s="130">
        <v>0</v>
      </c>
      <c r="G942" s="90">
        <v>6.1771113738952783</v>
      </c>
      <c r="H942" s="90">
        <v>-3.1111005897701869</v>
      </c>
      <c r="I942" s="90">
        <v>-1.1547280691750712</v>
      </c>
      <c r="J942" s="90">
        <v>0</v>
      </c>
      <c r="K942" s="90">
        <v>0</v>
      </c>
      <c r="L942" s="90">
        <v>0</v>
      </c>
      <c r="M942" s="90">
        <v>0</v>
      </c>
      <c r="N942" s="89">
        <v>12</v>
      </c>
      <c r="O942" s="89">
        <v>105</v>
      </c>
      <c r="P942" s="89">
        <f t="shared" si="27"/>
        <v>30</v>
      </c>
      <c r="Q942" s="91">
        <f>EXP((alpha_a+(beta_b/speed_s))+(ceta_c*LN(speed_s)))</f>
        <v>8.5501594807404491</v>
      </c>
    </row>
    <row r="943" spans="1:17" x14ac:dyDescent="0.25">
      <c r="A943" s="88" t="s">
        <v>20</v>
      </c>
      <c r="B943" s="88" t="s">
        <v>23</v>
      </c>
      <c r="C943" s="88" t="s">
        <v>65</v>
      </c>
      <c r="D943" s="88" t="s">
        <v>135</v>
      </c>
      <c r="E943" s="130">
        <v>-0.02</v>
      </c>
      <c r="F943" s="130">
        <v>0</v>
      </c>
      <c r="G943" s="90">
        <v>1.4116101590557659</v>
      </c>
      <c r="H943" s="90">
        <v>802.76906951076535</v>
      </c>
      <c r="I943" s="90">
        <v>-1.6851036340294911</v>
      </c>
      <c r="J943" s="90">
        <v>0.79460856066463947</v>
      </c>
      <c r="K943" s="90">
        <v>1.9751340301259614E-2</v>
      </c>
      <c r="L943" s="90">
        <v>0</v>
      </c>
      <c r="M943" s="90">
        <v>0</v>
      </c>
      <c r="N943" s="89">
        <v>12</v>
      </c>
      <c r="O943" s="89">
        <v>105</v>
      </c>
      <c r="P943" s="89">
        <f t="shared" si="27"/>
        <v>30</v>
      </c>
      <c r="Q943" s="91">
        <f>(alpha_a+(beta_b/(1+EXP((((-1)*ceta_c)+(delta_d*LN(speed_s)))+(epsilon_e*speed_s)))))</f>
        <v>6.8907819133749246</v>
      </c>
    </row>
    <row r="944" spans="1:17" x14ac:dyDescent="0.25">
      <c r="A944" s="88" t="s">
        <v>20</v>
      </c>
      <c r="B944" s="88" t="s">
        <v>23</v>
      </c>
      <c r="C944" s="88" t="s">
        <v>65</v>
      </c>
      <c r="D944" s="88" t="s">
        <v>136</v>
      </c>
      <c r="E944" s="130">
        <v>-0.02</v>
      </c>
      <c r="F944" s="130">
        <v>0</v>
      </c>
      <c r="G944" s="90">
        <v>6.335698473817752</v>
      </c>
      <c r="H944" s="90">
        <v>-3.9256390643997925</v>
      </c>
      <c r="I944" s="90">
        <v>-1.2203915985389775</v>
      </c>
      <c r="J944" s="90">
        <v>0</v>
      </c>
      <c r="K944" s="90">
        <v>0</v>
      </c>
      <c r="L944" s="90">
        <v>0</v>
      </c>
      <c r="M944" s="90">
        <v>0</v>
      </c>
      <c r="N944" s="89">
        <v>12</v>
      </c>
      <c r="O944" s="89">
        <v>105</v>
      </c>
      <c r="P944" s="89">
        <f t="shared" si="27"/>
        <v>30</v>
      </c>
      <c r="Q944" s="91">
        <f>EXP((alpha_a+(beta_b/speed_s))+(ceta_c*LN(speed_s)))</f>
        <v>7.7994337022520588</v>
      </c>
    </row>
    <row r="945" spans="1:17" x14ac:dyDescent="0.25">
      <c r="A945" s="88" t="s">
        <v>20</v>
      </c>
      <c r="B945" s="88" t="s">
        <v>23</v>
      </c>
      <c r="C945" s="88" t="s">
        <v>65</v>
      </c>
      <c r="D945" s="88" t="s">
        <v>137</v>
      </c>
      <c r="E945" s="130">
        <v>-0.02</v>
      </c>
      <c r="F945" s="130">
        <v>0</v>
      </c>
      <c r="G945" s="90">
        <v>1.2327626289202966</v>
      </c>
      <c r="H945" s="90">
        <v>430.85854590234828</v>
      </c>
      <c r="I945" s="90">
        <v>-0.63640159646080663</v>
      </c>
      <c r="J945" s="90">
        <v>0.87558440062811604</v>
      </c>
      <c r="K945" s="90">
        <v>2.361903730531598E-2</v>
      </c>
      <c r="L945" s="90">
        <v>0</v>
      </c>
      <c r="M945" s="90">
        <v>0</v>
      </c>
      <c r="N945" s="89">
        <v>12</v>
      </c>
      <c r="O945" s="89">
        <v>105</v>
      </c>
      <c r="P945" s="89">
        <f t="shared" si="27"/>
        <v>30</v>
      </c>
      <c r="Q945" s="91">
        <f>(alpha_a+(beta_b/(1+EXP((((-1)*ceta_c)+(delta_d*LN(speed_s)))+(epsilon_e*speed_s)))))</f>
        <v>6.8711548462107634</v>
      </c>
    </row>
    <row r="946" spans="1:17" x14ac:dyDescent="0.25">
      <c r="A946" s="88" t="s">
        <v>20</v>
      </c>
      <c r="B946" s="88" t="s">
        <v>23</v>
      </c>
      <c r="C946" s="88" t="s">
        <v>65</v>
      </c>
      <c r="D946" s="88" t="s">
        <v>138</v>
      </c>
      <c r="E946" s="130">
        <v>-0.02</v>
      </c>
      <c r="F946" s="130">
        <v>0</v>
      </c>
      <c r="G946" s="90">
        <v>0.63525636491565529</v>
      </c>
      <c r="H946" s="90">
        <v>150.50028503340269</v>
      </c>
      <c r="I946" s="90">
        <v>-0.31434623858360444</v>
      </c>
      <c r="J946" s="90">
        <v>0.81767214733959737</v>
      </c>
      <c r="K946" s="90">
        <v>2.2758070719392422E-2</v>
      </c>
      <c r="L946" s="90">
        <v>0</v>
      </c>
      <c r="M946" s="90">
        <v>0</v>
      </c>
      <c r="N946" s="89">
        <v>12</v>
      </c>
      <c r="O946" s="89">
        <v>105</v>
      </c>
      <c r="P946" s="89">
        <f t="shared" si="27"/>
        <v>30</v>
      </c>
      <c r="Q946" s="91">
        <f>(alpha_a+(beta_b/(1+EXP((((-1)*ceta_c)+(delta_d*LN(speed_s)))+(epsilon_e*speed_s)))))</f>
        <v>3.9995056572723788</v>
      </c>
    </row>
    <row r="947" spans="1:17" x14ac:dyDescent="0.25">
      <c r="A947" s="88" t="s">
        <v>20</v>
      </c>
      <c r="B947" s="88" t="s">
        <v>24</v>
      </c>
      <c r="C947" s="88" t="s">
        <v>65</v>
      </c>
      <c r="D947" s="88" t="s">
        <v>134</v>
      </c>
      <c r="E947" s="130">
        <v>-0.02</v>
      </c>
      <c r="F947" s="130">
        <v>0</v>
      </c>
      <c r="G947" s="90">
        <v>222.72027916695637</v>
      </c>
      <c r="H947" s="90">
        <v>1.0016517861125462</v>
      </c>
      <c r="I947" s="90">
        <v>-1.0265082776808603</v>
      </c>
      <c r="J947" s="90">
        <v>0</v>
      </c>
      <c r="K947" s="90">
        <v>0</v>
      </c>
      <c r="L947" s="90">
        <v>0</v>
      </c>
      <c r="M947" s="90">
        <v>0</v>
      </c>
      <c r="N947" s="89">
        <v>12</v>
      </c>
      <c r="O947" s="89">
        <v>105</v>
      </c>
      <c r="P947" s="89">
        <f t="shared" si="27"/>
        <v>30</v>
      </c>
      <c r="Q947" s="91">
        <f>((alpha_a*(beta_b^speed_s))*(speed_s^ceta_c))</f>
        <v>7.128294938115717</v>
      </c>
    </row>
    <row r="948" spans="1:17" x14ac:dyDescent="0.25">
      <c r="A948" s="88" t="s">
        <v>20</v>
      </c>
      <c r="B948" s="88" t="s">
        <v>24</v>
      </c>
      <c r="C948" s="88" t="s">
        <v>65</v>
      </c>
      <c r="D948" s="88" t="s">
        <v>135</v>
      </c>
      <c r="E948" s="130">
        <v>-0.02</v>
      </c>
      <c r="F948" s="130">
        <v>0</v>
      </c>
      <c r="G948" s="90">
        <v>1.5741022384008005</v>
      </c>
      <c r="H948" s="90">
        <v>202.00776000273885</v>
      </c>
      <c r="I948" s="90">
        <v>-0.3475127817709206</v>
      </c>
      <c r="J948" s="90">
        <v>0.81504863189545462</v>
      </c>
      <c r="K948" s="90">
        <v>2.3474742629354589E-2</v>
      </c>
      <c r="L948" s="90">
        <v>0</v>
      </c>
      <c r="M948" s="90">
        <v>0</v>
      </c>
      <c r="N948" s="89">
        <v>12</v>
      </c>
      <c r="O948" s="89">
        <v>105</v>
      </c>
      <c r="P948" s="89">
        <f t="shared" si="27"/>
        <v>30</v>
      </c>
      <c r="Q948" s="91">
        <f>(alpha_a+(beta_b/(1+EXP((((-1)*ceta_c)+(delta_d*LN(speed_s)))+(epsilon_e*speed_s)))))</f>
        <v>5.8921456269480377</v>
      </c>
    </row>
    <row r="949" spans="1:17" x14ac:dyDescent="0.25">
      <c r="A949" s="88" t="s">
        <v>20</v>
      </c>
      <c r="B949" s="88" t="s">
        <v>24</v>
      </c>
      <c r="C949" s="88" t="s">
        <v>65</v>
      </c>
      <c r="D949" s="88" t="s">
        <v>136</v>
      </c>
      <c r="E949" s="130">
        <v>-0.02</v>
      </c>
      <c r="F949" s="130">
        <v>0</v>
      </c>
      <c r="G949" s="90">
        <v>5.9364769814373259</v>
      </c>
      <c r="H949" s="90">
        <v>-2.6721512117947737</v>
      </c>
      <c r="I949" s="90">
        <v>-1.152105306931245</v>
      </c>
      <c r="J949" s="90">
        <v>0</v>
      </c>
      <c r="K949" s="90">
        <v>0</v>
      </c>
      <c r="L949" s="90">
        <v>0</v>
      </c>
      <c r="M949" s="90">
        <v>0</v>
      </c>
      <c r="N949" s="89">
        <v>12</v>
      </c>
      <c r="O949" s="89">
        <v>105</v>
      </c>
      <c r="P949" s="89">
        <f t="shared" si="27"/>
        <v>30</v>
      </c>
      <c r="Q949" s="91">
        <f>EXP((alpha_a+(beta_b/speed_s))+(ceta_c*LN(speed_s)))</f>
        <v>6.8817138088180805</v>
      </c>
    </row>
    <row r="950" spans="1:17" x14ac:dyDescent="0.25">
      <c r="A950" s="88" t="s">
        <v>20</v>
      </c>
      <c r="B950" s="88" t="s">
        <v>24</v>
      </c>
      <c r="C950" s="88" t="s">
        <v>65</v>
      </c>
      <c r="D950" s="88" t="s">
        <v>137</v>
      </c>
      <c r="E950" s="130">
        <v>-0.02</v>
      </c>
      <c r="F950" s="130">
        <v>0</v>
      </c>
      <c r="G950" s="90">
        <v>1.3237871947261468</v>
      </c>
      <c r="H950" s="90">
        <v>277.25867649524196</v>
      </c>
      <c r="I950" s="90">
        <v>9.8315723399487409E-2</v>
      </c>
      <c r="J950" s="90">
        <v>1.0283377093398163</v>
      </c>
      <c r="K950" s="90">
        <v>1.9110811663323856E-2</v>
      </c>
      <c r="L950" s="90">
        <v>0</v>
      </c>
      <c r="M950" s="90">
        <v>0</v>
      </c>
      <c r="N950" s="89">
        <v>12</v>
      </c>
      <c r="O950" s="89">
        <v>105</v>
      </c>
      <c r="P950" s="89">
        <f t="shared" si="27"/>
        <v>30</v>
      </c>
      <c r="Q950" s="91">
        <f>(alpha_a+(beta_b/(1+EXP((((-1)*ceta_c)+(delta_d*LN(speed_s)))+(epsilon_e*speed_s)))))</f>
        <v>6.4466483975106232</v>
      </c>
    </row>
    <row r="951" spans="1:17" x14ac:dyDescent="0.25">
      <c r="A951" s="88" t="s">
        <v>20</v>
      </c>
      <c r="B951" s="88" t="s">
        <v>24</v>
      </c>
      <c r="C951" s="88" t="s">
        <v>65</v>
      </c>
      <c r="D951" s="88" t="s">
        <v>138</v>
      </c>
      <c r="E951" s="130">
        <v>-0.02</v>
      </c>
      <c r="F951" s="130">
        <v>0</v>
      </c>
      <c r="G951" s="90">
        <v>0.87928944039865542</v>
      </c>
      <c r="H951" s="90">
        <v>140.99299478638042</v>
      </c>
      <c r="I951" s="90">
        <v>-0.35163404427759271</v>
      </c>
      <c r="J951" s="90">
        <v>0.80886952440329818</v>
      </c>
      <c r="K951" s="90">
        <v>2.4982929899126413E-2</v>
      </c>
      <c r="L951" s="90">
        <v>0</v>
      </c>
      <c r="M951" s="90">
        <v>0</v>
      </c>
      <c r="N951" s="89">
        <v>12</v>
      </c>
      <c r="O951" s="89">
        <v>105</v>
      </c>
      <c r="P951" s="89">
        <f t="shared" si="27"/>
        <v>30</v>
      </c>
      <c r="Q951" s="91">
        <f>(alpha_a+(beta_b/(1+EXP((((-1)*ceta_c)+(delta_d*LN(speed_s)))+(epsilon_e*speed_s)))))</f>
        <v>3.8106117963416626</v>
      </c>
    </row>
    <row r="952" spans="1:17" x14ac:dyDescent="0.25">
      <c r="A952" s="88" t="s">
        <v>20</v>
      </c>
      <c r="B952" s="88" t="s">
        <v>19</v>
      </c>
      <c r="C952" s="88" t="s">
        <v>65</v>
      </c>
      <c r="D952" s="88" t="s">
        <v>134</v>
      </c>
      <c r="E952" s="130">
        <v>-0.02</v>
      </c>
      <c r="F952" s="130">
        <v>0</v>
      </c>
      <c r="G952" s="90">
        <v>100.69017399911017</v>
      </c>
      <c r="H952" s="90">
        <v>0.994570301953286</v>
      </c>
      <c r="I952" s="90">
        <v>-0.63397956654703513</v>
      </c>
      <c r="J952" s="90">
        <v>0</v>
      </c>
      <c r="K952" s="90">
        <v>0</v>
      </c>
      <c r="L952" s="90">
        <v>0</v>
      </c>
      <c r="M952" s="90">
        <v>0</v>
      </c>
      <c r="N952" s="89">
        <v>11</v>
      </c>
      <c r="O952" s="89">
        <v>86</v>
      </c>
      <c r="P952" s="89">
        <f t="shared" si="27"/>
        <v>30</v>
      </c>
      <c r="Q952" s="91">
        <f>((alpha_a*(beta_b^speed_s))*(speed_s^ceta_c))</f>
        <v>9.8989016169405684</v>
      </c>
    </row>
    <row r="953" spans="1:17" x14ac:dyDescent="0.25">
      <c r="A953" s="88" t="s">
        <v>20</v>
      </c>
      <c r="B953" s="88" t="s">
        <v>19</v>
      </c>
      <c r="C953" s="88" t="s">
        <v>65</v>
      </c>
      <c r="D953" s="88" t="s">
        <v>135</v>
      </c>
      <c r="E953" s="130">
        <v>-0.02</v>
      </c>
      <c r="F953" s="130">
        <v>0</v>
      </c>
      <c r="G953" s="90">
        <v>70.047442199386495</v>
      </c>
      <c r="H953" s="90">
        <v>0.99407903594009617</v>
      </c>
      <c r="I953" s="90">
        <v>-0.6585105520224015</v>
      </c>
      <c r="J953" s="90">
        <v>0</v>
      </c>
      <c r="K953" s="90">
        <v>0</v>
      </c>
      <c r="L953" s="90">
        <v>0</v>
      </c>
      <c r="M953" s="90">
        <v>0</v>
      </c>
      <c r="N953" s="89">
        <v>11</v>
      </c>
      <c r="O953" s="89">
        <v>86</v>
      </c>
      <c r="P953" s="89">
        <f t="shared" si="27"/>
        <v>30</v>
      </c>
      <c r="Q953" s="91">
        <f>((alpha_a*(beta_b^speed_s))*(speed_s^ceta_c))</f>
        <v>6.2419430417252109</v>
      </c>
    </row>
    <row r="954" spans="1:17" x14ac:dyDescent="0.25">
      <c r="A954" s="88" t="s">
        <v>20</v>
      </c>
      <c r="B954" s="88" t="s">
        <v>19</v>
      </c>
      <c r="C954" s="88" t="s">
        <v>65</v>
      </c>
      <c r="D954" s="88" t="s">
        <v>136</v>
      </c>
      <c r="E954" s="130">
        <v>-0.02</v>
      </c>
      <c r="F954" s="130">
        <v>0</v>
      </c>
      <c r="G954" s="90">
        <v>-1.1771093156845571</v>
      </c>
      <c r="H954" s="90">
        <v>236.97707192416087</v>
      </c>
      <c r="I954" s="90">
        <v>-0.89975671483312769</v>
      </c>
      <c r="J954" s="90">
        <v>0.70814372402631054</v>
      </c>
      <c r="K954" s="90">
        <v>1.3332910301493189E-3</v>
      </c>
      <c r="L954" s="90">
        <v>0</v>
      </c>
      <c r="M954" s="90">
        <v>0</v>
      </c>
      <c r="N954" s="89">
        <v>11</v>
      </c>
      <c r="O954" s="89">
        <v>86</v>
      </c>
      <c r="P954" s="89">
        <f t="shared" si="27"/>
        <v>30</v>
      </c>
      <c r="Q954" s="91">
        <f>(alpha_a+(beta_b/(1+EXP((((-1)*ceta_c)+(delta_d*LN(speed_s)))+(epsilon_e*speed_s)))))</f>
        <v>6.8685320777061918</v>
      </c>
    </row>
    <row r="955" spans="1:17" x14ac:dyDescent="0.25">
      <c r="A955" s="88" t="s">
        <v>20</v>
      </c>
      <c r="B955" s="88" t="s">
        <v>19</v>
      </c>
      <c r="C955" s="88" t="s">
        <v>65</v>
      </c>
      <c r="D955" s="88" t="s">
        <v>137</v>
      </c>
      <c r="E955" s="130">
        <v>-0.02</v>
      </c>
      <c r="F955" s="130">
        <v>0</v>
      </c>
      <c r="G955" s="90">
        <v>152.40533452954151</v>
      </c>
      <c r="H955" s="90">
        <v>0.9966423542606061</v>
      </c>
      <c r="I955" s="90">
        <v>-0.92010770418822563</v>
      </c>
      <c r="J955" s="90">
        <v>0</v>
      </c>
      <c r="K955" s="90">
        <v>0</v>
      </c>
      <c r="L955" s="90">
        <v>0</v>
      </c>
      <c r="M955" s="90">
        <v>0</v>
      </c>
      <c r="N955" s="89">
        <v>11</v>
      </c>
      <c r="O955" s="89">
        <v>86</v>
      </c>
      <c r="P955" s="89">
        <f t="shared" si="27"/>
        <v>30</v>
      </c>
      <c r="Q955" s="91">
        <f>((alpha_a*(beta_b^speed_s))*(speed_s^ceta_c))</f>
        <v>6.0265630513273871</v>
      </c>
    </row>
    <row r="956" spans="1:17" x14ac:dyDescent="0.25">
      <c r="A956" s="88" t="s">
        <v>20</v>
      </c>
      <c r="B956" s="88" t="s">
        <v>19</v>
      </c>
      <c r="C956" s="88" t="s">
        <v>65</v>
      </c>
      <c r="D956" s="88" t="s">
        <v>138</v>
      </c>
      <c r="E956" s="130">
        <v>-0.02</v>
      </c>
      <c r="F956" s="130">
        <v>0</v>
      </c>
      <c r="G956" s="90">
        <v>37.59366029944978</v>
      </c>
      <c r="H956" s="90">
        <v>0.99343688159460286</v>
      </c>
      <c r="I956" s="90">
        <v>-0.63819068219938213</v>
      </c>
      <c r="J956" s="90">
        <v>0</v>
      </c>
      <c r="K956" s="90">
        <v>0</v>
      </c>
      <c r="L956" s="90">
        <v>0</v>
      </c>
      <c r="M956" s="90">
        <v>0</v>
      </c>
      <c r="N956" s="89">
        <v>11</v>
      </c>
      <c r="O956" s="89">
        <v>86</v>
      </c>
      <c r="P956" s="89">
        <f t="shared" si="27"/>
        <v>30</v>
      </c>
      <c r="Q956" s="91">
        <f>((alpha_a*(beta_b^speed_s))*(speed_s^ceta_c))</f>
        <v>3.5207725458912651</v>
      </c>
    </row>
    <row r="957" spans="1:17" x14ac:dyDescent="0.25">
      <c r="A957" s="88" t="s">
        <v>20</v>
      </c>
      <c r="B957" s="88" t="s">
        <v>22</v>
      </c>
      <c r="C957" s="88" t="s">
        <v>65</v>
      </c>
      <c r="D957" s="88" t="s">
        <v>134</v>
      </c>
      <c r="E957" s="130">
        <v>-0.02</v>
      </c>
      <c r="F957" s="130">
        <v>0</v>
      </c>
      <c r="G957" s="90">
        <v>3.0311399147433762</v>
      </c>
      <c r="H957" s="90">
        <v>15.970923844467263</v>
      </c>
      <c r="I957" s="90">
        <v>5.1473090984227836</v>
      </c>
      <c r="J957" s="90">
        <v>2.0296425841333225</v>
      </c>
      <c r="K957" s="90">
        <v>-5.2568093419681659E-3</v>
      </c>
      <c r="L957" s="90">
        <v>0</v>
      </c>
      <c r="M957" s="90">
        <v>0</v>
      </c>
      <c r="N957" s="89">
        <v>11</v>
      </c>
      <c r="O957" s="89">
        <v>86</v>
      </c>
      <c r="P957" s="89">
        <f t="shared" si="27"/>
        <v>30</v>
      </c>
      <c r="Q957" s="91">
        <f>(alpha_a+(beta_b/(1+EXP((((-1)*ceta_c)+(delta_d*LN(speed_s)))+(epsilon_e*speed_s)))))</f>
        <v>5.7179780578330028</v>
      </c>
    </row>
    <row r="958" spans="1:17" x14ac:dyDescent="0.25">
      <c r="A958" s="88" t="s">
        <v>20</v>
      </c>
      <c r="B958" s="88" t="s">
        <v>22</v>
      </c>
      <c r="C958" s="88" t="s">
        <v>65</v>
      </c>
      <c r="D958" s="88" t="s">
        <v>135</v>
      </c>
      <c r="E958" s="130">
        <v>-0.02</v>
      </c>
      <c r="F958" s="130">
        <v>0</v>
      </c>
      <c r="G958" s="90">
        <v>1.1253111220318344</v>
      </c>
      <c r="H958" s="90">
        <v>70.498827071899981</v>
      </c>
      <c r="I958" s="90">
        <v>0.59146840876604367</v>
      </c>
      <c r="J958" s="90">
        <v>1.0723226842681868</v>
      </c>
      <c r="K958" s="90">
        <v>-7.0315139965667535E-5</v>
      </c>
      <c r="L958" s="90">
        <v>0</v>
      </c>
      <c r="M958" s="90">
        <v>0</v>
      </c>
      <c r="N958" s="89">
        <v>11</v>
      </c>
      <c r="O958" s="89">
        <v>86</v>
      </c>
      <c r="P958" s="89">
        <f t="shared" si="27"/>
        <v>30</v>
      </c>
      <c r="Q958" s="91">
        <f>(alpha_a+(beta_b/(1+EXP((((-1)*ceta_c)+(delta_d*LN(speed_s)))+(epsilon_e*speed_s)))))</f>
        <v>4.3021409610051915</v>
      </c>
    </row>
    <row r="959" spans="1:17" x14ac:dyDescent="0.25">
      <c r="A959" s="88" t="s">
        <v>20</v>
      </c>
      <c r="B959" s="88" t="s">
        <v>22</v>
      </c>
      <c r="C959" s="88" t="s">
        <v>65</v>
      </c>
      <c r="D959" s="88" t="s">
        <v>136</v>
      </c>
      <c r="E959" s="130">
        <v>-0.02</v>
      </c>
      <c r="F959" s="130">
        <v>0</v>
      </c>
      <c r="G959" s="90">
        <v>87.961547968662103</v>
      </c>
      <c r="H959" s="90">
        <v>1.0044935752274646</v>
      </c>
      <c r="I959" s="90">
        <v>-0.89357585140563778</v>
      </c>
      <c r="J959" s="90">
        <v>0</v>
      </c>
      <c r="K959" s="90">
        <v>0</v>
      </c>
      <c r="L959" s="90">
        <v>0</v>
      </c>
      <c r="M959" s="90">
        <v>0</v>
      </c>
      <c r="N959" s="89">
        <v>11</v>
      </c>
      <c r="O959" s="89">
        <v>86</v>
      </c>
      <c r="P959" s="89">
        <f t="shared" si="27"/>
        <v>30</v>
      </c>
      <c r="Q959" s="91">
        <f>((alpha_a*(beta_b^speed_s))*(speed_s^ceta_c))</f>
        <v>4.8171246086017723</v>
      </c>
    </row>
    <row r="960" spans="1:17" x14ac:dyDescent="0.25">
      <c r="A960" s="88" t="s">
        <v>20</v>
      </c>
      <c r="B960" s="88" t="s">
        <v>22</v>
      </c>
      <c r="C960" s="88" t="s">
        <v>65</v>
      </c>
      <c r="D960" s="88" t="s">
        <v>137</v>
      </c>
      <c r="E960" s="130">
        <v>-0.02</v>
      </c>
      <c r="F960" s="130">
        <v>0</v>
      </c>
      <c r="G960" s="90">
        <v>163.68550418933202</v>
      </c>
      <c r="H960" s="90">
        <v>-1.3124652929323588</v>
      </c>
      <c r="I960" s="90">
        <v>24.847419444037364</v>
      </c>
      <c r="J960" s="90">
        <v>-0.68104103293214224</v>
      </c>
      <c r="K960" s="90">
        <v>0</v>
      </c>
      <c r="L960" s="90">
        <v>0</v>
      </c>
      <c r="M960" s="90">
        <v>0</v>
      </c>
      <c r="N960" s="89">
        <v>11</v>
      </c>
      <c r="O960" s="89">
        <v>86</v>
      </c>
      <c r="P960" s="89">
        <f t="shared" si="27"/>
        <v>30</v>
      </c>
      <c r="Q960" s="91">
        <f>((alpha_a*(speed_s^beta_b))+(ceta_c*(speed_s^delta_d)))</f>
        <v>4.3358854640399862</v>
      </c>
    </row>
    <row r="961" spans="1:17" x14ac:dyDescent="0.25">
      <c r="A961" s="88" t="s">
        <v>20</v>
      </c>
      <c r="B961" s="88" t="s">
        <v>22</v>
      </c>
      <c r="C961" s="88" t="s">
        <v>65</v>
      </c>
      <c r="D961" s="88" t="s">
        <v>138</v>
      </c>
      <c r="E961" s="130">
        <v>-0.02</v>
      </c>
      <c r="F961" s="130">
        <v>0</v>
      </c>
      <c r="G961" s="90">
        <v>0.37224190746542152</v>
      </c>
      <c r="H961" s="90">
        <v>37.286525626549476</v>
      </c>
      <c r="I961" s="90">
        <v>0.42782882394568594</v>
      </c>
      <c r="J961" s="90">
        <v>0.95970694055368788</v>
      </c>
      <c r="K961" s="90">
        <v>-9.8596491428651844E-5</v>
      </c>
      <c r="L961" s="90">
        <v>0</v>
      </c>
      <c r="M961" s="90">
        <v>0</v>
      </c>
      <c r="N961" s="89">
        <v>11</v>
      </c>
      <c r="O961" s="89">
        <v>86</v>
      </c>
      <c r="P961" s="89">
        <f t="shared" si="27"/>
        <v>30</v>
      </c>
      <c r="Q961" s="91">
        <f>(alpha_a+(beta_b/(1+EXP((((-1)*ceta_c)+(delta_d*LN(speed_s)))+(epsilon_e*speed_s)))))</f>
        <v>2.4434168900868212</v>
      </c>
    </row>
    <row r="962" spans="1:17" x14ac:dyDescent="0.25">
      <c r="A962" s="88" t="s">
        <v>20</v>
      </c>
      <c r="B962" s="88" t="s">
        <v>21</v>
      </c>
      <c r="C962" s="88" t="s">
        <v>65</v>
      </c>
      <c r="D962" s="88" t="s">
        <v>134</v>
      </c>
      <c r="E962" s="130">
        <v>-0.02</v>
      </c>
      <c r="F962" s="130">
        <v>0</v>
      </c>
      <c r="G962" s="90">
        <v>1.5208040437889414</v>
      </c>
      <c r="H962" s="90">
        <v>162.39833138165599</v>
      </c>
      <c r="I962" s="90">
        <v>0.14250902185142417</v>
      </c>
      <c r="J962" s="90">
        <v>0.94795454286894631</v>
      </c>
      <c r="K962" s="90">
        <v>6.8688765167497251E-4</v>
      </c>
      <c r="L962" s="90">
        <v>0</v>
      </c>
      <c r="M962" s="90">
        <v>0</v>
      </c>
      <c r="N962" s="89">
        <v>11</v>
      </c>
      <c r="O962" s="89">
        <v>86</v>
      </c>
      <c r="P962" s="89">
        <f t="shared" si="27"/>
        <v>30</v>
      </c>
      <c r="Q962" s="91">
        <f>(alpha_a+(beta_b/(1+EXP((((-1)*ceta_c)+(delta_d*LN(speed_s)))+(epsilon_e*speed_s)))))</f>
        <v>8.5061056056326976</v>
      </c>
    </row>
    <row r="963" spans="1:17" x14ac:dyDescent="0.25">
      <c r="A963" s="88" t="s">
        <v>20</v>
      </c>
      <c r="B963" s="88" t="s">
        <v>21</v>
      </c>
      <c r="C963" s="88" t="s">
        <v>65</v>
      </c>
      <c r="D963" s="88" t="s">
        <v>135</v>
      </c>
      <c r="E963" s="130">
        <v>-0.02</v>
      </c>
      <c r="F963" s="130">
        <v>0</v>
      </c>
      <c r="G963" s="90">
        <v>4.3318577411509072</v>
      </c>
      <c r="H963" s="90">
        <v>0.52316134155013172</v>
      </c>
      <c r="I963" s="90">
        <v>-0.78315611994930678</v>
      </c>
      <c r="J963" s="90">
        <v>0</v>
      </c>
      <c r="K963" s="90">
        <v>0</v>
      </c>
      <c r="L963" s="90">
        <v>0</v>
      </c>
      <c r="M963" s="90">
        <v>0</v>
      </c>
      <c r="N963" s="89">
        <v>11</v>
      </c>
      <c r="O963" s="89">
        <v>86</v>
      </c>
      <c r="P963" s="89">
        <f t="shared" si="27"/>
        <v>30</v>
      </c>
      <c r="Q963" s="91">
        <f>EXP((alpha_a+(beta_b/speed_s))+(ceta_c*LN(speed_s)))</f>
        <v>5.3958379583198424</v>
      </c>
    </row>
    <row r="964" spans="1:17" x14ac:dyDescent="0.25">
      <c r="A964" s="88" t="s">
        <v>20</v>
      </c>
      <c r="B964" s="88" t="s">
        <v>21</v>
      </c>
      <c r="C964" s="88" t="s">
        <v>65</v>
      </c>
      <c r="D964" s="88" t="s">
        <v>136</v>
      </c>
      <c r="E964" s="130">
        <v>-0.02</v>
      </c>
      <c r="F964" s="130">
        <v>0</v>
      </c>
      <c r="G964" s="90">
        <v>4.5352858447509981</v>
      </c>
      <c r="H964" s="90">
        <v>8.3242765501395644E-2</v>
      </c>
      <c r="I964" s="90">
        <v>-0.80655486166880752</v>
      </c>
      <c r="J964" s="90">
        <v>0</v>
      </c>
      <c r="K964" s="90">
        <v>0</v>
      </c>
      <c r="L964" s="90">
        <v>0</v>
      </c>
      <c r="M964" s="90">
        <v>0</v>
      </c>
      <c r="N964" s="89">
        <v>11</v>
      </c>
      <c r="O964" s="89">
        <v>86</v>
      </c>
      <c r="P964" s="89">
        <f t="shared" si="27"/>
        <v>30</v>
      </c>
      <c r="Q964" s="91">
        <f>EXP((alpha_a+(beta_b/speed_s))+(ceta_c*LN(speed_s)))</f>
        <v>6.0183210190228715</v>
      </c>
    </row>
    <row r="965" spans="1:17" x14ac:dyDescent="0.25">
      <c r="A965" s="88" t="s">
        <v>20</v>
      </c>
      <c r="B965" s="88" t="s">
        <v>21</v>
      </c>
      <c r="C965" s="88" t="s">
        <v>65</v>
      </c>
      <c r="D965" s="88" t="s">
        <v>137</v>
      </c>
      <c r="E965" s="130">
        <v>-0.02</v>
      </c>
      <c r="F965" s="130">
        <v>0</v>
      </c>
      <c r="G965" s="90">
        <v>4.8806542568690086</v>
      </c>
      <c r="H965" s="90">
        <v>0.98923177767876036</v>
      </c>
      <c r="I965" s="90">
        <v>-0.95279181026232485</v>
      </c>
      <c r="J965" s="90">
        <v>0</v>
      </c>
      <c r="K965" s="90">
        <v>0</v>
      </c>
      <c r="L965" s="90">
        <v>0</v>
      </c>
      <c r="M965" s="90">
        <v>0</v>
      </c>
      <c r="N965" s="89">
        <v>11</v>
      </c>
      <c r="O965" s="89">
        <v>86</v>
      </c>
      <c r="P965" s="89">
        <f t="shared" si="27"/>
        <v>30</v>
      </c>
      <c r="Q965" s="91">
        <f>EXP((alpha_a+(beta_b/speed_s))+(ceta_c*LN(speed_s)))</f>
        <v>5.3281049939996219</v>
      </c>
    </row>
    <row r="966" spans="1:17" x14ac:dyDescent="0.25">
      <c r="A966" s="88" t="s">
        <v>20</v>
      </c>
      <c r="B966" s="88" t="s">
        <v>21</v>
      </c>
      <c r="C966" s="88" t="s">
        <v>65</v>
      </c>
      <c r="D966" s="88" t="s">
        <v>138</v>
      </c>
      <c r="E966" s="130">
        <v>-0.02</v>
      </c>
      <c r="F966" s="130">
        <v>0</v>
      </c>
      <c r="G966" s="90">
        <v>41.907830841738281</v>
      </c>
      <c r="H966" s="90">
        <v>0.99875982788640416</v>
      </c>
      <c r="I966" s="90">
        <v>-0.76089424279552809</v>
      </c>
      <c r="J966" s="90">
        <v>0</v>
      </c>
      <c r="K966" s="90">
        <v>0</v>
      </c>
      <c r="L966" s="90">
        <v>0</v>
      </c>
      <c r="M966" s="90">
        <v>0</v>
      </c>
      <c r="N966" s="89">
        <v>11</v>
      </c>
      <c r="O966" s="89">
        <v>86</v>
      </c>
      <c r="P966" s="89">
        <f t="shared" si="27"/>
        <v>30</v>
      </c>
      <c r="Q966" s="91">
        <f>((alpha_a*(beta_b^speed_s))*(speed_s^ceta_c))</f>
        <v>3.0352474212540326</v>
      </c>
    </row>
    <row r="967" spans="1:17" x14ac:dyDescent="0.25">
      <c r="A967" s="88" t="s">
        <v>6</v>
      </c>
      <c r="B967" s="88" t="s">
        <v>5</v>
      </c>
      <c r="C967" s="88" t="s">
        <v>65</v>
      </c>
      <c r="D967" s="88" t="s">
        <v>134</v>
      </c>
      <c r="E967" s="130">
        <v>-0.02</v>
      </c>
      <c r="F967" s="130">
        <v>0</v>
      </c>
      <c r="G967" s="90">
        <v>2.5312623752744057</v>
      </c>
      <c r="H967" s="90">
        <v>121.91144542047874</v>
      </c>
      <c r="I967" s="90">
        <v>-0.3937128983702094</v>
      </c>
      <c r="J967" s="90">
        <v>0.58533198893370975</v>
      </c>
      <c r="K967" s="90">
        <v>3.9792902535881344E-2</v>
      </c>
      <c r="L967" s="90">
        <v>0</v>
      </c>
      <c r="M967" s="90">
        <v>0</v>
      </c>
      <c r="N967" s="89">
        <v>12</v>
      </c>
      <c r="O967" s="89">
        <v>86</v>
      </c>
      <c r="P967" s="89">
        <f t="shared" si="27"/>
        <v>30</v>
      </c>
      <c r="Q967" s="91">
        <f>(alpha_a+(beta_b/(1+EXP((((-1)*ceta_c)+(delta_d*LN(speed_s)))+(epsilon_e*speed_s)))))</f>
        <v>5.8428434459164356</v>
      </c>
    </row>
    <row r="968" spans="1:17" x14ac:dyDescent="0.25">
      <c r="A968" s="88" t="s">
        <v>6</v>
      </c>
      <c r="B968" s="88" t="s">
        <v>5</v>
      </c>
      <c r="C968" s="88" t="s">
        <v>65</v>
      </c>
      <c r="D968" s="88" t="s">
        <v>135</v>
      </c>
      <c r="E968" s="130">
        <v>-0.02</v>
      </c>
      <c r="F968" s="130">
        <v>0</v>
      </c>
      <c r="G968" s="90">
        <v>1.3484092137370456</v>
      </c>
      <c r="H968" s="90">
        <v>145.93536284413003</v>
      </c>
      <c r="I968" s="90">
        <v>-0.84101591221490879</v>
      </c>
      <c r="J968" s="90">
        <v>0.72322243781389528</v>
      </c>
      <c r="K968" s="90">
        <v>2.7729318924671831E-2</v>
      </c>
      <c r="L968" s="90">
        <v>0</v>
      </c>
      <c r="M968" s="90">
        <v>0</v>
      </c>
      <c r="N968" s="89">
        <v>12</v>
      </c>
      <c r="O968" s="89">
        <v>86</v>
      </c>
      <c r="P968" s="89">
        <f t="shared" si="27"/>
        <v>30</v>
      </c>
      <c r="Q968" s="91">
        <f>(alpha_a+(beta_b/(1+EXP((((-1)*ceta_c)+(delta_d*LN(speed_s)))+(epsilon_e*speed_s)))))</f>
        <v>3.6521497037429413</v>
      </c>
    </row>
    <row r="969" spans="1:17" x14ac:dyDescent="0.25">
      <c r="A969" s="88" t="s">
        <v>6</v>
      </c>
      <c r="B969" s="88" t="s">
        <v>5</v>
      </c>
      <c r="C969" s="88" t="s">
        <v>65</v>
      </c>
      <c r="D969" s="88" t="s">
        <v>136</v>
      </c>
      <c r="E969" s="130">
        <v>-0.02</v>
      </c>
      <c r="F969" s="130">
        <v>0</v>
      </c>
      <c r="G969" s="90">
        <v>1.3632967416043338</v>
      </c>
      <c r="H969" s="90">
        <v>60.159923931888549</v>
      </c>
      <c r="I969" s="90">
        <v>0.64645280740079947</v>
      </c>
      <c r="J969" s="90">
        <v>0.91875628749224747</v>
      </c>
      <c r="K969" s="90">
        <v>1.8638100609246911E-2</v>
      </c>
      <c r="L969" s="90">
        <v>0</v>
      </c>
      <c r="M969" s="90">
        <v>0</v>
      </c>
      <c r="N969" s="89">
        <v>12</v>
      </c>
      <c r="O969" s="89">
        <v>86</v>
      </c>
      <c r="P969" s="89">
        <f t="shared" ref="P969:P1032" si="29">IF($P$2&lt;N969,N969,IF($P$2&gt;O969,O969,$P$2))</f>
        <v>30</v>
      </c>
      <c r="Q969" s="91">
        <f>(alpha_a+(beta_b/(1+EXP((((-1)*ceta_c)+(delta_d*LN(speed_s)))+(epsilon_e*speed_s)))))</f>
        <v>4.1160655878868697</v>
      </c>
    </row>
    <row r="970" spans="1:17" x14ac:dyDescent="0.25">
      <c r="A970" s="88" t="s">
        <v>6</v>
      </c>
      <c r="B970" s="88" t="s">
        <v>5</v>
      </c>
      <c r="C970" s="88" t="s">
        <v>65</v>
      </c>
      <c r="D970" s="88" t="s">
        <v>137</v>
      </c>
      <c r="E970" s="130">
        <v>-0.02</v>
      </c>
      <c r="F970" s="130">
        <v>0</v>
      </c>
      <c r="G970" s="90">
        <v>1.3267857202880076</v>
      </c>
      <c r="H970" s="90">
        <v>102.5451392782747</v>
      </c>
      <c r="I970" s="90">
        <v>-0.20614273778647713</v>
      </c>
      <c r="J970" s="90">
        <v>0.80140189292330122</v>
      </c>
      <c r="K970" s="90">
        <v>2.906070776115079E-2</v>
      </c>
      <c r="L970" s="90">
        <v>0</v>
      </c>
      <c r="M970" s="90">
        <v>0</v>
      </c>
      <c r="N970" s="89">
        <v>12</v>
      </c>
      <c r="O970" s="89">
        <v>86</v>
      </c>
      <c r="P970" s="89">
        <f t="shared" si="29"/>
        <v>30</v>
      </c>
      <c r="Q970" s="91">
        <f>(alpha_a+(beta_b/(1+EXP((((-1)*ceta_c)+(delta_d*LN(speed_s)))+(epsilon_e*speed_s)))))</f>
        <v>3.5625194704589962</v>
      </c>
    </row>
    <row r="971" spans="1:17" x14ac:dyDescent="0.25">
      <c r="A971" s="88" t="s">
        <v>6</v>
      </c>
      <c r="B971" s="88" t="s">
        <v>5</v>
      </c>
      <c r="C971" s="88" t="s">
        <v>65</v>
      </c>
      <c r="D971" s="88" t="s">
        <v>138</v>
      </c>
      <c r="E971" s="130">
        <v>-0.02</v>
      </c>
      <c r="F971" s="130">
        <v>0</v>
      </c>
      <c r="G971" s="90">
        <v>0.87639407475371889</v>
      </c>
      <c r="H971" s="90">
        <v>32.482847655940127</v>
      </c>
      <c r="I971" s="90">
        <v>5.1753472708953127E-2</v>
      </c>
      <c r="J971" s="90">
        <v>0.63673665528382839</v>
      </c>
      <c r="K971" s="90">
        <v>3.8978044515446959E-2</v>
      </c>
      <c r="L971" s="90">
        <v>0</v>
      </c>
      <c r="M971" s="90">
        <v>0</v>
      </c>
      <c r="N971" s="89">
        <v>12</v>
      </c>
      <c r="O971" s="89">
        <v>86</v>
      </c>
      <c r="P971" s="89">
        <f t="shared" si="29"/>
        <v>30</v>
      </c>
      <c r="Q971" s="91">
        <f>(alpha_a+(beta_b/(1+EXP((((-1)*ceta_c)+(delta_d*LN(speed_s)))+(epsilon_e*speed_s)))))</f>
        <v>2.0506533463685646</v>
      </c>
    </row>
    <row r="972" spans="1:17" x14ac:dyDescent="0.25">
      <c r="A972" s="88" t="s">
        <v>6</v>
      </c>
      <c r="B972" s="88" t="s">
        <v>5</v>
      </c>
      <c r="C972" s="88" t="s">
        <v>65</v>
      </c>
      <c r="D972" s="88" t="s">
        <v>131</v>
      </c>
      <c r="E972" s="130">
        <v>-0.02</v>
      </c>
      <c r="F972" s="130">
        <v>0</v>
      </c>
      <c r="G972" s="90">
        <v>4.9033722771999999</v>
      </c>
      <c r="H972" s="90">
        <v>0.57093060139999996</v>
      </c>
      <c r="I972" s="90">
        <v>3.7771880999999999E-3</v>
      </c>
      <c r="J972" s="90">
        <v>37.962199798100002</v>
      </c>
      <c r="K972" s="90">
        <v>1</v>
      </c>
      <c r="L972" s="90">
        <v>-1.8034514500000001E-2</v>
      </c>
      <c r="M972" s="90">
        <v>1.40787918E-2</v>
      </c>
      <c r="N972" s="89">
        <v>5</v>
      </c>
      <c r="O972" s="89">
        <v>85</v>
      </c>
      <c r="P972" s="89">
        <f t="shared" si="29"/>
        <v>30</v>
      </c>
      <c r="Q972" s="91">
        <f>(alpha_a+beta_b*speed_s+ceta_c*speed_s^2+delta_d/speed_s)/(epsilon_e+feta_f*speed_s+gamma_g*speed_s^2)</f>
        <v>2.0332380793047502</v>
      </c>
    </row>
    <row r="973" spans="1:17" x14ac:dyDescent="0.25">
      <c r="A973" s="88" t="s">
        <v>6</v>
      </c>
      <c r="B973" s="88" t="s">
        <v>5</v>
      </c>
      <c r="C973" s="88" t="s">
        <v>65</v>
      </c>
      <c r="D973" s="88" t="s">
        <v>132</v>
      </c>
      <c r="E973" s="130">
        <v>-0.02</v>
      </c>
      <c r="F973" s="130">
        <v>0</v>
      </c>
      <c r="G973" s="90">
        <v>-4.5598339381999997</v>
      </c>
      <c r="H973" s="90">
        <v>1.4211367967999999</v>
      </c>
      <c r="I973" s="90">
        <v>7.5903447000000004E-3</v>
      </c>
      <c r="J973" s="90">
        <v>65.088062779500007</v>
      </c>
      <c r="K973" s="90">
        <v>1</v>
      </c>
      <c r="L973" s="90">
        <v>-0.116219823</v>
      </c>
      <c r="M973" s="90">
        <v>1.7634475E-2</v>
      </c>
      <c r="N973" s="89">
        <v>5</v>
      </c>
      <c r="O973" s="89">
        <v>85</v>
      </c>
      <c r="P973" s="89">
        <f t="shared" si="29"/>
        <v>30</v>
      </c>
      <c r="Q973" s="91">
        <f>(alpha_a+beta_b*speed_s+ceta_c*speed_s^2+delta_d/speed_s)/(epsilon_e+feta_f*speed_s+gamma_g*speed_s^2)</f>
        <v>3.5171592966777352</v>
      </c>
    </row>
    <row r="974" spans="1:17" x14ac:dyDescent="0.25">
      <c r="A974" s="88" t="s">
        <v>6</v>
      </c>
      <c r="B974" s="88" t="s">
        <v>5</v>
      </c>
      <c r="C974" s="88" t="s">
        <v>65</v>
      </c>
      <c r="D974" s="88" t="s">
        <v>133</v>
      </c>
      <c r="E974" s="130">
        <v>-0.02</v>
      </c>
      <c r="F974" s="130">
        <v>0</v>
      </c>
      <c r="G974" s="90">
        <v>-16.018544369899999</v>
      </c>
      <c r="H974" s="90">
        <v>1.8095494188000001</v>
      </c>
      <c r="I974" s="90">
        <v>1.90931472E-2</v>
      </c>
      <c r="J974" s="90">
        <v>34.228481557800002</v>
      </c>
      <c r="K974" s="90">
        <v>1</v>
      </c>
      <c r="L974" s="90">
        <v>-0.4844819507</v>
      </c>
      <c r="M974" s="90">
        <v>5.8920159499999999E-2</v>
      </c>
      <c r="N974" s="89">
        <v>5</v>
      </c>
      <c r="O974" s="89">
        <v>85</v>
      </c>
      <c r="P974" s="89">
        <f t="shared" si="29"/>
        <v>30</v>
      </c>
      <c r="Q974" s="91">
        <f>(alpha_a+beta_b*speed_s+ceta_c*speed_s^2+delta_d/speed_s)/(epsilon_e+feta_f*speed_s+gamma_g*speed_s^2)</f>
        <v>1.4329561806603832</v>
      </c>
    </row>
    <row r="975" spans="1:17" x14ac:dyDescent="0.25">
      <c r="A975" s="88" t="s">
        <v>6</v>
      </c>
      <c r="B975" s="88" t="s">
        <v>10</v>
      </c>
      <c r="C975" s="88" t="s">
        <v>65</v>
      </c>
      <c r="D975" s="88" t="s">
        <v>134</v>
      </c>
      <c r="E975" s="130">
        <v>-0.02</v>
      </c>
      <c r="F975" s="130">
        <v>0</v>
      </c>
      <c r="G975" s="90">
        <v>5.5935857529153443</v>
      </c>
      <c r="H975" s="90">
        <v>-3.5377634240052083</v>
      </c>
      <c r="I975" s="90">
        <v>-1.0820441268243777</v>
      </c>
      <c r="J975" s="90">
        <v>0</v>
      </c>
      <c r="K975" s="90">
        <v>0</v>
      </c>
      <c r="L975" s="90">
        <v>0</v>
      </c>
      <c r="M975" s="90">
        <v>0</v>
      </c>
      <c r="N975" s="89">
        <v>12</v>
      </c>
      <c r="O975" s="89">
        <v>86</v>
      </c>
      <c r="P975" s="89">
        <f t="shared" si="29"/>
        <v>30</v>
      </c>
      <c r="Q975" s="91">
        <f>EXP((alpha_a+(beta_b/speed_s))+(ceta_c*LN(speed_s)))</f>
        <v>6.0219712413511264</v>
      </c>
    </row>
    <row r="976" spans="1:17" x14ac:dyDescent="0.25">
      <c r="A976" s="88" t="s">
        <v>6</v>
      </c>
      <c r="B976" s="88" t="s">
        <v>10</v>
      </c>
      <c r="C976" s="88" t="s">
        <v>65</v>
      </c>
      <c r="D976" s="88" t="s">
        <v>135</v>
      </c>
      <c r="E976" s="130">
        <v>-0.02</v>
      </c>
      <c r="F976" s="130">
        <v>0</v>
      </c>
      <c r="G976" s="90">
        <v>9.1872896992869296E-2</v>
      </c>
      <c r="H976" s="90">
        <v>77.837504090563172</v>
      </c>
      <c r="I976" s="90">
        <v>0.51280949014115451</v>
      </c>
      <c r="J976" s="90">
        <v>0.94380718156979404</v>
      </c>
      <c r="K976" s="90">
        <v>3.3719814672777703E-3</v>
      </c>
      <c r="L976" s="90">
        <v>0</v>
      </c>
      <c r="M976" s="90">
        <v>0</v>
      </c>
      <c r="N976" s="89">
        <v>12</v>
      </c>
      <c r="O976" s="89">
        <v>86</v>
      </c>
      <c r="P976" s="89">
        <f t="shared" si="29"/>
        <v>30</v>
      </c>
      <c r="Q976" s="91">
        <f>(alpha_a+(beta_b/(1+EXP((((-1)*ceta_c)+(delta_d*LN(speed_s)))+(epsilon_e*speed_s)))))</f>
        <v>4.5604752842781444</v>
      </c>
    </row>
    <row r="977" spans="1:17" x14ac:dyDescent="0.25">
      <c r="A977" s="88" t="s">
        <v>6</v>
      </c>
      <c r="B977" s="88" t="s">
        <v>10</v>
      </c>
      <c r="C977" s="88" t="s">
        <v>65</v>
      </c>
      <c r="D977" s="88" t="s">
        <v>136</v>
      </c>
      <c r="E977" s="130">
        <v>-0.02</v>
      </c>
      <c r="F977" s="130">
        <v>0</v>
      </c>
      <c r="G977" s="90">
        <v>-0.62473763301951979</v>
      </c>
      <c r="H977" s="90">
        <v>95.823002092170199</v>
      </c>
      <c r="I977" s="90">
        <v>0.30888917112634046</v>
      </c>
      <c r="J977" s="90">
        <v>0.91142489492338841</v>
      </c>
      <c r="K977" s="90">
        <v>-2.874120916085342E-4</v>
      </c>
      <c r="L977" s="90">
        <v>0</v>
      </c>
      <c r="M977" s="90">
        <v>0</v>
      </c>
      <c r="N977" s="89">
        <v>12</v>
      </c>
      <c r="O977" s="89">
        <v>86</v>
      </c>
      <c r="P977" s="89">
        <f t="shared" si="29"/>
        <v>30</v>
      </c>
      <c r="Q977" s="91">
        <f>(alpha_a+(beta_b/(1+EXP((((-1)*ceta_c)+(delta_d*LN(speed_s)))+(epsilon_e*speed_s)))))</f>
        <v>4.959956182222939</v>
      </c>
    </row>
    <row r="978" spans="1:17" x14ac:dyDescent="0.25">
      <c r="A978" s="88" t="s">
        <v>6</v>
      </c>
      <c r="B978" s="88" t="s">
        <v>10</v>
      </c>
      <c r="C978" s="88" t="s">
        <v>65</v>
      </c>
      <c r="D978" s="88" t="s">
        <v>137</v>
      </c>
      <c r="E978" s="130">
        <v>-0.02</v>
      </c>
      <c r="F978" s="130">
        <v>0</v>
      </c>
      <c r="G978" s="90">
        <v>0.91138213029363679</v>
      </c>
      <c r="H978" s="90">
        <v>130.51859119784029</v>
      </c>
      <c r="I978" s="90">
        <v>-0.18133442094192981</v>
      </c>
      <c r="J978" s="90">
        <v>0.88192320951218417</v>
      </c>
      <c r="K978" s="90">
        <v>1.541525137260959E-2</v>
      </c>
      <c r="L978" s="90">
        <v>0</v>
      </c>
      <c r="M978" s="90">
        <v>0</v>
      </c>
      <c r="N978" s="89">
        <v>12</v>
      </c>
      <c r="O978" s="89">
        <v>86</v>
      </c>
      <c r="P978" s="89">
        <f t="shared" si="29"/>
        <v>30</v>
      </c>
      <c r="Q978" s="91">
        <f>(alpha_a+(beta_b/(1+EXP((((-1)*ceta_c)+(delta_d*LN(speed_s)))+(epsilon_e*speed_s)))))</f>
        <v>4.2391495514377731</v>
      </c>
    </row>
    <row r="979" spans="1:17" x14ac:dyDescent="0.25">
      <c r="A979" s="88" t="s">
        <v>6</v>
      </c>
      <c r="B979" s="88" t="s">
        <v>10</v>
      </c>
      <c r="C979" s="88" t="s">
        <v>65</v>
      </c>
      <c r="D979" s="88" t="s">
        <v>138</v>
      </c>
      <c r="E979" s="130">
        <v>-0.02</v>
      </c>
      <c r="F979" s="130">
        <v>0</v>
      </c>
      <c r="G979" s="90">
        <v>0.50716666098385077</v>
      </c>
      <c r="H979" s="90">
        <v>25.930133502504908</v>
      </c>
      <c r="I979" s="90">
        <v>1.0386098517621301</v>
      </c>
      <c r="J979" s="90">
        <v>0.91662608541486268</v>
      </c>
      <c r="K979" s="90">
        <v>1.4514578507701674E-2</v>
      </c>
      <c r="L979" s="90">
        <v>0</v>
      </c>
      <c r="M979" s="90">
        <v>0</v>
      </c>
      <c r="N979" s="89">
        <v>12</v>
      </c>
      <c r="O979" s="89">
        <v>86</v>
      </c>
      <c r="P979" s="89">
        <f t="shared" si="29"/>
        <v>30</v>
      </c>
      <c r="Q979" s="91">
        <f>(alpha_a+(beta_b/(1+EXP((((-1)*ceta_c)+(delta_d*LN(speed_s)))+(epsilon_e*speed_s)))))</f>
        <v>2.4480659381799441</v>
      </c>
    </row>
    <row r="980" spans="1:17" x14ac:dyDescent="0.25">
      <c r="A980" s="88" t="s">
        <v>6</v>
      </c>
      <c r="B980" s="88" t="s">
        <v>10</v>
      </c>
      <c r="C980" s="88" t="s">
        <v>65</v>
      </c>
      <c r="D980" s="88" t="s">
        <v>131</v>
      </c>
      <c r="E980" s="130">
        <v>-0.02</v>
      </c>
      <c r="F980" s="130">
        <v>0</v>
      </c>
      <c r="G980" s="90">
        <v>-28.180006034400002</v>
      </c>
      <c r="H980" s="90">
        <v>6.0789215840999997</v>
      </c>
      <c r="I980" s="90">
        <v>-1.4584854499999999E-2</v>
      </c>
      <c r="J980" s="90">
        <v>63.809907441</v>
      </c>
      <c r="K980" s="90">
        <v>1</v>
      </c>
      <c r="L980" s="90">
        <v>-0.38399752120000002</v>
      </c>
      <c r="M980" s="90">
        <v>7.6644210199999993E-2</v>
      </c>
      <c r="N980" s="89">
        <v>5</v>
      </c>
      <c r="O980" s="89">
        <v>85</v>
      </c>
      <c r="P980" s="89">
        <f t="shared" si="29"/>
        <v>30</v>
      </c>
      <c r="Q980" s="91">
        <f>(alpha_a+beta_b*speed_s+ceta_c*speed_s^2+delta_d/speed_s)/(epsilon_e+feta_f*speed_s+gamma_g*speed_s^2)</f>
        <v>2.4493432018624004</v>
      </c>
    </row>
    <row r="981" spans="1:17" x14ac:dyDescent="0.25">
      <c r="A981" s="88" t="s">
        <v>6</v>
      </c>
      <c r="B981" s="88" t="s">
        <v>10</v>
      </c>
      <c r="C981" s="88" t="s">
        <v>65</v>
      </c>
      <c r="D981" s="88" t="s">
        <v>132</v>
      </c>
      <c r="E981" s="130">
        <v>-0.02</v>
      </c>
      <c r="F981" s="130">
        <v>0</v>
      </c>
      <c r="G981" s="90">
        <v>-41.461886747800001</v>
      </c>
      <c r="H981" s="90">
        <v>10.2747940439</v>
      </c>
      <c r="I981" s="90">
        <v>-1.24466939E-2</v>
      </c>
      <c r="J981" s="90">
        <v>104.43170922509999</v>
      </c>
      <c r="K981" s="90">
        <v>1</v>
      </c>
      <c r="L981" s="90">
        <v>-0.30715417140000001</v>
      </c>
      <c r="M981" s="90">
        <v>7.7278777000000007E-2</v>
      </c>
      <c r="N981" s="89">
        <v>5</v>
      </c>
      <c r="O981" s="89">
        <v>85</v>
      </c>
      <c r="P981" s="89">
        <f t="shared" si="29"/>
        <v>30</v>
      </c>
      <c r="Q981" s="91">
        <f>(alpha_a+beta_b*speed_s+ceta_c*speed_s^2+delta_d/speed_s)/(epsilon_e+feta_f*speed_s+gamma_g*speed_s^2)</f>
        <v>4.2236175996937533</v>
      </c>
    </row>
    <row r="982" spans="1:17" x14ac:dyDescent="0.25">
      <c r="A982" s="88" t="s">
        <v>6</v>
      </c>
      <c r="B982" s="88" t="s">
        <v>10</v>
      </c>
      <c r="C982" s="88" t="s">
        <v>65</v>
      </c>
      <c r="D982" s="88" t="s">
        <v>133</v>
      </c>
      <c r="E982" s="130">
        <v>-0.02</v>
      </c>
      <c r="F982" s="130">
        <v>0</v>
      </c>
      <c r="G982" s="90">
        <v>-19.2166831294</v>
      </c>
      <c r="H982" s="90">
        <v>2.2106750662999999</v>
      </c>
      <c r="I982" s="90">
        <v>1.90008716E-2</v>
      </c>
      <c r="J982" s="90">
        <v>40.502720733700002</v>
      </c>
      <c r="K982" s="90">
        <v>1</v>
      </c>
      <c r="L982" s="90">
        <v>-0.4875629071</v>
      </c>
      <c r="M982" s="90">
        <v>5.9496394399999999E-2</v>
      </c>
      <c r="N982" s="89">
        <v>5</v>
      </c>
      <c r="O982" s="89">
        <v>85</v>
      </c>
      <c r="P982" s="89">
        <f t="shared" si="29"/>
        <v>30</v>
      </c>
      <c r="Q982" s="91">
        <f>(alpha_a+beta_b*speed_s+ceta_c*speed_s^2+delta_d/speed_s)/(epsilon_e+feta_f*speed_s+gamma_g*speed_s^2)</f>
        <v>1.6421508309142578</v>
      </c>
    </row>
    <row r="983" spans="1:17" x14ac:dyDescent="0.25">
      <c r="A983" s="88" t="s">
        <v>6</v>
      </c>
      <c r="B983" s="88" t="s">
        <v>9</v>
      </c>
      <c r="C983" s="88" t="s">
        <v>65</v>
      </c>
      <c r="D983" s="88" t="s">
        <v>134</v>
      </c>
      <c r="E983" s="130">
        <v>-0.02</v>
      </c>
      <c r="F983" s="130">
        <v>0</v>
      </c>
      <c r="G983" s="90">
        <v>-0.78597760425235397</v>
      </c>
      <c r="H983" s="90">
        <v>156.76182557019368</v>
      </c>
      <c r="I983" s="90">
        <v>-0.21440400393020664</v>
      </c>
      <c r="J983" s="90">
        <v>0.82411346948134367</v>
      </c>
      <c r="K983" s="90">
        <v>1.9256582057963795E-3</v>
      </c>
      <c r="L983" s="90">
        <v>0</v>
      </c>
      <c r="M983" s="90">
        <v>0</v>
      </c>
      <c r="N983" s="89">
        <v>12</v>
      </c>
      <c r="O983" s="89">
        <v>86</v>
      </c>
      <c r="P983" s="89">
        <f t="shared" si="29"/>
        <v>30</v>
      </c>
      <c r="Q983" s="91">
        <f>(alpha_a+(beta_b/(1+EXP((((-1)*ceta_c)+(delta_d*LN(speed_s)))+(epsilon_e*speed_s)))))</f>
        <v>6.1341424318914388</v>
      </c>
    </row>
    <row r="984" spans="1:17" x14ac:dyDescent="0.25">
      <c r="A984" s="88" t="s">
        <v>6</v>
      </c>
      <c r="B984" s="88" t="s">
        <v>9</v>
      </c>
      <c r="C984" s="88" t="s">
        <v>65</v>
      </c>
      <c r="D984" s="88" t="s">
        <v>135</v>
      </c>
      <c r="E984" s="130">
        <v>-0.02</v>
      </c>
      <c r="F984" s="130">
        <v>0</v>
      </c>
      <c r="G984" s="90">
        <v>-0.67202771970578346</v>
      </c>
      <c r="H984" s="90">
        <v>102.46566916278896</v>
      </c>
      <c r="I984" s="90">
        <v>6.0431568654677102E-2</v>
      </c>
      <c r="J984" s="90">
        <v>0.86573977453715556</v>
      </c>
      <c r="K984" s="90">
        <v>8.7463190925896311E-4</v>
      </c>
      <c r="L984" s="90">
        <v>0</v>
      </c>
      <c r="M984" s="90">
        <v>0</v>
      </c>
      <c r="N984" s="89">
        <v>12</v>
      </c>
      <c r="O984" s="89">
        <v>86</v>
      </c>
      <c r="P984" s="89">
        <f t="shared" si="29"/>
        <v>30</v>
      </c>
      <c r="Q984" s="91">
        <f>(alpha_a+(beta_b/(1+EXP((((-1)*ceta_c)+(delta_d*LN(speed_s)))+(epsilon_e*speed_s)))))</f>
        <v>4.6196927070438631</v>
      </c>
    </row>
    <row r="985" spans="1:17" x14ac:dyDescent="0.25">
      <c r="A985" s="88" t="s">
        <v>6</v>
      </c>
      <c r="B985" s="88" t="s">
        <v>9</v>
      </c>
      <c r="C985" s="88" t="s">
        <v>65</v>
      </c>
      <c r="D985" s="88" t="s">
        <v>136</v>
      </c>
      <c r="E985" s="130">
        <v>-0.02</v>
      </c>
      <c r="F985" s="130">
        <v>0</v>
      </c>
      <c r="G985" s="90">
        <v>-0.84872589163586321</v>
      </c>
      <c r="H985" s="90">
        <v>116.08450452913266</v>
      </c>
      <c r="I985" s="90">
        <v>-3.3356092860368072E-2</v>
      </c>
      <c r="J985" s="90">
        <v>0.84594460361196622</v>
      </c>
      <c r="K985" s="90">
        <v>7.5712762322984492E-4</v>
      </c>
      <c r="L985" s="90">
        <v>0</v>
      </c>
      <c r="M985" s="90">
        <v>0</v>
      </c>
      <c r="N985" s="89">
        <v>12</v>
      </c>
      <c r="O985" s="89">
        <v>86</v>
      </c>
      <c r="P985" s="89">
        <f t="shared" si="29"/>
        <v>30</v>
      </c>
      <c r="Q985" s="91">
        <f>(alpha_a+(beta_b/(1+EXP((((-1)*ceta_c)+(delta_d*LN(speed_s)))+(epsilon_e*speed_s)))))</f>
        <v>5.0172592786034409</v>
      </c>
    </row>
    <row r="986" spans="1:17" x14ac:dyDescent="0.25">
      <c r="A986" s="88" t="s">
        <v>6</v>
      </c>
      <c r="B986" s="88" t="s">
        <v>9</v>
      </c>
      <c r="C986" s="88" t="s">
        <v>65</v>
      </c>
      <c r="D986" s="88" t="s">
        <v>137</v>
      </c>
      <c r="E986" s="130">
        <v>-0.02</v>
      </c>
      <c r="F986" s="130">
        <v>0</v>
      </c>
      <c r="G986" s="90">
        <v>0.65962051692739299</v>
      </c>
      <c r="H986" s="90">
        <v>211.83403286081432</v>
      </c>
      <c r="I986" s="90">
        <v>-0.77429846936041746</v>
      </c>
      <c r="J986" s="90">
        <v>0.85039971699099814</v>
      </c>
      <c r="K986" s="90">
        <v>1.2872424940073221E-2</v>
      </c>
      <c r="L986" s="90">
        <v>0</v>
      </c>
      <c r="M986" s="90">
        <v>0</v>
      </c>
      <c r="N986" s="89">
        <v>12</v>
      </c>
      <c r="O986" s="89">
        <v>86</v>
      </c>
      <c r="P986" s="89">
        <f t="shared" si="29"/>
        <v>30</v>
      </c>
      <c r="Q986" s="91">
        <f>(alpha_a+(beta_b/(1+EXP((((-1)*ceta_c)+(delta_d*LN(speed_s)))+(epsilon_e*speed_s)))))</f>
        <v>4.2769316193235776</v>
      </c>
    </row>
    <row r="987" spans="1:17" x14ac:dyDescent="0.25">
      <c r="A987" s="88" t="s">
        <v>6</v>
      </c>
      <c r="B987" s="88" t="s">
        <v>9</v>
      </c>
      <c r="C987" s="88" t="s">
        <v>65</v>
      </c>
      <c r="D987" s="88" t="s">
        <v>138</v>
      </c>
      <c r="E987" s="130">
        <v>-0.02</v>
      </c>
      <c r="F987" s="130">
        <v>0</v>
      </c>
      <c r="G987" s="90">
        <v>7.1175794055236261E-2</v>
      </c>
      <c r="H987" s="90">
        <v>5.1219244764840908E-3</v>
      </c>
      <c r="I987" s="90">
        <v>1.2259634178394714</v>
      </c>
      <c r="J987" s="90">
        <v>0</v>
      </c>
      <c r="K987" s="90">
        <v>0</v>
      </c>
      <c r="L987" s="90">
        <v>0</v>
      </c>
      <c r="M987" s="90">
        <v>0</v>
      </c>
      <c r="N987" s="89">
        <v>12</v>
      </c>
      <c r="O987" s="89">
        <v>86</v>
      </c>
      <c r="P987" s="89">
        <f t="shared" si="29"/>
        <v>30</v>
      </c>
      <c r="Q987" s="91">
        <f>(1/(alpha_a+(beta_b*(speed_s^ceta_c))))</f>
        <v>2.4841112284553422</v>
      </c>
    </row>
    <row r="988" spans="1:17" x14ac:dyDescent="0.25">
      <c r="A988" s="88" t="s">
        <v>6</v>
      </c>
      <c r="B988" s="88" t="s">
        <v>9</v>
      </c>
      <c r="C988" s="88" t="s">
        <v>65</v>
      </c>
      <c r="D988" s="88" t="s">
        <v>131</v>
      </c>
      <c r="E988" s="130">
        <v>-0.02</v>
      </c>
      <c r="F988" s="130">
        <v>0</v>
      </c>
      <c r="G988" s="90">
        <v>106.2936534582</v>
      </c>
      <c r="H988" s="90">
        <v>-29.871610237900001</v>
      </c>
      <c r="I988" s="90">
        <v>0.126099552</v>
      </c>
      <c r="J988" s="90">
        <v>-10.504470123799999</v>
      </c>
      <c r="K988" s="90">
        <v>1</v>
      </c>
      <c r="L988" s="90">
        <v>0.89338518629999997</v>
      </c>
      <c r="M988" s="90">
        <v>-0.33276500879999998</v>
      </c>
      <c r="N988" s="89">
        <v>5</v>
      </c>
      <c r="O988" s="89">
        <v>85</v>
      </c>
      <c r="P988" s="89">
        <f t="shared" si="29"/>
        <v>30</v>
      </c>
      <c r="Q988" s="91">
        <f>(alpha_a+beta_b*speed_s+ceta_c*speed_s^2+delta_d/speed_s)/(epsilon_e+feta_f*speed_s+gamma_g*speed_s^2)</f>
        <v>2.4907902277856735</v>
      </c>
    </row>
    <row r="989" spans="1:17" x14ac:dyDescent="0.25">
      <c r="A989" s="88" t="s">
        <v>6</v>
      </c>
      <c r="B989" s="88" t="s">
        <v>9</v>
      </c>
      <c r="C989" s="88" t="s">
        <v>65</v>
      </c>
      <c r="D989" s="88" t="s">
        <v>132</v>
      </c>
      <c r="E989" s="130">
        <v>-0.02</v>
      </c>
      <c r="F989" s="130">
        <v>0</v>
      </c>
      <c r="G989" s="90">
        <v>-57.726809925700003</v>
      </c>
      <c r="H989" s="90">
        <v>16.6255173222</v>
      </c>
      <c r="I989" s="90">
        <v>-4.0703146199999998E-2</v>
      </c>
      <c r="J989" s="90">
        <v>120.40611487699999</v>
      </c>
      <c r="K989" s="90">
        <v>1</v>
      </c>
      <c r="L989" s="90">
        <v>-0.33859884070000001</v>
      </c>
      <c r="M989" s="90">
        <v>0.1161706103</v>
      </c>
      <c r="N989" s="89">
        <v>5</v>
      </c>
      <c r="O989" s="89">
        <v>85</v>
      </c>
      <c r="P989" s="89">
        <f t="shared" si="29"/>
        <v>30</v>
      </c>
      <c r="Q989" s="91">
        <f>(alpha_a+beta_b*speed_s+ceta_c*speed_s^2+delta_d/speed_s)/(epsilon_e+feta_f*speed_s+gamma_g*speed_s^2)</f>
        <v>4.2813241241133522</v>
      </c>
    </row>
    <row r="990" spans="1:17" x14ac:dyDescent="0.25">
      <c r="A990" s="88" t="s">
        <v>6</v>
      </c>
      <c r="B990" s="88" t="s">
        <v>9</v>
      </c>
      <c r="C990" s="88" t="s">
        <v>65</v>
      </c>
      <c r="D990" s="88" t="s">
        <v>133</v>
      </c>
      <c r="E990" s="130">
        <v>-0.02</v>
      </c>
      <c r="F990" s="130">
        <v>0</v>
      </c>
      <c r="G990" s="90">
        <v>-19.1601762317</v>
      </c>
      <c r="H990" s="90">
        <v>2.2157676904999999</v>
      </c>
      <c r="I990" s="90">
        <v>1.6116489500000001E-2</v>
      </c>
      <c r="J990" s="90">
        <v>40.307695893000002</v>
      </c>
      <c r="K990" s="90">
        <v>1</v>
      </c>
      <c r="L990" s="90">
        <v>-0.48744803209999998</v>
      </c>
      <c r="M990" s="90">
        <v>5.9384304899999997E-2</v>
      </c>
      <c r="N990" s="89">
        <v>5</v>
      </c>
      <c r="O990" s="89">
        <v>85</v>
      </c>
      <c r="P990" s="89">
        <f t="shared" si="29"/>
        <v>30</v>
      </c>
      <c r="Q990" s="91">
        <f>(alpha_a+beta_b*speed_s+ceta_c*speed_s^2+delta_d/speed_s)/(epsilon_e+feta_f*speed_s+gamma_g*speed_s^2)</f>
        <v>1.5860729601183683</v>
      </c>
    </row>
    <row r="991" spans="1:17" x14ac:dyDescent="0.25">
      <c r="A991" s="88" t="s">
        <v>6</v>
      </c>
      <c r="B991" s="88" t="s">
        <v>8</v>
      </c>
      <c r="C991" s="88" t="s">
        <v>65</v>
      </c>
      <c r="D991" s="88" t="s">
        <v>134</v>
      </c>
      <c r="E991" s="130">
        <v>-0.02</v>
      </c>
      <c r="F991" s="130">
        <v>0</v>
      </c>
      <c r="G991" s="90">
        <v>-1.5590621496165369</v>
      </c>
      <c r="H991" s="90">
        <v>183.89934550761714</v>
      </c>
      <c r="I991" s="90">
        <v>-0.21556596870490863</v>
      </c>
      <c r="J991" s="90">
        <v>0.82836271296138875</v>
      </c>
      <c r="K991" s="90">
        <v>3.5471141306447104E-4</v>
      </c>
      <c r="L991" s="90">
        <v>0</v>
      </c>
      <c r="M991" s="90">
        <v>0</v>
      </c>
      <c r="N991" s="89">
        <v>12</v>
      </c>
      <c r="O991" s="89">
        <v>86</v>
      </c>
      <c r="P991" s="89">
        <f t="shared" si="29"/>
        <v>30</v>
      </c>
      <c r="Q991" s="91">
        <f>(alpha_a+(beta_b/(1+EXP((((-1)*ceta_c)+(delta_d*LN(speed_s)))+(epsilon_e*speed_s)))))</f>
        <v>6.8071035751292701</v>
      </c>
    </row>
    <row r="992" spans="1:17" x14ac:dyDescent="0.25">
      <c r="A992" s="88" t="s">
        <v>6</v>
      </c>
      <c r="B992" s="88" t="s">
        <v>8</v>
      </c>
      <c r="C992" s="88" t="s">
        <v>65</v>
      </c>
      <c r="D992" s="88" t="s">
        <v>135</v>
      </c>
      <c r="E992" s="130">
        <v>-0.02</v>
      </c>
      <c r="F992" s="130">
        <v>0</v>
      </c>
      <c r="G992" s="90">
        <v>-0.99019752644722292</v>
      </c>
      <c r="H992" s="90">
        <v>160.48115546642308</v>
      </c>
      <c r="I992" s="90">
        <v>-0.34263411665093507</v>
      </c>
      <c r="J992" s="90">
        <v>0.84267146820092831</v>
      </c>
      <c r="K992" s="90">
        <v>8.0177218163913382E-4</v>
      </c>
      <c r="L992" s="90">
        <v>0</v>
      </c>
      <c r="M992" s="90">
        <v>0</v>
      </c>
      <c r="N992" s="89">
        <v>12</v>
      </c>
      <c r="O992" s="89">
        <v>86</v>
      </c>
      <c r="P992" s="89">
        <f t="shared" si="29"/>
        <v>30</v>
      </c>
      <c r="Q992" s="91">
        <f>(alpha_a+(beta_b/(1+EXP((((-1)*ceta_c)+(delta_d*LN(speed_s)))+(epsilon_e*speed_s)))))</f>
        <v>5.1001657215410034</v>
      </c>
    </row>
    <row r="993" spans="1:17" x14ac:dyDescent="0.25">
      <c r="A993" s="88" t="s">
        <v>6</v>
      </c>
      <c r="B993" s="88" t="s">
        <v>8</v>
      </c>
      <c r="C993" s="88" t="s">
        <v>65</v>
      </c>
      <c r="D993" s="88" t="s">
        <v>136</v>
      </c>
      <c r="E993" s="130">
        <v>-0.02</v>
      </c>
      <c r="F993" s="130">
        <v>0</v>
      </c>
      <c r="G993" s="90">
        <v>-1.1320718251287707</v>
      </c>
      <c r="H993" s="90">
        <v>165.75930300527608</v>
      </c>
      <c r="I993" s="90">
        <v>-0.27389333886934147</v>
      </c>
      <c r="J993" s="90">
        <v>0.83804499453920522</v>
      </c>
      <c r="K993" s="90">
        <v>6.8610696041061434E-4</v>
      </c>
      <c r="L993" s="90">
        <v>0</v>
      </c>
      <c r="M993" s="90">
        <v>0</v>
      </c>
      <c r="N993" s="89">
        <v>12</v>
      </c>
      <c r="O993" s="89">
        <v>86</v>
      </c>
      <c r="P993" s="89">
        <f t="shared" si="29"/>
        <v>30</v>
      </c>
      <c r="Q993" s="91">
        <f>(alpha_a+(beta_b/(1+EXP((((-1)*ceta_c)+(delta_d*LN(speed_s)))+(epsilon_e*speed_s)))))</f>
        <v>5.7130176499269032</v>
      </c>
    </row>
    <row r="994" spans="1:17" x14ac:dyDescent="0.25">
      <c r="A994" s="88" t="s">
        <v>6</v>
      </c>
      <c r="B994" s="88" t="s">
        <v>8</v>
      </c>
      <c r="C994" s="88" t="s">
        <v>65</v>
      </c>
      <c r="D994" s="88" t="s">
        <v>137</v>
      </c>
      <c r="E994" s="130">
        <v>-0.02</v>
      </c>
      <c r="F994" s="130">
        <v>0</v>
      </c>
      <c r="G994" s="90">
        <v>5.6309251784926966</v>
      </c>
      <c r="H994" s="90">
        <v>-3.4720728595824095</v>
      </c>
      <c r="I994" s="90">
        <v>-1.1590129003714518</v>
      </c>
      <c r="J994" s="90">
        <v>0</v>
      </c>
      <c r="K994" s="90">
        <v>0</v>
      </c>
      <c r="L994" s="90">
        <v>0</v>
      </c>
      <c r="M994" s="90">
        <v>0</v>
      </c>
      <c r="N994" s="89">
        <v>12</v>
      </c>
      <c r="O994" s="89">
        <v>86</v>
      </c>
      <c r="P994" s="89">
        <f t="shared" si="29"/>
        <v>30</v>
      </c>
      <c r="Q994" s="91">
        <f>EXP((alpha_a+(beta_b/speed_s))+(ceta_c*LN(speed_s)))</f>
        <v>4.821850494720608</v>
      </c>
    </row>
    <row r="995" spans="1:17" x14ac:dyDescent="0.25">
      <c r="A995" s="88" t="s">
        <v>6</v>
      </c>
      <c r="B995" s="88" t="s">
        <v>8</v>
      </c>
      <c r="C995" s="88" t="s">
        <v>65</v>
      </c>
      <c r="D995" s="88" t="s">
        <v>138</v>
      </c>
      <c r="E995" s="130">
        <v>-0.02</v>
      </c>
      <c r="F995" s="130">
        <v>0</v>
      </c>
      <c r="G995" s="90">
        <v>-0.36887426599057138</v>
      </c>
      <c r="H995" s="90">
        <v>28.671132238844393</v>
      </c>
      <c r="I995" s="90">
        <v>1.3047563806857865</v>
      </c>
      <c r="J995" s="90">
        <v>0.9977566143659008</v>
      </c>
      <c r="K995" s="90">
        <v>-7.2534670408196949E-6</v>
      </c>
      <c r="L995" s="90">
        <v>0</v>
      </c>
      <c r="M995" s="90">
        <v>0</v>
      </c>
      <c r="N995" s="89">
        <v>12</v>
      </c>
      <c r="O995" s="89">
        <v>86</v>
      </c>
      <c r="P995" s="89">
        <f t="shared" si="29"/>
        <v>30</v>
      </c>
      <c r="Q995" s="91">
        <f>(alpha_a+(beta_b/(1+EXP((((-1)*ceta_c)+(delta_d*LN(speed_s)))+(epsilon_e*speed_s)))))</f>
        <v>2.7909842737480068</v>
      </c>
    </row>
    <row r="996" spans="1:17" x14ac:dyDescent="0.25">
      <c r="A996" s="88" t="s">
        <v>6</v>
      </c>
      <c r="B996" s="88" t="s">
        <v>8</v>
      </c>
      <c r="C996" s="88" t="s">
        <v>65</v>
      </c>
      <c r="D996" s="88" t="s">
        <v>131</v>
      </c>
      <c r="E996" s="130">
        <v>-0.02</v>
      </c>
      <c r="F996" s="130">
        <v>0</v>
      </c>
      <c r="G996" s="90">
        <v>-49.438296701299997</v>
      </c>
      <c r="H996" s="90">
        <v>10.3044939165</v>
      </c>
      <c r="I996" s="90">
        <v>-4.85264257E-2</v>
      </c>
      <c r="J996" s="90">
        <v>89.209265222100001</v>
      </c>
      <c r="K996" s="90">
        <v>1</v>
      </c>
      <c r="L996" s="90">
        <v>-0.48126230269999998</v>
      </c>
      <c r="M996" s="90">
        <v>9.6737535700000002E-2</v>
      </c>
      <c r="N996" s="89">
        <v>5</v>
      </c>
      <c r="O996" s="89">
        <v>85</v>
      </c>
      <c r="P996" s="89">
        <f t="shared" si="29"/>
        <v>30</v>
      </c>
      <c r="Q996" s="91">
        <f>(alpha_a+beta_b*speed_s+ceta_c*speed_s^2+delta_d/speed_s)/(epsilon_e+feta_f*speed_s+gamma_g*speed_s^2)</f>
        <v>2.9744470495329827</v>
      </c>
    </row>
    <row r="997" spans="1:17" x14ac:dyDescent="0.25">
      <c r="A997" s="88" t="s">
        <v>6</v>
      </c>
      <c r="B997" s="88" t="s">
        <v>8</v>
      </c>
      <c r="C997" s="88" t="s">
        <v>65</v>
      </c>
      <c r="D997" s="88" t="s">
        <v>132</v>
      </c>
      <c r="E997" s="130">
        <v>-0.02</v>
      </c>
      <c r="F997" s="130">
        <v>0</v>
      </c>
      <c r="G997" s="90">
        <v>-89.712951348499999</v>
      </c>
      <c r="H997" s="90">
        <v>21.387659285200002</v>
      </c>
      <c r="I997" s="90">
        <v>-6.1595958300000003E-2</v>
      </c>
      <c r="J997" s="90">
        <v>152.4489629357</v>
      </c>
      <c r="K997" s="90">
        <v>1</v>
      </c>
      <c r="L997" s="90">
        <v>-0.50557324680000004</v>
      </c>
      <c r="M997" s="90">
        <v>0.13156976640000001</v>
      </c>
      <c r="N997" s="89">
        <v>5</v>
      </c>
      <c r="O997" s="89">
        <v>85</v>
      </c>
      <c r="P997" s="89">
        <f t="shared" si="29"/>
        <v>30</v>
      </c>
      <c r="Q997" s="91">
        <f>(alpha_a+beta_b*speed_s+ceta_c*speed_s^2+delta_d/speed_s)/(epsilon_e+feta_f*speed_s+gamma_g*speed_s^2)</f>
        <v>4.8113506336317391</v>
      </c>
    </row>
    <row r="998" spans="1:17" x14ac:dyDescent="0.25">
      <c r="A998" s="88" t="s">
        <v>6</v>
      </c>
      <c r="B998" s="88" t="s">
        <v>8</v>
      </c>
      <c r="C998" s="88" t="s">
        <v>65</v>
      </c>
      <c r="D998" s="88" t="s">
        <v>133</v>
      </c>
      <c r="E998" s="130">
        <v>-0.02</v>
      </c>
      <c r="F998" s="130">
        <v>0</v>
      </c>
      <c r="G998" s="90">
        <v>-23.378930689400001</v>
      </c>
      <c r="H998" s="90">
        <v>2.4841758026999998</v>
      </c>
      <c r="I998" s="90">
        <v>8.1804006999999998E-3</v>
      </c>
      <c r="J998" s="90">
        <v>54.385742217900003</v>
      </c>
      <c r="K998" s="90">
        <v>1</v>
      </c>
      <c r="L998" s="90">
        <v>-0.43857379099999999</v>
      </c>
      <c r="M998" s="90">
        <v>4.8272846500000001E-2</v>
      </c>
      <c r="N998" s="89">
        <v>5</v>
      </c>
      <c r="O998" s="89">
        <v>85</v>
      </c>
      <c r="P998" s="89">
        <f t="shared" si="29"/>
        <v>30</v>
      </c>
      <c r="Q998" s="91">
        <f>(alpha_a+beta_b*speed_s+ceta_c*speed_s^2+delta_d/speed_s)/(epsilon_e+feta_f*speed_s+gamma_g*speed_s^2)</f>
        <v>1.9279241545184518</v>
      </c>
    </row>
    <row r="999" spans="1:17" x14ac:dyDescent="0.25">
      <c r="A999" s="88" t="s">
        <v>6</v>
      </c>
      <c r="B999" s="88" t="s">
        <v>7</v>
      </c>
      <c r="C999" s="88" t="s">
        <v>65</v>
      </c>
      <c r="D999" s="88" t="s">
        <v>134</v>
      </c>
      <c r="E999" s="130">
        <v>-0.02</v>
      </c>
      <c r="F999" s="130">
        <v>0</v>
      </c>
      <c r="G999" s="90">
        <v>105.91951465144153</v>
      </c>
      <c r="H999" s="90">
        <v>0.99155307415172933</v>
      </c>
      <c r="I999" s="90">
        <v>-0.71860820519009638</v>
      </c>
      <c r="J999" s="90">
        <v>0</v>
      </c>
      <c r="K999" s="90">
        <v>0</v>
      </c>
      <c r="L999" s="90">
        <v>0</v>
      </c>
      <c r="M999" s="90">
        <v>0</v>
      </c>
      <c r="N999" s="89">
        <v>12</v>
      </c>
      <c r="O999" s="89">
        <v>86</v>
      </c>
      <c r="P999" s="89">
        <f t="shared" si="29"/>
        <v>30</v>
      </c>
      <c r="Q999" s="91">
        <f>((alpha_a*(beta_b^speed_s))*(speed_s^ceta_c))</f>
        <v>7.1282592835439473</v>
      </c>
    </row>
    <row r="1000" spans="1:17" x14ac:dyDescent="0.25">
      <c r="A1000" s="88" t="s">
        <v>6</v>
      </c>
      <c r="B1000" s="88" t="s">
        <v>7</v>
      </c>
      <c r="C1000" s="88" t="s">
        <v>65</v>
      </c>
      <c r="D1000" s="88" t="s">
        <v>135</v>
      </c>
      <c r="E1000" s="130">
        <v>-0.02</v>
      </c>
      <c r="F1000" s="130">
        <v>0</v>
      </c>
      <c r="G1000" s="90">
        <v>-1.1018948288960289</v>
      </c>
      <c r="H1000" s="90">
        <v>165.3975782272027</v>
      </c>
      <c r="I1000" s="90">
        <v>-0.37943659046404116</v>
      </c>
      <c r="J1000" s="90">
        <v>0.82378377034522732</v>
      </c>
      <c r="K1000" s="90">
        <v>8.7025102579483616E-4</v>
      </c>
      <c r="L1000" s="90">
        <v>0</v>
      </c>
      <c r="M1000" s="90">
        <v>0</v>
      </c>
      <c r="N1000" s="89">
        <v>12</v>
      </c>
      <c r="O1000" s="89">
        <v>86</v>
      </c>
      <c r="P1000" s="89">
        <f t="shared" si="29"/>
        <v>30</v>
      </c>
      <c r="Q1000" s="91">
        <f>(alpha_a+(beta_b/(1+EXP((((-1)*ceta_c)+(delta_d*LN(speed_s)))+(epsilon_e*speed_s)))))</f>
        <v>5.3301474167722604</v>
      </c>
    </row>
    <row r="1001" spans="1:17" x14ac:dyDescent="0.25">
      <c r="A1001" s="88" t="s">
        <v>6</v>
      </c>
      <c r="B1001" s="88" t="s">
        <v>7</v>
      </c>
      <c r="C1001" s="88" t="s">
        <v>65</v>
      </c>
      <c r="D1001" s="88" t="s">
        <v>136</v>
      </c>
      <c r="E1001" s="130">
        <v>-0.02</v>
      </c>
      <c r="F1001" s="130">
        <v>0</v>
      </c>
      <c r="G1001" s="90">
        <v>-1.2608901432348039</v>
      </c>
      <c r="H1001" s="90">
        <v>166.23835675775487</v>
      </c>
      <c r="I1001" s="90">
        <v>-0.25619408763512108</v>
      </c>
      <c r="J1001" s="90">
        <v>0.82531727804119404</v>
      </c>
      <c r="K1001" s="90">
        <v>7.4168106857164197E-4</v>
      </c>
      <c r="L1001" s="90">
        <v>0</v>
      </c>
      <c r="M1001" s="90">
        <v>0</v>
      </c>
      <c r="N1001" s="89">
        <v>12</v>
      </c>
      <c r="O1001" s="89">
        <v>86</v>
      </c>
      <c r="P1001" s="89">
        <f t="shared" si="29"/>
        <v>30</v>
      </c>
      <c r="Q1001" s="91">
        <f>(alpha_a+(beta_b/(1+EXP((((-1)*ceta_c)+(delta_d*LN(speed_s)))+(epsilon_e*speed_s)))))</f>
        <v>6.0051995726640488</v>
      </c>
    </row>
    <row r="1002" spans="1:17" x14ac:dyDescent="0.25">
      <c r="A1002" s="88" t="s">
        <v>6</v>
      </c>
      <c r="B1002" s="88" t="s">
        <v>7</v>
      </c>
      <c r="C1002" s="88" t="s">
        <v>65</v>
      </c>
      <c r="D1002" s="88" t="s">
        <v>137</v>
      </c>
      <c r="E1002" s="130">
        <v>-0.02</v>
      </c>
      <c r="F1002" s="130">
        <v>0</v>
      </c>
      <c r="G1002" s="90">
        <v>5.6972103371645764</v>
      </c>
      <c r="H1002" s="90">
        <v>-3.6707517781007568</v>
      </c>
      <c r="I1002" s="90">
        <v>-1.1621136189211034</v>
      </c>
      <c r="J1002" s="90">
        <v>0</v>
      </c>
      <c r="K1002" s="90">
        <v>0</v>
      </c>
      <c r="L1002" s="90">
        <v>0</v>
      </c>
      <c r="M1002" s="90">
        <v>0</v>
      </c>
      <c r="N1002" s="89">
        <v>12</v>
      </c>
      <c r="O1002" s="89">
        <v>86</v>
      </c>
      <c r="P1002" s="89">
        <f t="shared" si="29"/>
        <v>30</v>
      </c>
      <c r="Q1002" s="91">
        <f>EXP((alpha_a+(beta_b/speed_s))+(ceta_c*LN(speed_s)))</f>
        <v>5.0645948617493257</v>
      </c>
    </row>
    <row r="1003" spans="1:17" x14ac:dyDescent="0.25">
      <c r="A1003" s="88" t="s">
        <v>6</v>
      </c>
      <c r="B1003" s="88" t="s">
        <v>7</v>
      </c>
      <c r="C1003" s="88" t="s">
        <v>65</v>
      </c>
      <c r="D1003" s="88" t="s">
        <v>138</v>
      </c>
      <c r="E1003" s="130">
        <v>-0.02</v>
      </c>
      <c r="F1003" s="130">
        <v>0</v>
      </c>
      <c r="G1003" s="90">
        <v>-0.47883092252176324</v>
      </c>
      <c r="H1003" s="90">
        <v>34.626425710424925</v>
      </c>
      <c r="I1003" s="90">
        <v>1.0334096783365918</v>
      </c>
      <c r="J1003" s="90">
        <v>0.95190106376656469</v>
      </c>
      <c r="K1003" s="90">
        <v>6.1123212094539892E-5</v>
      </c>
      <c r="L1003" s="90">
        <v>0</v>
      </c>
      <c r="M1003" s="90">
        <v>0</v>
      </c>
      <c r="N1003" s="89">
        <v>12</v>
      </c>
      <c r="O1003" s="89">
        <v>86</v>
      </c>
      <c r="P1003" s="89">
        <f t="shared" si="29"/>
        <v>30</v>
      </c>
      <c r="Q1003" s="91">
        <f>(alpha_a+(beta_b/(1+EXP((((-1)*ceta_c)+(delta_d*LN(speed_s)))+(epsilon_e*speed_s)))))</f>
        <v>2.9564750813453671</v>
      </c>
    </row>
    <row r="1004" spans="1:17" x14ac:dyDescent="0.25">
      <c r="A1004" s="88" t="s">
        <v>6</v>
      </c>
      <c r="B1004" s="88" t="s">
        <v>7</v>
      </c>
      <c r="C1004" s="88" t="s">
        <v>65</v>
      </c>
      <c r="D1004" s="88" t="s">
        <v>131</v>
      </c>
      <c r="E1004" s="130">
        <v>-0.02</v>
      </c>
      <c r="F1004" s="130">
        <v>0</v>
      </c>
      <c r="G1004" s="90">
        <v>-50.791795298700002</v>
      </c>
      <c r="H1004" s="90">
        <v>10.472576941</v>
      </c>
      <c r="I1004" s="90">
        <v>-4.8688396100000003E-2</v>
      </c>
      <c r="J1004" s="90">
        <v>92.808635273299998</v>
      </c>
      <c r="K1004" s="90">
        <v>1</v>
      </c>
      <c r="L1004" s="90">
        <v>-0.47344919390000001</v>
      </c>
      <c r="M1004" s="90">
        <v>9.3906785800000003E-2</v>
      </c>
      <c r="N1004" s="89">
        <v>5</v>
      </c>
      <c r="O1004" s="89">
        <v>85</v>
      </c>
      <c r="P1004" s="89">
        <f t="shared" si="29"/>
        <v>30</v>
      </c>
      <c r="Q1004" s="91">
        <f>(alpha_a+beta_b*speed_s+ceta_c*speed_s^2+delta_d/speed_s)/(epsilon_e+feta_f*speed_s+gamma_g*speed_s^2)</f>
        <v>3.1223020836068844</v>
      </c>
    </row>
    <row r="1005" spans="1:17" x14ac:dyDescent="0.25">
      <c r="A1005" s="88" t="s">
        <v>6</v>
      </c>
      <c r="B1005" s="88" t="s">
        <v>7</v>
      </c>
      <c r="C1005" s="88" t="s">
        <v>65</v>
      </c>
      <c r="D1005" s="88" t="s">
        <v>132</v>
      </c>
      <c r="E1005" s="130">
        <v>-0.02</v>
      </c>
      <c r="F1005" s="130">
        <v>0</v>
      </c>
      <c r="G1005" s="90">
        <v>-90.648273889400002</v>
      </c>
      <c r="H1005" s="90">
        <v>20.854459305999999</v>
      </c>
      <c r="I1005" s="90">
        <v>-5.7973159699999999E-2</v>
      </c>
      <c r="J1005" s="90">
        <v>157.22083001089999</v>
      </c>
      <c r="K1005" s="90">
        <v>1</v>
      </c>
      <c r="L1005" s="90">
        <v>-0.49240087789999998</v>
      </c>
      <c r="M1005" s="90">
        <v>0.1218335446</v>
      </c>
      <c r="N1005" s="89">
        <v>5</v>
      </c>
      <c r="O1005" s="89">
        <v>85</v>
      </c>
      <c r="P1005" s="89">
        <f t="shared" si="29"/>
        <v>30</v>
      </c>
      <c r="Q1005" s="91">
        <f>(alpha_a+beta_b*speed_s+ceta_c*speed_s^2+delta_d/speed_s)/(epsilon_e+feta_f*speed_s+gamma_g*speed_s^2)</f>
        <v>5.0903181343469326</v>
      </c>
    </row>
    <row r="1006" spans="1:17" x14ac:dyDescent="0.25">
      <c r="A1006" s="88" t="s">
        <v>6</v>
      </c>
      <c r="B1006" s="88" t="s">
        <v>7</v>
      </c>
      <c r="C1006" s="88" t="s">
        <v>65</v>
      </c>
      <c r="D1006" s="88" t="s">
        <v>133</v>
      </c>
      <c r="E1006" s="130">
        <v>-0.02</v>
      </c>
      <c r="F1006" s="130">
        <v>0</v>
      </c>
      <c r="G1006" s="90">
        <v>-23.950586118899999</v>
      </c>
      <c r="H1006" s="90">
        <v>2.5767748776000001</v>
      </c>
      <c r="I1006" s="90">
        <v>8.6040821000000003E-3</v>
      </c>
      <c r="J1006" s="90">
        <v>55.192128771100002</v>
      </c>
      <c r="K1006" s="90">
        <v>1</v>
      </c>
      <c r="L1006" s="90">
        <v>-0.44565814139999999</v>
      </c>
      <c r="M1006" s="90">
        <v>4.99733682E-2</v>
      </c>
      <c r="N1006" s="89">
        <v>5</v>
      </c>
      <c r="O1006" s="89">
        <v>85</v>
      </c>
      <c r="P1006" s="89">
        <f t="shared" si="29"/>
        <v>30</v>
      </c>
      <c r="Q1006" s="91">
        <f>(alpha_a+beta_b*speed_s+ceta_c*speed_s^2+delta_d/speed_s)/(epsilon_e+feta_f*speed_s+gamma_g*speed_s^2)</f>
        <v>1.9301820982695213</v>
      </c>
    </row>
    <row r="1007" spans="1:17" x14ac:dyDescent="0.25">
      <c r="A1007" s="88" t="s">
        <v>6</v>
      </c>
      <c r="B1007" s="88" t="s">
        <v>139</v>
      </c>
      <c r="C1007" s="88" t="s">
        <v>65</v>
      </c>
      <c r="D1007" s="88" t="s">
        <v>134</v>
      </c>
      <c r="E1007" s="130">
        <v>-0.02</v>
      </c>
      <c r="F1007" s="130">
        <v>0</v>
      </c>
      <c r="G1007" s="90">
        <v>103.63351462737538</v>
      </c>
      <c r="H1007" s="90">
        <v>0.98875726945143716</v>
      </c>
      <c r="I1007" s="90">
        <v>-0.64525358110270548</v>
      </c>
      <c r="J1007" s="90">
        <v>0</v>
      </c>
      <c r="K1007" s="90">
        <v>0</v>
      </c>
      <c r="L1007" s="90">
        <v>0</v>
      </c>
      <c r="M1007" s="90">
        <v>0</v>
      </c>
      <c r="N1007" s="89">
        <v>12</v>
      </c>
      <c r="O1007" s="89">
        <v>86</v>
      </c>
      <c r="P1007" s="89">
        <f t="shared" si="29"/>
        <v>30</v>
      </c>
      <c r="Q1007" s="91">
        <f>((alpha_a*(beta_b^speed_s))*(speed_s^ceta_c))</f>
        <v>8.2238112250695128</v>
      </c>
    </row>
    <row r="1008" spans="1:17" x14ac:dyDescent="0.25">
      <c r="A1008" s="88" t="s">
        <v>6</v>
      </c>
      <c r="B1008" s="88" t="s">
        <v>139</v>
      </c>
      <c r="C1008" s="88" t="s">
        <v>65</v>
      </c>
      <c r="D1008" s="88" t="s">
        <v>135</v>
      </c>
      <c r="E1008" s="130">
        <v>-0.02</v>
      </c>
      <c r="F1008" s="130">
        <v>0</v>
      </c>
      <c r="G1008" s="90">
        <v>-1.9054537574892205</v>
      </c>
      <c r="H1008" s="90">
        <v>163.184274086371</v>
      </c>
      <c r="I1008" s="90">
        <v>-0.3189842810340997</v>
      </c>
      <c r="J1008" s="90">
        <v>0.76854270128352065</v>
      </c>
      <c r="K1008" s="90">
        <v>8.881724040757851E-4</v>
      </c>
      <c r="L1008" s="90">
        <v>0</v>
      </c>
      <c r="M1008" s="90">
        <v>0</v>
      </c>
      <c r="N1008" s="89">
        <v>12</v>
      </c>
      <c r="O1008" s="89">
        <v>86</v>
      </c>
      <c r="P1008" s="89">
        <f t="shared" si="29"/>
        <v>30</v>
      </c>
      <c r="Q1008" s="91">
        <f>(alpha_a+(beta_b/(1+EXP((((-1)*ceta_c)+(delta_d*LN(speed_s)))+(epsilon_e*speed_s)))))</f>
        <v>6.137080755659567</v>
      </c>
    </row>
    <row r="1009" spans="1:17" x14ac:dyDescent="0.25">
      <c r="A1009" s="88" t="s">
        <v>6</v>
      </c>
      <c r="B1009" s="88" t="s">
        <v>139</v>
      </c>
      <c r="C1009" s="88" t="s">
        <v>65</v>
      </c>
      <c r="D1009" s="88" t="s">
        <v>136</v>
      </c>
      <c r="E1009" s="130">
        <v>-0.02</v>
      </c>
      <c r="F1009" s="130">
        <v>0</v>
      </c>
      <c r="G1009" s="90">
        <v>-2.0753083529778777</v>
      </c>
      <c r="H1009" s="90">
        <v>220.86135354649855</v>
      </c>
      <c r="I1009" s="90">
        <v>-0.55560124152911583</v>
      </c>
      <c r="J1009" s="90">
        <v>0.75606161930283511</v>
      </c>
      <c r="K1009" s="90">
        <v>1.1716870789789569E-3</v>
      </c>
      <c r="L1009" s="90">
        <v>0</v>
      </c>
      <c r="M1009" s="90">
        <v>0</v>
      </c>
      <c r="N1009" s="89">
        <v>12</v>
      </c>
      <c r="O1009" s="89">
        <v>86</v>
      </c>
      <c r="P1009" s="89">
        <f t="shared" si="29"/>
        <v>30</v>
      </c>
      <c r="Q1009" s="91">
        <f>(alpha_a+(beta_b/(1+EXP((((-1)*ceta_c)+(delta_d*LN(speed_s)))+(epsilon_e*speed_s)))))</f>
        <v>6.8940146624895462</v>
      </c>
    </row>
    <row r="1010" spans="1:17" x14ac:dyDescent="0.25">
      <c r="A1010" s="88" t="s">
        <v>6</v>
      </c>
      <c r="B1010" s="88" t="s">
        <v>139</v>
      </c>
      <c r="C1010" s="88" t="s">
        <v>65</v>
      </c>
      <c r="D1010" s="88" t="s">
        <v>137</v>
      </c>
      <c r="E1010" s="130">
        <v>-0.02</v>
      </c>
      <c r="F1010" s="130">
        <v>0</v>
      </c>
      <c r="G1010" s="90">
        <v>110.76873929609005</v>
      </c>
      <c r="H1010" s="90">
        <v>0.99270301690081286</v>
      </c>
      <c r="I1010" s="90">
        <v>-0.80166977355421309</v>
      </c>
      <c r="J1010" s="90">
        <v>0</v>
      </c>
      <c r="K1010" s="90">
        <v>0</v>
      </c>
      <c r="L1010" s="90">
        <v>0</v>
      </c>
      <c r="M1010" s="90">
        <v>0</v>
      </c>
      <c r="N1010" s="89">
        <v>12</v>
      </c>
      <c r="O1010" s="89">
        <v>86</v>
      </c>
      <c r="P1010" s="89">
        <f t="shared" si="29"/>
        <v>30</v>
      </c>
      <c r="Q1010" s="91">
        <f>((alpha_a*(beta_b^speed_s))*(speed_s^ceta_c))</f>
        <v>5.8188076770551334</v>
      </c>
    </row>
    <row r="1011" spans="1:17" x14ac:dyDescent="0.25">
      <c r="A1011" s="88" t="s">
        <v>6</v>
      </c>
      <c r="B1011" s="88" t="s">
        <v>139</v>
      </c>
      <c r="C1011" s="88" t="s">
        <v>65</v>
      </c>
      <c r="D1011" s="88" t="s">
        <v>138</v>
      </c>
      <c r="E1011" s="130">
        <v>-0.02</v>
      </c>
      <c r="F1011" s="130">
        <v>0</v>
      </c>
      <c r="G1011" s="90">
        <v>-1.095456043480322</v>
      </c>
      <c r="H1011" s="90">
        <v>54.443432471529476</v>
      </c>
      <c r="I1011" s="90">
        <v>0.35775427873234117</v>
      </c>
      <c r="J1011" s="90">
        <v>0.80498801301654732</v>
      </c>
      <c r="K1011" s="90">
        <v>6.7594839148589687E-4</v>
      </c>
      <c r="L1011" s="90">
        <v>0</v>
      </c>
      <c r="M1011" s="90">
        <v>0</v>
      </c>
      <c r="N1011" s="89">
        <v>12</v>
      </c>
      <c r="O1011" s="89">
        <v>86</v>
      </c>
      <c r="P1011" s="89">
        <f t="shared" si="29"/>
        <v>30</v>
      </c>
      <c r="Q1011" s="91">
        <f>(alpha_a+(beta_b/(1+EXP((((-1)*ceta_c)+(delta_d*LN(speed_s)))+(epsilon_e*speed_s)))))</f>
        <v>3.4308944043987459</v>
      </c>
    </row>
    <row r="1012" spans="1:17" x14ac:dyDescent="0.25">
      <c r="A1012" s="88" t="s">
        <v>6</v>
      </c>
      <c r="B1012" s="88" t="s">
        <v>139</v>
      </c>
      <c r="C1012" s="88" t="s">
        <v>65</v>
      </c>
      <c r="D1012" s="88" t="s">
        <v>131</v>
      </c>
      <c r="E1012" s="130">
        <v>-0.02</v>
      </c>
      <c r="F1012" s="130">
        <v>0</v>
      </c>
      <c r="G1012" s="90">
        <v>-62.5224749514</v>
      </c>
      <c r="H1012" s="90">
        <v>13.5822598972</v>
      </c>
      <c r="I1012" s="90">
        <v>-6.9251766899999997E-2</v>
      </c>
      <c r="J1012" s="90">
        <v>109.006044828</v>
      </c>
      <c r="K1012" s="90">
        <v>1</v>
      </c>
      <c r="L1012" s="90">
        <v>-0.49058806269999999</v>
      </c>
      <c r="M1012" s="90">
        <v>0.1051110277</v>
      </c>
      <c r="N1012" s="89">
        <v>5</v>
      </c>
      <c r="O1012" s="89">
        <v>85</v>
      </c>
      <c r="P1012" s="89">
        <f t="shared" si="29"/>
        <v>30</v>
      </c>
      <c r="Q1012" s="91">
        <f>(alpha_a+beta_b*speed_s+ceta_c*speed_s^2+delta_d/speed_s)/(epsilon_e+feta_f*speed_s+gamma_g*speed_s^2)</f>
        <v>3.5391219905202602</v>
      </c>
    </row>
    <row r="1013" spans="1:17" x14ac:dyDescent="0.25">
      <c r="A1013" s="88" t="s">
        <v>6</v>
      </c>
      <c r="B1013" s="88" t="s">
        <v>139</v>
      </c>
      <c r="C1013" s="88" t="s">
        <v>65</v>
      </c>
      <c r="D1013" s="88" t="s">
        <v>132</v>
      </c>
      <c r="E1013" s="130">
        <v>-0.02</v>
      </c>
      <c r="F1013" s="130">
        <v>0</v>
      </c>
      <c r="G1013" s="90">
        <v>-135.35043733969999</v>
      </c>
      <c r="H1013" s="90">
        <v>35.366365811400001</v>
      </c>
      <c r="I1013" s="90">
        <v>-0.12679863860000001</v>
      </c>
      <c r="J1013" s="90">
        <v>209.02413338209999</v>
      </c>
      <c r="K1013" s="90">
        <v>1</v>
      </c>
      <c r="L1013" s="90">
        <v>-0.54758887840000003</v>
      </c>
      <c r="M1013" s="90">
        <v>0.17253684829999999</v>
      </c>
      <c r="N1013" s="89">
        <v>5</v>
      </c>
      <c r="O1013" s="89">
        <v>85</v>
      </c>
      <c r="P1013" s="89">
        <f t="shared" si="29"/>
        <v>30</v>
      </c>
      <c r="Q1013" s="91">
        <f>(alpha_a+beta_b*speed_s+ceta_c*speed_s^2+delta_d/speed_s)/(epsilon_e+feta_f*speed_s+gamma_g*speed_s^2)</f>
        <v>5.852392292341964</v>
      </c>
    </row>
    <row r="1014" spans="1:17" x14ac:dyDescent="0.25">
      <c r="A1014" s="88" t="s">
        <v>6</v>
      </c>
      <c r="B1014" s="88" t="s">
        <v>139</v>
      </c>
      <c r="C1014" s="88" t="s">
        <v>65</v>
      </c>
      <c r="D1014" s="88" t="s">
        <v>133</v>
      </c>
      <c r="E1014" s="130">
        <v>-0.02</v>
      </c>
      <c r="F1014" s="130">
        <v>0</v>
      </c>
      <c r="G1014" s="90">
        <v>-15.586335955599999</v>
      </c>
      <c r="H1014" s="90">
        <v>0.94962762089999997</v>
      </c>
      <c r="I1014" s="90">
        <v>-2.5659023000000002E-3</v>
      </c>
      <c r="J1014" s="90">
        <v>68.438385921299997</v>
      </c>
      <c r="K1014" s="90">
        <v>1</v>
      </c>
      <c r="L1014" s="90">
        <v>-0.2139337737</v>
      </c>
      <c r="M1014" s="90">
        <v>1.2564332500000001E-2</v>
      </c>
      <c r="N1014" s="89">
        <v>5</v>
      </c>
      <c r="O1014" s="89">
        <v>85</v>
      </c>
      <c r="P1014" s="89">
        <f t="shared" si="29"/>
        <v>30</v>
      </c>
      <c r="Q1014" s="91">
        <f>(alpha_a+beta_b*speed_s+ceta_c*speed_s^2+delta_d/speed_s)/(epsilon_e+feta_f*speed_s+gamma_g*speed_s^2)</f>
        <v>2.1858589532737138</v>
      </c>
    </row>
    <row r="1015" spans="1:17" x14ac:dyDescent="0.25">
      <c r="A1015" s="88" t="s">
        <v>6</v>
      </c>
      <c r="B1015" s="88" t="s">
        <v>140</v>
      </c>
      <c r="C1015" s="88" t="s">
        <v>168</v>
      </c>
      <c r="D1015" s="88" t="s">
        <v>134</v>
      </c>
      <c r="E1015" s="130">
        <v>-0.02</v>
      </c>
      <c r="F1015" s="130">
        <v>0</v>
      </c>
      <c r="G1015" s="90">
        <v>61.219563371942051</v>
      </c>
      <c r="H1015" s="90">
        <v>1.0228753005814104</v>
      </c>
      <c r="I1015" s="90">
        <v>-1.1162332189247575</v>
      </c>
      <c r="J1015" s="90">
        <v>0</v>
      </c>
      <c r="K1015" s="90">
        <v>0</v>
      </c>
      <c r="L1015" s="90">
        <v>0</v>
      </c>
      <c r="M1015" s="90">
        <v>0</v>
      </c>
      <c r="N1015" s="89">
        <v>12</v>
      </c>
      <c r="O1015" s="89">
        <v>86</v>
      </c>
      <c r="P1015" s="89">
        <f t="shared" si="29"/>
        <v>30</v>
      </c>
      <c r="Q1015" s="91">
        <f t="shared" ref="Q1015:Q1020" si="30">((alpha_a*(beta_b^speed_s))*(speed_s^ceta_c))</f>
        <v>2.708689155981975</v>
      </c>
    </row>
    <row r="1016" spans="1:17" x14ac:dyDescent="0.25">
      <c r="A1016" s="88" t="s">
        <v>6</v>
      </c>
      <c r="B1016" s="88" t="s">
        <v>18</v>
      </c>
      <c r="C1016" s="88" t="s">
        <v>65</v>
      </c>
      <c r="D1016" s="88" t="s">
        <v>134</v>
      </c>
      <c r="E1016" s="130">
        <v>-0.02</v>
      </c>
      <c r="F1016" s="130">
        <v>0</v>
      </c>
      <c r="G1016" s="90">
        <v>58.829520293942949</v>
      </c>
      <c r="H1016" s="90">
        <v>1.0228753120465115</v>
      </c>
      <c r="I1016" s="90">
        <v>-1.11623354300621</v>
      </c>
      <c r="J1016" s="90">
        <v>0</v>
      </c>
      <c r="K1016" s="90">
        <v>0</v>
      </c>
      <c r="L1016" s="90">
        <v>0</v>
      </c>
      <c r="M1016" s="90">
        <v>0</v>
      </c>
      <c r="N1016" s="89">
        <v>12</v>
      </c>
      <c r="O1016" s="89">
        <v>86</v>
      </c>
      <c r="P1016" s="89">
        <f t="shared" si="29"/>
        <v>30</v>
      </c>
      <c r="Q1016" s="91">
        <f t="shared" si="30"/>
        <v>2.6029385515265879</v>
      </c>
    </row>
    <row r="1017" spans="1:17" x14ac:dyDescent="0.25">
      <c r="A1017" s="88" t="s">
        <v>6</v>
      </c>
      <c r="B1017" s="88" t="s">
        <v>18</v>
      </c>
      <c r="C1017" s="88" t="s">
        <v>65</v>
      </c>
      <c r="D1017" s="88" t="s">
        <v>135</v>
      </c>
      <c r="E1017" s="130">
        <v>-0.02</v>
      </c>
      <c r="F1017" s="130">
        <v>0</v>
      </c>
      <c r="G1017" s="90">
        <v>55.338836909786679</v>
      </c>
      <c r="H1017" s="90">
        <v>1.0243559118259176</v>
      </c>
      <c r="I1017" s="90">
        <v>-1.2170374032957425</v>
      </c>
      <c r="J1017" s="90">
        <v>0</v>
      </c>
      <c r="K1017" s="90">
        <v>0</v>
      </c>
      <c r="L1017" s="90">
        <v>0</v>
      </c>
      <c r="M1017" s="90">
        <v>0</v>
      </c>
      <c r="N1017" s="89">
        <v>12</v>
      </c>
      <c r="O1017" s="89">
        <v>86</v>
      </c>
      <c r="P1017" s="89">
        <f t="shared" si="29"/>
        <v>30</v>
      </c>
      <c r="Q1017" s="91">
        <f t="shared" si="30"/>
        <v>1.8148659688605076</v>
      </c>
    </row>
    <row r="1018" spans="1:17" x14ac:dyDescent="0.25">
      <c r="A1018" s="88" t="s">
        <v>6</v>
      </c>
      <c r="B1018" s="88" t="s">
        <v>18</v>
      </c>
      <c r="C1018" s="88" t="s">
        <v>65</v>
      </c>
      <c r="D1018" s="88" t="s">
        <v>136</v>
      </c>
      <c r="E1018" s="130">
        <v>-0.02</v>
      </c>
      <c r="F1018" s="130">
        <v>0</v>
      </c>
      <c r="G1018" s="90">
        <v>56.851885027483554</v>
      </c>
      <c r="H1018" s="90">
        <v>1.02262974735233</v>
      </c>
      <c r="I1018" s="90">
        <v>-1.1762325516789158</v>
      </c>
      <c r="J1018" s="90">
        <v>0</v>
      </c>
      <c r="K1018" s="90">
        <v>0</v>
      </c>
      <c r="L1018" s="90">
        <v>0</v>
      </c>
      <c r="M1018" s="90">
        <v>0</v>
      </c>
      <c r="N1018" s="89">
        <v>12</v>
      </c>
      <c r="O1018" s="89">
        <v>86</v>
      </c>
      <c r="P1018" s="89">
        <f t="shared" si="29"/>
        <v>30</v>
      </c>
      <c r="Q1018" s="91">
        <f t="shared" si="30"/>
        <v>2.036382801338227</v>
      </c>
    </row>
    <row r="1019" spans="1:17" x14ac:dyDescent="0.25">
      <c r="A1019" s="88" t="s">
        <v>6</v>
      </c>
      <c r="B1019" s="88" t="s">
        <v>18</v>
      </c>
      <c r="C1019" s="88" t="s">
        <v>65</v>
      </c>
      <c r="D1019" s="88" t="s">
        <v>137</v>
      </c>
      <c r="E1019" s="130">
        <v>-0.02</v>
      </c>
      <c r="F1019" s="130">
        <v>0</v>
      </c>
      <c r="G1019" s="90">
        <v>79.117662871713975</v>
      </c>
      <c r="H1019" s="90">
        <v>1.0226669894501377</v>
      </c>
      <c r="I1019" s="90">
        <v>-1.3267288095016248</v>
      </c>
      <c r="J1019" s="90">
        <v>0</v>
      </c>
      <c r="K1019" s="90">
        <v>0</v>
      </c>
      <c r="L1019" s="90">
        <v>0</v>
      </c>
      <c r="M1019" s="90">
        <v>0</v>
      </c>
      <c r="N1019" s="89">
        <v>12</v>
      </c>
      <c r="O1019" s="89">
        <v>86</v>
      </c>
      <c r="P1019" s="89">
        <f t="shared" si="29"/>
        <v>30</v>
      </c>
      <c r="Q1019" s="91">
        <f t="shared" si="30"/>
        <v>1.7004397749838189</v>
      </c>
    </row>
    <row r="1020" spans="1:17" x14ac:dyDescent="0.25">
      <c r="A1020" s="88" t="s">
        <v>6</v>
      </c>
      <c r="B1020" s="88" t="s">
        <v>18</v>
      </c>
      <c r="C1020" s="88" t="s">
        <v>65</v>
      </c>
      <c r="D1020" s="88" t="s">
        <v>138</v>
      </c>
      <c r="E1020" s="130">
        <v>-0.02</v>
      </c>
      <c r="F1020" s="130">
        <v>0</v>
      </c>
      <c r="G1020" s="90">
        <v>30.405114750665557</v>
      </c>
      <c r="H1020" s="90">
        <v>1.0229698543096974</v>
      </c>
      <c r="I1020" s="90">
        <v>-1.1931439200074259</v>
      </c>
      <c r="J1020" s="90">
        <v>0</v>
      </c>
      <c r="K1020" s="90">
        <v>0</v>
      </c>
      <c r="L1020" s="90">
        <v>0</v>
      </c>
      <c r="M1020" s="90">
        <v>0</v>
      </c>
      <c r="N1020" s="89">
        <v>12</v>
      </c>
      <c r="O1020" s="89">
        <v>86</v>
      </c>
      <c r="P1020" s="89">
        <f t="shared" si="29"/>
        <v>30</v>
      </c>
      <c r="Q1020" s="91">
        <f t="shared" si="30"/>
        <v>1.0385166782860895</v>
      </c>
    </row>
    <row r="1021" spans="1:17" x14ac:dyDescent="0.25">
      <c r="A1021" s="88" t="s">
        <v>6</v>
      </c>
      <c r="B1021" s="88" t="s">
        <v>18</v>
      </c>
      <c r="C1021" s="88" t="s">
        <v>65</v>
      </c>
      <c r="D1021" s="88" t="s">
        <v>131</v>
      </c>
      <c r="E1021" s="130">
        <v>-0.02</v>
      </c>
      <c r="F1021" s="130">
        <v>0</v>
      </c>
      <c r="G1021" s="90">
        <v>1.3520359943</v>
      </c>
      <c r="H1021" s="90">
        <v>4.0864598E-3</v>
      </c>
      <c r="I1021" s="90">
        <v>3.383418E-3</v>
      </c>
      <c r="J1021" s="90">
        <v>15.6728495667</v>
      </c>
      <c r="K1021" s="90">
        <v>1</v>
      </c>
      <c r="L1021" s="90">
        <v>-2.9490991599999999E-2</v>
      </c>
      <c r="M1021" s="90">
        <v>5.1917185000000003E-3</v>
      </c>
      <c r="N1021" s="89">
        <v>5</v>
      </c>
      <c r="O1021" s="89">
        <v>85</v>
      </c>
      <c r="P1021" s="89">
        <f t="shared" si="29"/>
        <v>30</v>
      </c>
      <c r="Q1021" s="91">
        <f>(alpha_a+beta_b*speed_s+ceta_c*speed_s^2+delta_d/speed_s)/(epsilon_e+feta_f*speed_s+gamma_g*speed_s^2)</f>
        <v>1.0531176129738304</v>
      </c>
    </row>
    <row r="1022" spans="1:17" x14ac:dyDescent="0.25">
      <c r="A1022" s="88" t="s">
        <v>6</v>
      </c>
      <c r="B1022" s="88" t="s">
        <v>18</v>
      </c>
      <c r="C1022" s="88" t="s">
        <v>65</v>
      </c>
      <c r="D1022" s="88" t="s">
        <v>132</v>
      </c>
      <c r="E1022" s="130">
        <v>-0.02</v>
      </c>
      <c r="F1022" s="130">
        <v>0</v>
      </c>
      <c r="G1022" s="90">
        <v>23.116438043900001</v>
      </c>
      <c r="H1022" s="90">
        <v>0.1683552304</v>
      </c>
      <c r="I1022" s="90">
        <v>-4.8293896999999997E-3</v>
      </c>
      <c r="J1022" s="90">
        <v>14.586822418500001</v>
      </c>
      <c r="K1022" s="90">
        <v>1</v>
      </c>
      <c r="L1022" s="90">
        <v>0.58718064619999999</v>
      </c>
      <c r="M1022" s="90">
        <v>-6.2810723000000001E-3</v>
      </c>
      <c r="N1022" s="89">
        <v>5</v>
      </c>
      <c r="O1022" s="89">
        <v>85</v>
      </c>
      <c r="P1022" s="89">
        <f t="shared" si="29"/>
        <v>30</v>
      </c>
      <c r="Q1022" s="91">
        <f>(alpha_a+beta_b*speed_s+ceta_c*speed_s^2+delta_d/speed_s)/(epsilon_e+feta_f*speed_s+gamma_g*speed_s^2)</f>
        <v>1.8751751055235892</v>
      </c>
    </row>
    <row r="1023" spans="1:17" x14ac:dyDescent="0.25">
      <c r="A1023" s="88" t="s">
        <v>6</v>
      </c>
      <c r="B1023" s="88" t="s">
        <v>18</v>
      </c>
      <c r="C1023" s="88" t="s">
        <v>65</v>
      </c>
      <c r="D1023" s="88" t="s">
        <v>133</v>
      </c>
      <c r="E1023" s="130">
        <v>-0.02</v>
      </c>
      <c r="F1023" s="130">
        <v>0</v>
      </c>
      <c r="G1023" s="90">
        <v>0.19015648590000001</v>
      </c>
      <c r="H1023" s="90">
        <v>-1.0844113900000001E-2</v>
      </c>
      <c r="I1023" s="90">
        <v>8.4000100000000002E-5</v>
      </c>
      <c r="J1023" s="90">
        <v>12.7835751862</v>
      </c>
      <c r="K1023" s="90">
        <v>1</v>
      </c>
      <c r="L1023" s="90">
        <v>-2.1942203600000001E-2</v>
      </c>
      <c r="M1023" s="90">
        <v>1.6133860000000001E-4</v>
      </c>
      <c r="N1023" s="89">
        <v>5</v>
      </c>
      <c r="O1023" s="89">
        <v>85</v>
      </c>
      <c r="P1023" s="89">
        <f t="shared" si="29"/>
        <v>30</v>
      </c>
      <c r="Q1023" s="91">
        <f>(alpha_a+beta_b*speed_s+ceta_c*speed_s^2+delta_d/speed_s)/(epsilon_e+feta_f*speed_s+gamma_g*speed_s^2)</f>
        <v>0.75276905072779976</v>
      </c>
    </row>
    <row r="1024" spans="1:17" x14ac:dyDescent="0.25">
      <c r="A1024" s="88" t="s">
        <v>6</v>
      </c>
      <c r="B1024" s="88" t="s">
        <v>11</v>
      </c>
      <c r="C1024" s="88" t="s">
        <v>65</v>
      </c>
      <c r="D1024" s="88" t="s">
        <v>134</v>
      </c>
      <c r="E1024" s="130">
        <v>-0.02</v>
      </c>
      <c r="F1024" s="130">
        <v>0</v>
      </c>
      <c r="G1024" s="90">
        <v>1.9786914237096267</v>
      </c>
      <c r="H1024" s="90">
        <v>122.25113219945118</v>
      </c>
      <c r="I1024" s="90">
        <v>0.23571386159935787</v>
      </c>
      <c r="J1024" s="90">
        <v>0.83354907645699106</v>
      </c>
      <c r="K1024" s="90">
        <v>1.9026790718059988E-2</v>
      </c>
      <c r="L1024" s="90">
        <v>0</v>
      </c>
      <c r="M1024" s="90">
        <v>0</v>
      </c>
      <c r="N1024" s="89">
        <v>12</v>
      </c>
      <c r="O1024" s="89">
        <v>86</v>
      </c>
      <c r="P1024" s="89">
        <f t="shared" si="29"/>
        <v>30</v>
      </c>
      <c r="Q1024" s="91">
        <f>(alpha_a+(beta_b/(1+EXP((((-1)*ceta_c)+(delta_d*LN(speed_s)))+(epsilon_e*speed_s)))))</f>
        <v>6.9059533157554007</v>
      </c>
    </row>
    <row r="1025" spans="1:17" x14ac:dyDescent="0.25">
      <c r="A1025" s="88" t="s">
        <v>6</v>
      </c>
      <c r="B1025" s="88" t="s">
        <v>11</v>
      </c>
      <c r="C1025" s="88" t="s">
        <v>65</v>
      </c>
      <c r="D1025" s="88" t="s">
        <v>135</v>
      </c>
      <c r="E1025" s="130">
        <v>-0.02</v>
      </c>
      <c r="F1025" s="130">
        <v>0</v>
      </c>
      <c r="G1025" s="90">
        <v>5.0792323331509479</v>
      </c>
      <c r="H1025" s="90">
        <v>-1.4702024256911501</v>
      </c>
      <c r="I1025" s="90">
        <v>-0.99504427924766781</v>
      </c>
      <c r="J1025" s="90">
        <v>0</v>
      </c>
      <c r="K1025" s="90">
        <v>0</v>
      </c>
      <c r="L1025" s="90">
        <v>0</v>
      </c>
      <c r="M1025" s="90">
        <v>0</v>
      </c>
      <c r="N1025" s="89">
        <v>12</v>
      </c>
      <c r="O1025" s="89">
        <v>86</v>
      </c>
      <c r="P1025" s="89">
        <f t="shared" si="29"/>
        <v>30</v>
      </c>
      <c r="Q1025" s="91">
        <f>EXP((alpha_a+(beta_b/speed_s))+(ceta_c*LN(speed_s)))</f>
        <v>5.1855898103458831</v>
      </c>
    </row>
    <row r="1026" spans="1:17" x14ac:dyDescent="0.25">
      <c r="A1026" s="88" t="s">
        <v>6</v>
      </c>
      <c r="B1026" s="88" t="s">
        <v>11</v>
      </c>
      <c r="C1026" s="88" t="s">
        <v>65</v>
      </c>
      <c r="D1026" s="88" t="s">
        <v>136</v>
      </c>
      <c r="E1026" s="130">
        <v>-0.02</v>
      </c>
      <c r="F1026" s="130">
        <v>0</v>
      </c>
      <c r="G1026" s="90">
        <v>5.1905021256785835</v>
      </c>
      <c r="H1026" s="90">
        <v>-1.6214707282787852</v>
      </c>
      <c r="I1026" s="90">
        <v>-0.99221006751543417</v>
      </c>
      <c r="J1026" s="90">
        <v>0</v>
      </c>
      <c r="K1026" s="90">
        <v>0</v>
      </c>
      <c r="L1026" s="90">
        <v>0</v>
      </c>
      <c r="M1026" s="90">
        <v>0</v>
      </c>
      <c r="N1026" s="89">
        <v>12</v>
      </c>
      <c r="O1026" s="89">
        <v>86</v>
      </c>
      <c r="P1026" s="89">
        <f t="shared" si="29"/>
        <v>30</v>
      </c>
      <c r="Q1026" s="91">
        <f>EXP((alpha_a+(beta_b/speed_s))+(ceta_c*LN(speed_s)))</f>
        <v>5.8226228265483657</v>
      </c>
    </row>
    <row r="1027" spans="1:17" x14ac:dyDescent="0.25">
      <c r="A1027" s="88" t="s">
        <v>6</v>
      </c>
      <c r="B1027" s="88" t="s">
        <v>11</v>
      </c>
      <c r="C1027" s="88" t="s">
        <v>65</v>
      </c>
      <c r="D1027" s="88" t="s">
        <v>137</v>
      </c>
      <c r="E1027" s="130">
        <v>-0.02</v>
      </c>
      <c r="F1027" s="130">
        <v>0</v>
      </c>
      <c r="G1027" s="90">
        <v>1.6569182779697877</v>
      </c>
      <c r="H1027" s="90">
        <v>282.93889093397848</v>
      </c>
      <c r="I1027" s="90">
        <v>-1.1167846250884603</v>
      </c>
      <c r="J1027" s="90">
        <v>0.7382556336303232</v>
      </c>
      <c r="K1027" s="90">
        <v>2.736438204168749E-2</v>
      </c>
      <c r="L1027" s="90">
        <v>0</v>
      </c>
      <c r="M1027" s="90">
        <v>0</v>
      </c>
      <c r="N1027" s="89">
        <v>12</v>
      </c>
      <c r="O1027" s="89">
        <v>86</v>
      </c>
      <c r="P1027" s="89">
        <f t="shared" si="29"/>
        <v>30</v>
      </c>
      <c r="Q1027" s="91">
        <f>(alpha_a+(beta_b/(1+EXP((((-1)*ceta_c)+(delta_d*LN(speed_s)))+(epsilon_e*speed_s)))))</f>
        <v>4.9273940016692066</v>
      </c>
    </row>
    <row r="1028" spans="1:17" x14ac:dyDescent="0.25">
      <c r="A1028" s="88" t="s">
        <v>6</v>
      </c>
      <c r="B1028" s="88" t="s">
        <v>11</v>
      </c>
      <c r="C1028" s="88" t="s">
        <v>65</v>
      </c>
      <c r="D1028" s="88" t="s">
        <v>138</v>
      </c>
      <c r="E1028" s="130">
        <v>-0.02</v>
      </c>
      <c r="F1028" s="130">
        <v>0</v>
      </c>
      <c r="G1028" s="90">
        <v>0.9970220327558883</v>
      </c>
      <c r="H1028" s="90">
        <v>62.843137455816795</v>
      </c>
      <c r="I1028" s="90">
        <v>-0.20209481113214017</v>
      </c>
      <c r="J1028" s="90">
        <v>0.7223769300612074</v>
      </c>
      <c r="K1028" s="90">
        <v>2.8255282193305292E-2</v>
      </c>
      <c r="L1028" s="90">
        <v>0</v>
      </c>
      <c r="M1028" s="90">
        <v>0</v>
      </c>
      <c r="N1028" s="89">
        <v>12</v>
      </c>
      <c r="O1028" s="89">
        <v>86</v>
      </c>
      <c r="P1028" s="89">
        <f t="shared" si="29"/>
        <v>30</v>
      </c>
      <c r="Q1028" s="91">
        <f>(alpha_a+(beta_b/(1+EXP((((-1)*ceta_c)+(delta_d*LN(speed_s)))+(epsilon_e*speed_s)))))</f>
        <v>2.8271525228275607</v>
      </c>
    </row>
    <row r="1029" spans="1:17" x14ac:dyDescent="0.25">
      <c r="A1029" s="88" t="s">
        <v>6</v>
      </c>
      <c r="B1029" s="88" t="s">
        <v>11</v>
      </c>
      <c r="C1029" s="88" t="s">
        <v>65</v>
      </c>
      <c r="D1029" s="88" t="s">
        <v>131</v>
      </c>
      <c r="E1029" s="130">
        <v>-0.02</v>
      </c>
      <c r="F1029" s="130">
        <v>0</v>
      </c>
      <c r="G1029" s="90">
        <v>-44.750117840999998</v>
      </c>
      <c r="H1029" s="90">
        <v>8.5491753166999995</v>
      </c>
      <c r="I1029" s="90">
        <v>-2.2887085500000001E-2</v>
      </c>
      <c r="J1029" s="90">
        <v>84.689555384800002</v>
      </c>
      <c r="K1029" s="90">
        <v>1</v>
      </c>
      <c r="L1029" s="90">
        <v>-0.47317745039999998</v>
      </c>
      <c r="M1029" s="90">
        <v>8.5276828099999993E-2</v>
      </c>
      <c r="N1029" s="89">
        <v>5</v>
      </c>
      <c r="O1029" s="89">
        <v>85</v>
      </c>
      <c r="P1029" s="89">
        <f t="shared" si="29"/>
        <v>30</v>
      </c>
      <c r="Q1029" s="91">
        <f>(alpha_a+beta_b*speed_s+ceta_c*speed_s^2+delta_d/speed_s)/(epsilon_e+feta_f*speed_s+gamma_g*speed_s^2)</f>
        <v>3.0517401544627747</v>
      </c>
    </row>
    <row r="1030" spans="1:17" x14ac:dyDescent="0.25">
      <c r="A1030" s="88" t="s">
        <v>6</v>
      </c>
      <c r="B1030" s="88" t="s">
        <v>11</v>
      </c>
      <c r="C1030" s="88" t="s">
        <v>65</v>
      </c>
      <c r="D1030" s="88" t="s">
        <v>132</v>
      </c>
      <c r="E1030" s="130">
        <v>-0.02</v>
      </c>
      <c r="F1030" s="130">
        <v>0</v>
      </c>
      <c r="G1030" s="90">
        <v>-71.374414463899996</v>
      </c>
      <c r="H1030" s="90">
        <v>14.751776113</v>
      </c>
      <c r="I1030" s="90">
        <v>-1.3982010000000001E-4</v>
      </c>
      <c r="J1030" s="90">
        <v>133.94730987520001</v>
      </c>
      <c r="K1030" s="90">
        <v>1</v>
      </c>
      <c r="L1030" s="90">
        <v>-0.47540044209999999</v>
      </c>
      <c r="M1030" s="90">
        <v>9.89739808E-2</v>
      </c>
      <c r="N1030" s="89">
        <v>5</v>
      </c>
      <c r="O1030" s="89">
        <v>85</v>
      </c>
      <c r="P1030" s="89">
        <f t="shared" si="29"/>
        <v>30</v>
      </c>
      <c r="Q1030" s="91">
        <f>(alpha_a+beta_b*speed_s+ceta_c*speed_s^2+delta_d/speed_s)/(epsilon_e+feta_f*speed_s+gamma_g*speed_s^2)</f>
        <v>4.9531105149684596</v>
      </c>
    </row>
    <row r="1031" spans="1:17" x14ac:dyDescent="0.25">
      <c r="A1031" s="88" t="s">
        <v>6</v>
      </c>
      <c r="B1031" s="88" t="s">
        <v>11</v>
      </c>
      <c r="C1031" s="88" t="s">
        <v>65</v>
      </c>
      <c r="D1031" s="88" t="s">
        <v>133</v>
      </c>
      <c r="E1031" s="130">
        <v>-0.02</v>
      </c>
      <c r="F1031" s="130">
        <v>0</v>
      </c>
      <c r="G1031" s="90">
        <v>-23.670924876299999</v>
      </c>
      <c r="H1031" s="90">
        <v>2.5039253989999999</v>
      </c>
      <c r="I1031" s="90">
        <v>9.6302339999999997E-3</v>
      </c>
      <c r="J1031" s="90">
        <v>55.224416919500001</v>
      </c>
      <c r="K1031" s="90">
        <v>1</v>
      </c>
      <c r="L1031" s="90">
        <v>-0.43824539849999999</v>
      </c>
      <c r="M1031" s="90">
        <v>4.8241398200000001E-2</v>
      </c>
      <c r="N1031" s="89">
        <v>5</v>
      </c>
      <c r="O1031" s="89">
        <v>85</v>
      </c>
      <c r="P1031" s="89">
        <f t="shared" si="29"/>
        <v>30</v>
      </c>
      <c r="Q1031" s="91">
        <f>(alpha_a+beta_b*speed_s+ceta_c*speed_s^2+delta_d/speed_s)/(epsilon_e+feta_f*speed_s+gamma_g*speed_s^2)</f>
        <v>1.9812941094836602</v>
      </c>
    </row>
    <row r="1032" spans="1:17" x14ac:dyDescent="0.25">
      <c r="A1032" s="88" t="s">
        <v>6</v>
      </c>
      <c r="B1032" s="88" t="s">
        <v>16</v>
      </c>
      <c r="C1032" s="88" t="s">
        <v>65</v>
      </c>
      <c r="D1032" s="88" t="s">
        <v>134</v>
      </c>
      <c r="E1032" s="130">
        <v>-0.02</v>
      </c>
      <c r="F1032" s="130">
        <v>0</v>
      </c>
      <c r="G1032" s="90">
        <v>3.1314955771809396</v>
      </c>
      <c r="H1032" s="90">
        <v>65.767195224626704</v>
      </c>
      <c r="I1032" s="90">
        <v>-0.71037331046065721</v>
      </c>
      <c r="J1032" s="90">
        <v>0.15177945833405979</v>
      </c>
      <c r="K1032" s="90">
        <v>8.227942637786731E-2</v>
      </c>
      <c r="L1032" s="90">
        <v>0</v>
      </c>
      <c r="M1032" s="90">
        <v>0</v>
      </c>
      <c r="N1032" s="89">
        <v>12</v>
      </c>
      <c r="O1032" s="89">
        <v>86</v>
      </c>
      <c r="P1032" s="89">
        <f t="shared" si="29"/>
        <v>30</v>
      </c>
      <c r="Q1032" s="91">
        <f>(alpha_a+(beta_b/(1+EXP((((-1)*ceta_c)+(delta_d*LN(speed_s)))+(epsilon_e*speed_s)))))</f>
        <v>4.7260416411118333</v>
      </c>
    </row>
    <row r="1033" spans="1:17" x14ac:dyDescent="0.25">
      <c r="A1033" s="88" t="s">
        <v>6</v>
      </c>
      <c r="B1033" s="88" t="s">
        <v>16</v>
      </c>
      <c r="C1033" s="88" t="s">
        <v>65</v>
      </c>
      <c r="D1033" s="88" t="s">
        <v>135</v>
      </c>
      <c r="E1033" s="130">
        <v>-0.02</v>
      </c>
      <c r="F1033" s="130">
        <v>0</v>
      </c>
      <c r="G1033" s="90">
        <v>1.7724583342901477</v>
      </c>
      <c r="H1033" s="90">
        <v>61.006797115346032</v>
      </c>
      <c r="I1033" s="90">
        <v>-0.71243500990319542</v>
      </c>
      <c r="J1033" s="90">
        <v>0.39981543270614162</v>
      </c>
      <c r="K1033" s="90">
        <v>6.1926222460899003E-2</v>
      </c>
      <c r="L1033" s="90">
        <v>0</v>
      </c>
      <c r="M1033" s="90">
        <v>0</v>
      </c>
      <c r="N1033" s="89">
        <v>12</v>
      </c>
      <c r="O1033" s="89">
        <v>86</v>
      </c>
      <c r="P1033" s="89">
        <f t="shared" ref="P1033:P1096" si="31">IF($P$2&lt;N1033,N1033,IF($P$2&gt;O1033,O1033,$P$2))</f>
        <v>30</v>
      </c>
      <c r="Q1033" s="91">
        <f>(alpha_a+(beta_b/(1+EXP((((-1)*ceta_c)+(delta_d*LN(speed_s)))+(epsilon_e*speed_s)))))</f>
        <v>2.9476844617550215</v>
      </c>
    </row>
    <row r="1034" spans="1:17" x14ac:dyDescent="0.25">
      <c r="A1034" s="88" t="s">
        <v>6</v>
      </c>
      <c r="B1034" s="88" t="s">
        <v>16</v>
      </c>
      <c r="C1034" s="88" t="s">
        <v>65</v>
      </c>
      <c r="D1034" s="88" t="s">
        <v>136</v>
      </c>
      <c r="E1034" s="130">
        <v>-0.02</v>
      </c>
      <c r="F1034" s="130">
        <v>0</v>
      </c>
      <c r="G1034" s="90">
        <v>1.926185385591046</v>
      </c>
      <c r="H1034" s="90">
        <v>70.623133250851396</v>
      </c>
      <c r="I1034" s="90">
        <v>-0.495635499577189</v>
      </c>
      <c r="J1034" s="90">
        <v>0.55221455651244244</v>
      </c>
      <c r="K1034" s="90">
        <v>5.115525859879811E-2</v>
      </c>
      <c r="L1034" s="90">
        <v>0</v>
      </c>
      <c r="M1034" s="90">
        <v>0</v>
      </c>
      <c r="N1034" s="89">
        <v>12</v>
      </c>
      <c r="O1034" s="89">
        <v>86</v>
      </c>
      <c r="P1034" s="89">
        <f t="shared" si="31"/>
        <v>30</v>
      </c>
      <c r="Q1034" s="91">
        <f>(alpha_a+(beta_b/(1+EXP((((-1)*ceta_c)+(delta_d*LN(speed_s)))+(epsilon_e*speed_s)))))</f>
        <v>3.3157655411593154</v>
      </c>
    </row>
    <row r="1035" spans="1:17" x14ac:dyDescent="0.25">
      <c r="A1035" s="88" t="s">
        <v>6</v>
      </c>
      <c r="B1035" s="88" t="s">
        <v>16</v>
      </c>
      <c r="C1035" s="88" t="s">
        <v>65</v>
      </c>
      <c r="D1035" s="88" t="s">
        <v>137</v>
      </c>
      <c r="E1035" s="130">
        <v>-0.02</v>
      </c>
      <c r="F1035" s="130">
        <v>0</v>
      </c>
      <c r="G1035" s="90">
        <v>1.5407137080685016</v>
      </c>
      <c r="H1035" s="90">
        <v>86.839744740479034</v>
      </c>
      <c r="I1035" s="90">
        <v>-0.41934895740523032</v>
      </c>
      <c r="J1035" s="90">
        <v>0.72390956848683341</v>
      </c>
      <c r="K1035" s="90">
        <v>4.2829733735324088E-2</v>
      </c>
      <c r="L1035" s="90">
        <v>0</v>
      </c>
      <c r="M1035" s="90">
        <v>0</v>
      </c>
      <c r="N1035" s="89">
        <v>12</v>
      </c>
      <c r="O1035" s="89">
        <v>86</v>
      </c>
      <c r="P1035" s="89">
        <f t="shared" si="31"/>
        <v>30</v>
      </c>
      <c r="Q1035" s="91">
        <f>(alpha_a+(beta_b/(1+EXP((((-1)*ceta_c)+(delta_d*LN(speed_s)))+(epsilon_e*speed_s)))))</f>
        <v>2.8668572572288378</v>
      </c>
    </row>
    <row r="1036" spans="1:17" x14ac:dyDescent="0.25">
      <c r="A1036" s="88" t="s">
        <v>6</v>
      </c>
      <c r="B1036" s="88" t="s">
        <v>16</v>
      </c>
      <c r="C1036" s="88" t="s">
        <v>65</v>
      </c>
      <c r="D1036" s="88" t="s">
        <v>138</v>
      </c>
      <c r="E1036" s="130">
        <v>-0.02</v>
      </c>
      <c r="F1036" s="130">
        <v>0</v>
      </c>
      <c r="G1036" s="90">
        <v>1.0397560698948951</v>
      </c>
      <c r="H1036" s="90">
        <v>28.193886391816537</v>
      </c>
      <c r="I1036" s="90">
        <v>-0.49857564601712961</v>
      </c>
      <c r="J1036" s="90">
        <v>0.39515556908383287</v>
      </c>
      <c r="K1036" s="90">
        <v>6.3819528487754074E-2</v>
      </c>
      <c r="L1036" s="90">
        <v>0</v>
      </c>
      <c r="M1036" s="90">
        <v>0</v>
      </c>
      <c r="N1036" s="89">
        <v>12</v>
      </c>
      <c r="O1036" s="89">
        <v>86</v>
      </c>
      <c r="P1036" s="89">
        <f t="shared" si="31"/>
        <v>30</v>
      </c>
      <c r="Q1036" s="91">
        <f>(alpha_a+(beta_b/(1+EXP((((-1)*ceta_c)+(delta_d*LN(speed_s)))+(epsilon_e*speed_s)))))</f>
        <v>1.6830587937252468</v>
      </c>
    </row>
    <row r="1037" spans="1:17" x14ac:dyDescent="0.25">
      <c r="A1037" s="88" t="s">
        <v>6</v>
      </c>
      <c r="B1037" s="88" t="s">
        <v>16</v>
      </c>
      <c r="C1037" s="88" t="s">
        <v>65</v>
      </c>
      <c r="D1037" s="88" t="s">
        <v>131</v>
      </c>
      <c r="E1037" s="130">
        <v>-0.02</v>
      </c>
      <c r="F1037" s="130">
        <v>0</v>
      </c>
      <c r="G1037" s="90">
        <v>5.1887586562000001</v>
      </c>
      <c r="H1037" s="90">
        <v>9.8971879999999998E-2</v>
      </c>
      <c r="I1037" s="90">
        <v>5.6702725999999998E-3</v>
      </c>
      <c r="J1037" s="90">
        <v>27.482133197900001</v>
      </c>
      <c r="K1037" s="90">
        <v>1</v>
      </c>
      <c r="L1037" s="90">
        <v>-3.2584173000000001E-3</v>
      </c>
      <c r="M1037" s="90">
        <v>8.6440470000000002E-3</v>
      </c>
      <c r="N1037" s="89">
        <v>5</v>
      </c>
      <c r="O1037" s="89">
        <v>85</v>
      </c>
      <c r="P1037" s="89">
        <f t="shared" si="31"/>
        <v>30</v>
      </c>
      <c r="Q1037" s="91">
        <f>(alpha_a+beta_b*speed_s+ceta_c*speed_s^2+delta_d/speed_s)/(epsilon_e+feta_f*speed_s+gamma_g*speed_s^2)</f>
        <v>1.6329660777107562</v>
      </c>
    </row>
    <row r="1038" spans="1:17" x14ac:dyDescent="0.25">
      <c r="A1038" s="88" t="s">
        <v>6</v>
      </c>
      <c r="B1038" s="88" t="s">
        <v>16</v>
      </c>
      <c r="C1038" s="88" t="s">
        <v>65</v>
      </c>
      <c r="D1038" s="88" t="s">
        <v>132</v>
      </c>
      <c r="E1038" s="130">
        <v>-0.02</v>
      </c>
      <c r="F1038" s="130">
        <v>0</v>
      </c>
      <c r="G1038" s="90">
        <v>-0.4656491572</v>
      </c>
      <c r="H1038" s="90">
        <v>0.4176263751</v>
      </c>
      <c r="I1038" s="90">
        <v>1.0703196700000001E-2</v>
      </c>
      <c r="J1038" s="90">
        <v>46.323376060100003</v>
      </c>
      <c r="K1038" s="90">
        <v>1</v>
      </c>
      <c r="L1038" s="90">
        <v>-9.8591705399999993E-2</v>
      </c>
      <c r="M1038" s="90">
        <v>1.1112254E-2</v>
      </c>
      <c r="N1038" s="89">
        <v>5</v>
      </c>
      <c r="O1038" s="89">
        <v>85</v>
      </c>
      <c r="P1038" s="89">
        <f t="shared" si="31"/>
        <v>30</v>
      </c>
      <c r="Q1038" s="91">
        <f>(alpha_a+beta_b*speed_s+ceta_c*speed_s^2+delta_d/speed_s)/(epsilon_e+feta_f*speed_s+gamma_g*speed_s^2)</f>
        <v>2.8893858057587325</v>
      </c>
    </row>
    <row r="1039" spans="1:17" x14ac:dyDescent="0.25">
      <c r="A1039" s="88" t="s">
        <v>6</v>
      </c>
      <c r="B1039" s="88" t="s">
        <v>16</v>
      </c>
      <c r="C1039" s="88" t="s">
        <v>65</v>
      </c>
      <c r="D1039" s="88" t="s">
        <v>133</v>
      </c>
      <c r="E1039" s="130">
        <v>-0.02</v>
      </c>
      <c r="F1039" s="130">
        <v>0</v>
      </c>
      <c r="G1039" s="90">
        <v>-5.6779727106999998</v>
      </c>
      <c r="H1039" s="90">
        <v>0.27327122609999999</v>
      </c>
      <c r="I1039" s="90">
        <v>2.0170459999999999E-4</v>
      </c>
      <c r="J1039" s="90">
        <v>29.3694922066</v>
      </c>
      <c r="K1039" s="90">
        <v>1</v>
      </c>
      <c r="L1039" s="90">
        <v>-0.1867519322</v>
      </c>
      <c r="M1039" s="90">
        <v>8.7913560999999998E-3</v>
      </c>
      <c r="N1039" s="89">
        <v>5</v>
      </c>
      <c r="O1039" s="89">
        <v>85</v>
      </c>
      <c r="P1039" s="89">
        <f t="shared" si="31"/>
        <v>30</v>
      </c>
      <c r="Q1039" s="91">
        <f>(alpha_a+beta_b*speed_s+ceta_c*speed_s^2+delta_d/speed_s)/(epsilon_e+feta_f*speed_s+gamma_g*speed_s^2)</f>
        <v>1.1121016898740861</v>
      </c>
    </row>
    <row r="1040" spans="1:17" x14ac:dyDescent="0.25">
      <c r="A1040" s="88" t="s">
        <v>6</v>
      </c>
      <c r="B1040" s="88" t="s">
        <v>15</v>
      </c>
      <c r="C1040" s="88" t="s">
        <v>65</v>
      </c>
      <c r="D1040" s="88" t="s">
        <v>134</v>
      </c>
      <c r="E1040" s="130">
        <v>-0.02</v>
      </c>
      <c r="F1040" s="130">
        <v>0</v>
      </c>
      <c r="G1040" s="90">
        <v>3.5890249391757894</v>
      </c>
      <c r="H1040" s="90">
        <v>148.0317418918462</v>
      </c>
      <c r="I1040" s="90">
        <v>-0.93044435347646359</v>
      </c>
      <c r="J1040" s="90">
        <v>0.34387448135076498</v>
      </c>
      <c r="K1040" s="90">
        <v>6.3676979639343337E-2</v>
      </c>
      <c r="L1040" s="90">
        <v>0</v>
      </c>
      <c r="M1040" s="90">
        <v>0</v>
      </c>
      <c r="N1040" s="89">
        <v>12</v>
      </c>
      <c r="O1040" s="89">
        <v>86</v>
      </c>
      <c r="P1040" s="89">
        <f t="shared" si="31"/>
        <v>30</v>
      </c>
      <c r="Q1040" s="91">
        <f>(alpha_a+(beta_b/(1+EXP((((-1)*ceta_c)+(delta_d*LN(speed_s)))+(epsilon_e*speed_s)))))</f>
        <v>6.2246571476595545</v>
      </c>
    </row>
    <row r="1041" spans="1:17" x14ac:dyDescent="0.25">
      <c r="A1041" s="88" t="s">
        <v>6</v>
      </c>
      <c r="B1041" s="88" t="s">
        <v>15</v>
      </c>
      <c r="C1041" s="88" t="s">
        <v>65</v>
      </c>
      <c r="D1041" s="88" t="s">
        <v>135</v>
      </c>
      <c r="E1041" s="130">
        <v>-0.02</v>
      </c>
      <c r="F1041" s="130">
        <v>0</v>
      </c>
      <c r="G1041" s="90">
        <v>2.0094850510880953</v>
      </c>
      <c r="H1041" s="90">
        <v>109.25442056385947</v>
      </c>
      <c r="I1041" s="90">
        <v>-0.68806211863576383</v>
      </c>
      <c r="J1041" s="90">
        <v>0.57115530348631105</v>
      </c>
      <c r="K1041" s="90">
        <v>4.667530488227991E-2</v>
      </c>
      <c r="L1041" s="90">
        <v>0</v>
      </c>
      <c r="M1041" s="90">
        <v>0</v>
      </c>
      <c r="N1041" s="89">
        <v>12</v>
      </c>
      <c r="O1041" s="89">
        <v>86</v>
      </c>
      <c r="P1041" s="89">
        <f t="shared" si="31"/>
        <v>30</v>
      </c>
      <c r="Q1041" s="91">
        <f>(alpha_a+(beta_b/(1+EXP((((-1)*ceta_c)+(delta_d*LN(speed_s)))+(epsilon_e*speed_s)))))</f>
        <v>3.9157469130927076</v>
      </c>
    </row>
    <row r="1042" spans="1:17" x14ac:dyDescent="0.25">
      <c r="A1042" s="88" t="s">
        <v>6</v>
      </c>
      <c r="B1042" s="88" t="s">
        <v>15</v>
      </c>
      <c r="C1042" s="88" t="s">
        <v>65</v>
      </c>
      <c r="D1042" s="88" t="s">
        <v>136</v>
      </c>
      <c r="E1042" s="130">
        <v>-0.02</v>
      </c>
      <c r="F1042" s="130">
        <v>0</v>
      </c>
      <c r="G1042" s="90">
        <v>2.1418115801165039</v>
      </c>
      <c r="H1042" s="90">
        <v>113.63033459969877</v>
      </c>
      <c r="I1042" s="90">
        <v>-0.3736624618278816</v>
      </c>
      <c r="J1042" s="90">
        <v>0.71533363851152676</v>
      </c>
      <c r="K1042" s="90">
        <v>3.5793433227474102E-2</v>
      </c>
      <c r="L1042" s="90">
        <v>0</v>
      </c>
      <c r="M1042" s="90">
        <v>0</v>
      </c>
      <c r="N1042" s="89">
        <v>12</v>
      </c>
      <c r="O1042" s="89">
        <v>86</v>
      </c>
      <c r="P1042" s="89">
        <f t="shared" si="31"/>
        <v>30</v>
      </c>
      <c r="Q1042" s="91">
        <f>(alpha_a+(beta_b/(1+EXP((((-1)*ceta_c)+(delta_d*LN(speed_s)))+(epsilon_e*speed_s)))))</f>
        <v>4.4398660614031034</v>
      </c>
    </row>
    <row r="1043" spans="1:17" x14ac:dyDescent="0.25">
      <c r="A1043" s="88" t="s">
        <v>6</v>
      </c>
      <c r="B1043" s="88" t="s">
        <v>15</v>
      </c>
      <c r="C1043" s="88" t="s">
        <v>65</v>
      </c>
      <c r="D1043" s="88" t="s">
        <v>137</v>
      </c>
      <c r="E1043" s="130">
        <v>-0.02</v>
      </c>
      <c r="F1043" s="130">
        <v>0</v>
      </c>
      <c r="G1043" s="90">
        <v>1.7827966393112631</v>
      </c>
      <c r="H1043" s="90">
        <v>139.76187374673054</v>
      </c>
      <c r="I1043" s="90">
        <v>-0.34777537272139986</v>
      </c>
      <c r="J1043" s="90">
        <v>0.8418532489262377</v>
      </c>
      <c r="K1043" s="90">
        <v>3.2652645367835839E-2</v>
      </c>
      <c r="L1043" s="90">
        <v>0</v>
      </c>
      <c r="M1043" s="90">
        <v>0</v>
      </c>
      <c r="N1043" s="89">
        <v>12</v>
      </c>
      <c r="O1043" s="89">
        <v>86</v>
      </c>
      <c r="P1043" s="89">
        <f t="shared" si="31"/>
        <v>30</v>
      </c>
      <c r="Q1043" s="91">
        <f>(alpha_a+(beta_b/(1+EXP((((-1)*ceta_c)+(delta_d*LN(speed_s)))+(epsilon_e*speed_s)))))</f>
        <v>3.8667222933141581</v>
      </c>
    </row>
    <row r="1044" spans="1:17" x14ac:dyDescent="0.25">
      <c r="A1044" s="88" t="s">
        <v>6</v>
      </c>
      <c r="B1044" s="88" t="s">
        <v>15</v>
      </c>
      <c r="C1044" s="88" t="s">
        <v>65</v>
      </c>
      <c r="D1044" s="88" t="s">
        <v>138</v>
      </c>
      <c r="E1044" s="130">
        <v>-0.02</v>
      </c>
      <c r="F1044" s="130">
        <v>0</v>
      </c>
      <c r="G1044" s="90">
        <v>1.1907344037384178</v>
      </c>
      <c r="H1044" s="90">
        <v>55.69365701053335</v>
      </c>
      <c r="I1044" s="90">
        <v>-0.59070302364197702</v>
      </c>
      <c r="J1044" s="90">
        <v>0.57014019395676174</v>
      </c>
      <c r="K1044" s="90">
        <v>4.8274088272385982E-2</v>
      </c>
      <c r="L1044" s="90">
        <v>0</v>
      </c>
      <c r="M1044" s="90">
        <v>0</v>
      </c>
      <c r="N1044" s="89">
        <v>12</v>
      </c>
      <c r="O1044" s="89">
        <v>86</v>
      </c>
      <c r="P1044" s="89">
        <f t="shared" si="31"/>
        <v>30</v>
      </c>
      <c r="Q1044" s="91">
        <f>(alpha_a+(beta_b/(1+EXP((((-1)*ceta_c)+(delta_d*LN(speed_s)))+(epsilon_e*speed_s)))))</f>
        <v>2.2142392785827005</v>
      </c>
    </row>
    <row r="1045" spans="1:17" x14ac:dyDescent="0.25">
      <c r="A1045" s="88" t="s">
        <v>6</v>
      </c>
      <c r="B1045" s="88" t="s">
        <v>15</v>
      </c>
      <c r="C1045" s="88" t="s">
        <v>65</v>
      </c>
      <c r="D1045" s="88" t="s">
        <v>131</v>
      </c>
      <c r="E1045" s="130">
        <v>-0.02</v>
      </c>
      <c r="F1045" s="130">
        <v>0</v>
      </c>
      <c r="G1045" s="90">
        <v>23.085715984099998</v>
      </c>
      <c r="H1045" s="90">
        <v>-0.1359890175</v>
      </c>
      <c r="I1045" s="90">
        <v>6.8044052000000004E-3</v>
      </c>
      <c r="J1045" s="90">
        <v>30.3856851816</v>
      </c>
      <c r="K1045" s="90">
        <v>1</v>
      </c>
      <c r="L1045" s="90">
        <v>0.2062923948</v>
      </c>
      <c r="M1045" s="90">
        <v>4.9896910000000001E-3</v>
      </c>
      <c r="N1045" s="89">
        <v>5</v>
      </c>
      <c r="O1045" s="89">
        <v>85</v>
      </c>
      <c r="P1045" s="89">
        <f t="shared" si="31"/>
        <v>30</v>
      </c>
      <c r="Q1045" s="91">
        <f>(alpha_a+beta_b*speed_s+ceta_c*speed_s^2+delta_d/speed_s)/(epsilon_e+feta_f*speed_s+gamma_g*speed_s^2)</f>
        <v>2.2383561209791418</v>
      </c>
    </row>
    <row r="1046" spans="1:17" x14ac:dyDescent="0.25">
      <c r="A1046" s="88" t="s">
        <v>6</v>
      </c>
      <c r="B1046" s="88" t="s">
        <v>15</v>
      </c>
      <c r="C1046" s="88" t="s">
        <v>65</v>
      </c>
      <c r="D1046" s="88" t="s">
        <v>132</v>
      </c>
      <c r="E1046" s="130">
        <v>-0.02</v>
      </c>
      <c r="F1046" s="130">
        <v>0</v>
      </c>
      <c r="G1046" s="90">
        <v>31.4896429699</v>
      </c>
      <c r="H1046" s="90">
        <v>-0.40618660109999999</v>
      </c>
      <c r="I1046" s="90">
        <v>3.8575714999999999E-3</v>
      </c>
      <c r="J1046" s="90">
        <v>50.727115435899996</v>
      </c>
      <c r="K1046" s="90">
        <v>1</v>
      </c>
      <c r="L1046" s="90">
        <v>0.20723957300000001</v>
      </c>
      <c r="M1046" s="90">
        <v>-9.762029E-4</v>
      </c>
      <c r="N1046" s="89">
        <v>5</v>
      </c>
      <c r="O1046" s="89">
        <v>85</v>
      </c>
      <c r="P1046" s="89">
        <f t="shared" si="31"/>
        <v>30</v>
      </c>
      <c r="Q1046" s="91">
        <f>(alpha_a+beta_b*speed_s+ceta_c*speed_s^2+delta_d/speed_s)/(epsilon_e+feta_f*speed_s+gamma_g*speed_s^2)</f>
        <v>3.8599604733134067</v>
      </c>
    </row>
    <row r="1047" spans="1:17" x14ac:dyDescent="0.25">
      <c r="A1047" s="88" t="s">
        <v>6</v>
      </c>
      <c r="B1047" s="88" t="s">
        <v>15</v>
      </c>
      <c r="C1047" s="88" t="s">
        <v>65</v>
      </c>
      <c r="D1047" s="88" t="s">
        <v>133</v>
      </c>
      <c r="E1047" s="130">
        <v>-0.02</v>
      </c>
      <c r="F1047" s="130">
        <v>0</v>
      </c>
      <c r="G1047" s="90">
        <v>-28.9367683123</v>
      </c>
      <c r="H1047" s="90">
        <v>5.9556632341000002</v>
      </c>
      <c r="I1047" s="90">
        <v>5.8173802900000002E-2</v>
      </c>
      <c r="J1047" s="90">
        <v>36.575074565599998</v>
      </c>
      <c r="K1047" s="90">
        <v>1</v>
      </c>
      <c r="L1047" s="90">
        <v>-0.78074534929999995</v>
      </c>
      <c r="M1047" s="90">
        <v>0.16151831010000001</v>
      </c>
      <c r="N1047" s="89">
        <v>5</v>
      </c>
      <c r="O1047" s="89">
        <v>85</v>
      </c>
      <c r="P1047" s="89">
        <f t="shared" si="31"/>
        <v>30</v>
      </c>
      <c r="Q1047" s="91">
        <f>(alpha_a+beta_b*speed_s+ceta_c*speed_s^2+delta_d/speed_s)/(epsilon_e+feta_f*speed_s+gamma_g*speed_s^2)</f>
        <v>1.653667721317873</v>
      </c>
    </row>
    <row r="1048" spans="1:17" x14ac:dyDescent="0.25">
      <c r="A1048" s="88" t="s">
        <v>6</v>
      </c>
      <c r="B1048" s="88" t="s">
        <v>14</v>
      </c>
      <c r="C1048" s="88" t="s">
        <v>65</v>
      </c>
      <c r="D1048" s="88" t="s">
        <v>134</v>
      </c>
      <c r="E1048" s="130">
        <v>-0.02</v>
      </c>
      <c r="F1048" s="130">
        <v>0</v>
      </c>
      <c r="G1048" s="90">
        <v>2.4363429845600661</v>
      </c>
      <c r="H1048" s="90">
        <v>338.33667729488593</v>
      </c>
      <c r="I1048" s="90">
        <v>-1.1306910838159077</v>
      </c>
      <c r="J1048" s="90">
        <v>0.72231133770421052</v>
      </c>
      <c r="K1048" s="90">
        <v>2.8908238352817469E-2</v>
      </c>
      <c r="L1048" s="90">
        <v>0</v>
      </c>
      <c r="M1048" s="90">
        <v>0</v>
      </c>
      <c r="N1048" s="89">
        <v>12</v>
      </c>
      <c r="O1048" s="89">
        <v>86</v>
      </c>
      <c r="P1048" s="89">
        <f t="shared" si="31"/>
        <v>30</v>
      </c>
      <c r="Q1048" s="91">
        <f>(alpha_a+(beta_b/(1+EXP((((-1)*ceta_c)+(delta_d*LN(speed_s)))+(epsilon_e*speed_s)))))</f>
        <v>6.3240619907464133</v>
      </c>
    </row>
    <row r="1049" spans="1:17" x14ac:dyDescent="0.25">
      <c r="A1049" s="88" t="s">
        <v>6</v>
      </c>
      <c r="B1049" s="88" t="s">
        <v>14</v>
      </c>
      <c r="C1049" s="88" t="s">
        <v>65</v>
      </c>
      <c r="D1049" s="88" t="s">
        <v>135</v>
      </c>
      <c r="E1049" s="130">
        <v>-0.02</v>
      </c>
      <c r="F1049" s="130">
        <v>0</v>
      </c>
      <c r="G1049" s="90">
        <v>1.3530896661102723</v>
      </c>
      <c r="H1049" s="90">
        <v>123.70052087176504</v>
      </c>
      <c r="I1049" s="90">
        <v>-3.2582462039872806E-2</v>
      </c>
      <c r="J1049" s="90">
        <v>0.91078747662126303</v>
      </c>
      <c r="K1049" s="90">
        <v>1.6176882924976595E-2</v>
      </c>
      <c r="L1049" s="90">
        <v>0</v>
      </c>
      <c r="M1049" s="90">
        <v>0</v>
      </c>
      <c r="N1049" s="89">
        <v>12</v>
      </c>
      <c r="O1049" s="89">
        <v>86</v>
      </c>
      <c r="P1049" s="89">
        <f t="shared" si="31"/>
        <v>30</v>
      </c>
      <c r="Q1049" s="91">
        <f>(alpha_a+(beta_b/(1+EXP((((-1)*ceta_c)+(delta_d*LN(speed_s)))+(epsilon_e*speed_s)))))</f>
        <v>4.5933793559411198</v>
      </c>
    </row>
    <row r="1050" spans="1:17" x14ac:dyDescent="0.25">
      <c r="A1050" s="88" t="s">
        <v>6</v>
      </c>
      <c r="B1050" s="88" t="s">
        <v>14</v>
      </c>
      <c r="C1050" s="88" t="s">
        <v>65</v>
      </c>
      <c r="D1050" s="88" t="s">
        <v>136</v>
      </c>
      <c r="E1050" s="130">
        <v>-0.02</v>
      </c>
      <c r="F1050" s="130">
        <v>0</v>
      </c>
      <c r="G1050" s="90">
        <v>1.5654427586040027</v>
      </c>
      <c r="H1050" s="90">
        <v>139.85982528855331</v>
      </c>
      <c r="I1050" s="90">
        <v>-0.1213137982276532</v>
      </c>
      <c r="J1050" s="90">
        <v>0.87825240453469555</v>
      </c>
      <c r="K1050" s="90">
        <v>1.7360482164751719E-2</v>
      </c>
      <c r="L1050" s="90">
        <v>0</v>
      </c>
      <c r="M1050" s="90">
        <v>0</v>
      </c>
      <c r="N1050" s="89">
        <v>12</v>
      </c>
      <c r="O1050" s="89">
        <v>86</v>
      </c>
      <c r="P1050" s="89">
        <f t="shared" si="31"/>
        <v>30</v>
      </c>
      <c r="Q1050" s="91">
        <f>(alpha_a+(beta_b/(1+EXP((((-1)*ceta_c)+(delta_d*LN(speed_s)))+(epsilon_e*speed_s)))))</f>
        <v>5.1808778933826449</v>
      </c>
    </row>
    <row r="1051" spans="1:17" x14ac:dyDescent="0.25">
      <c r="A1051" s="88" t="s">
        <v>6</v>
      </c>
      <c r="B1051" s="88" t="s">
        <v>14</v>
      </c>
      <c r="C1051" s="88" t="s">
        <v>65</v>
      </c>
      <c r="D1051" s="88" t="s">
        <v>137</v>
      </c>
      <c r="E1051" s="130">
        <v>-0.02</v>
      </c>
      <c r="F1051" s="130">
        <v>0</v>
      </c>
      <c r="G1051" s="90">
        <v>1.6762220642220698</v>
      </c>
      <c r="H1051" s="90">
        <v>137.90273081564217</v>
      </c>
      <c r="I1051" s="90">
        <v>-0.35499640593823373</v>
      </c>
      <c r="J1051" s="90">
        <v>0.7772157619547706</v>
      </c>
      <c r="K1051" s="90">
        <v>3.0052514040007777E-2</v>
      </c>
      <c r="L1051" s="90">
        <v>0</v>
      </c>
      <c r="M1051" s="90">
        <v>0</v>
      </c>
      <c r="N1051" s="89">
        <v>12</v>
      </c>
      <c r="O1051" s="89">
        <v>86</v>
      </c>
      <c r="P1051" s="89">
        <f t="shared" si="31"/>
        <v>30</v>
      </c>
      <c r="Q1051" s="91">
        <f>(alpha_a+(beta_b/(1+EXP((((-1)*ceta_c)+(delta_d*LN(speed_s)))+(epsilon_e*speed_s)))))</f>
        <v>4.4121577521005726</v>
      </c>
    </row>
    <row r="1052" spans="1:17" x14ac:dyDescent="0.25">
      <c r="A1052" s="88" t="s">
        <v>6</v>
      </c>
      <c r="B1052" s="88" t="s">
        <v>14</v>
      </c>
      <c r="C1052" s="88" t="s">
        <v>65</v>
      </c>
      <c r="D1052" s="88" t="s">
        <v>138</v>
      </c>
      <c r="E1052" s="130">
        <v>-0.02</v>
      </c>
      <c r="F1052" s="130">
        <v>0</v>
      </c>
      <c r="G1052" s="90">
        <v>1.0411762946499112</v>
      </c>
      <c r="H1052" s="90">
        <v>69.842349072934809</v>
      </c>
      <c r="I1052" s="90">
        <v>-0.37404140714391687</v>
      </c>
      <c r="J1052" s="90">
        <v>0.72905790019925309</v>
      </c>
      <c r="K1052" s="90">
        <v>3.2829719323053522E-2</v>
      </c>
      <c r="L1052" s="90">
        <v>0</v>
      </c>
      <c r="M1052" s="90">
        <v>0</v>
      </c>
      <c r="N1052" s="89">
        <v>12</v>
      </c>
      <c r="O1052" s="89">
        <v>86</v>
      </c>
      <c r="P1052" s="89">
        <f t="shared" si="31"/>
        <v>30</v>
      </c>
      <c r="Q1052" s="91">
        <f>(alpha_a+(beta_b/(1+EXP((((-1)*ceta_c)+(delta_d*LN(speed_s)))+(epsilon_e*speed_s)))))</f>
        <v>2.5127648213907801</v>
      </c>
    </row>
    <row r="1053" spans="1:17" x14ac:dyDescent="0.25">
      <c r="A1053" s="88" t="s">
        <v>6</v>
      </c>
      <c r="B1053" s="88" t="s">
        <v>14</v>
      </c>
      <c r="C1053" s="88" t="s">
        <v>65</v>
      </c>
      <c r="D1053" s="88" t="s">
        <v>131</v>
      </c>
      <c r="E1053" s="130">
        <v>-0.02</v>
      </c>
      <c r="F1053" s="130">
        <v>0</v>
      </c>
      <c r="G1053" s="90">
        <v>-0.23041535690000001</v>
      </c>
      <c r="H1053" s="90">
        <v>0.93619046309999998</v>
      </c>
      <c r="I1053" s="90">
        <v>3.0098900999999999E-3</v>
      </c>
      <c r="J1053" s="90">
        <v>53.039516302899997</v>
      </c>
      <c r="K1053" s="90">
        <v>1</v>
      </c>
      <c r="L1053" s="90">
        <v>-9.6655174600000004E-2</v>
      </c>
      <c r="M1053" s="90">
        <v>1.55528782E-2</v>
      </c>
      <c r="N1053" s="89">
        <v>5</v>
      </c>
      <c r="O1053" s="89">
        <v>80</v>
      </c>
      <c r="P1053" s="89">
        <f t="shared" si="31"/>
        <v>30</v>
      </c>
      <c r="Q1053" s="91">
        <f>(alpha_a+beta_b*speed_s+ceta_c*speed_s^2+delta_d/speed_s)/(epsilon_e+feta_f*speed_s+gamma_g*speed_s^2)</f>
        <v>2.6725373481807453</v>
      </c>
    </row>
    <row r="1054" spans="1:17" x14ac:dyDescent="0.25">
      <c r="A1054" s="88" t="s">
        <v>6</v>
      </c>
      <c r="B1054" s="88" t="s">
        <v>14</v>
      </c>
      <c r="C1054" s="88" t="s">
        <v>65</v>
      </c>
      <c r="D1054" s="88" t="s">
        <v>132</v>
      </c>
      <c r="E1054" s="130">
        <v>-0.02</v>
      </c>
      <c r="F1054" s="130">
        <v>0</v>
      </c>
      <c r="G1054" s="90">
        <v>-15.2323820275</v>
      </c>
      <c r="H1054" s="90">
        <v>2.1556741571</v>
      </c>
      <c r="I1054" s="90">
        <v>9.3608341999999994E-3</v>
      </c>
      <c r="J1054" s="90">
        <v>91.809313029500004</v>
      </c>
      <c r="K1054" s="90">
        <v>1</v>
      </c>
      <c r="L1054" s="90">
        <v>-0.18533201060000001</v>
      </c>
      <c r="M1054" s="90">
        <v>2.06571041E-2</v>
      </c>
      <c r="N1054" s="89">
        <v>5</v>
      </c>
      <c r="O1054" s="89">
        <v>85</v>
      </c>
      <c r="P1054" s="89">
        <f t="shared" si="31"/>
        <v>30</v>
      </c>
      <c r="Q1054" s="91">
        <f>(alpha_a+beta_b*speed_s+ceta_c*speed_s^2+delta_d/speed_s)/(epsilon_e+feta_f*speed_s+gamma_g*speed_s^2)</f>
        <v>4.3418874098343734</v>
      </c>
    </row>
    <row r="1055" spans="1:17" x14ac:dyDescent="0.25">
      <c r="A1055" s="88" t="s">
        <v>6</v>
      </c>
      <c r="B1055" s="88" t="s">
        <v>14</v>
      </c>
      <c r="C1055" s="88" t="s">
        <v>65</v>
      </c>
      <c r="D1055" s="88" t="s">
        <v>133</v>
      </c>
      <c r="E1055" s="130">
        <v>-0.02</v>
      </c>
      <c r="F1055" s="130">
        <v>0</v>
      </c>
      <c r="G1055" s="90">
        <v>-21.075228259900001</v>
      </c>
      <c r="H1055" s="90">
        <v>2.2082579150999999</v>
      </c>
      <c r="I1055" s="90">
        <v>1.39351587E-2</v>
      </c>
      <c r="J1055" s="90">
        <v>49.181784587800003</v>
      </c>
      <c r="K1055" s="90">
        <v>1</v>
      </c>
      <c r="L1055" s="90">
        <v>-0.44138198769999998</v>
      </c>
      <c r="M1055" s="90">
        <v>4.9008766699999998E-2</v>
      </c>
      <c r="N1055" s="89">
        <v>5</v>
      </c>
      <c r="O1055" s="89">
        <v>85</v>
      </c>
      <c r="P1055" s="89">
        <f t="shared" si="31"/>
        <v>30</v>
      </c>
      <c r="Q1055" s="91">
        <f>(alpha_a+beta_b*speed_s+ceta_c*speed_s^2+delta_d/speed_s)/(epsilon_e+feta_f*speed_s+gamma_g*speed_s^2)</f>
        <v>1.8625727481718788</v>
      </c>
    </row>
    <row r="1056" spans="1:17" x14ac:dyDescent="0.25">
      <c r="A1056" s="88" t="s">
        <v>6</v>
      </c>
      <c r="B1056" s="88" t="s">
        <v>13</v>
      </c>
      <c r="C1056" s="88" t="s">
        <v>65</v>
      </c>
      <c r="D1056" s="88" t="s">
        <v>134</v>
      </c>
      <c r="E1056" s="130">
        <v>-0.02</v>
      </c>
      <c r="F1056" s="130">
        <v>0</v>
      </c>
      <c r="G1056" s="90">
        <v>2.2463701038434238</v>
      </c>
      <c r="H1056" s="90">
        <v>203.70571128945213</v>
      </c>
      <c r="I1056" s="90">
        <v>-0.58624969562390017</v>
      </c>
      <c r="J1056" s="90">
        <v>0.75472175550671172</v>
      </c>
      <c r="K1056" s="90">
        <v>2.257754219323934E-2</v>
      </c>
      <c r="L1056" s="90">
        <v>0</v>
      </c>
      <c r="M1056" s="90">
        <v>0</v>
      </c>
      <c r="N1056" s="89">
        <v>12</v>
      </c>
      <c r="O1056" s="89">
        <v>86</v>
      </c>
      <c r="P1056" s="89">
        <f t="shared" si="31"/>
        <v>30</v>
      </c>
      <c r="Q1056" s="91">
        <f>(alpha_a+(beta_b/(1+EXP((((-1)*ceta_c)+(delta_d*LN(speed_s)))+(epsilon_e*speed_s)))))</f>
        <v>6.5725147267023107</v>
      </c>
    </row>
    <row r="1057" spans="1:17" x14ac:dyDescent="0.25">
      <c r="A1057" s="88" t="s">
        <v>6</v>
      </c>
      <c r="B1057" s="88" t="s">
        <v>13</v>
      </c>
      <c r="C1057" s="88" t="s">
        <v>65</v>
      </c>
      <c r="D1057" s="88" t="s">
        <v>135</v>
      </c>
      <c r="E1057" s="130">
        <v>-0.02</v>
      </c>
      <c r="F1057" s="130">
        <v>0</v>
      </c>
      <c r="G1057" s="90">
        <v>1.1688746468700437</v>
      </c>
      <c r="H1057" s="90">
        <v>185.39183160460831</v>
      </c>
      <c r="I1057" s="90">
        <v>-0.60808909221240393</v>
      </c>
      <c r="J1057" s="90">
        <v>0.85608021445130589</v>
      </c>
      <c r="K1057" s="90">
        <v>1.2673720216132753E-2</v>
      </c>
      <c r="L1057" s="90">
        <v>0</v>
      </c>
      <c r="M1057" s="90">
        <v>0</v>
      </c>
      <c r="N1057" s="89">
        <v>12</v>
      </c>
      <c r="O1057" s="89">
        <v>86</v>
      </c>
      <c r="P1057" s="89">
        <f t="shared" si="31"/>
        <v>30</v>
      </c>
      <c r="Q1057" s="91">
        <f>(alpha_a+(beta_b/(1+EXP((((-1)*ceta_c)+(delta_d*LN(speed_s)))+(epsilon_e*speed_s)))))</f>
        <v>4.8471107371902793</v>
      </c>
    </row>
    <row r="1058" spans="1:17" x14ac:dyDescent="0.25">
      <c r="A1058" s="88" t="s">
        <v>6</v>
      </c>
      <c r="B1058" s="88" t="s">
        <v>13</v>
      </c>
      <c r="C1058" s="88" t="s">
        <v>65</v>
      </c>
      <c r="D1058" s="88" t="s">
        <v>136</v>
      </c>
      <c r="E1058" s="130">
        <v>-0.02</v>
      </c>
      <c r="F1058" s="130">
        <v>0</v>
      </c>
      <c r="G1058" s="90">
        <v>1.2121481381819361</v>
      </c>
      <c r="H1058" s="90">
        <v>125.91355883552016</v>
      </c>
      <c r="I1058" s="90">
        <v>1.101134940450302E-2</v>
      </c>
      <c r="J1058" s="90">
        <v>0.89952687970705436</v>
      </c>
      <c r="K1058" s="90">
        <v>1.0784674937955173E-2</v>
      </c>
      <c r="L1058" s="90">
        <v>0</v>
      </c>
      <c r="M1058" s="90">
        <v>0</v>
      </c>
      <c r="N1058" s="89">
        <v>12</v>
      </c>
      <c r="O1058" s="89">
        <v>86</v>
      </c>
      <c r="P1058" s="89">
        <f t="shared" si="31"/>
        <v>30</v>
      </c>
      <c r="Q1058" s="91">
        <f>(alpha_a+(beta_b/(1+EXP((((-1)*ceta_c)+(delta_d*LN(speed_s)))+(epsilon_e*speed_s)))))</f>
        <v>5.3902334173622899</v>
      </c>
    </row>
    <row r="1059" spans="1:17" x14ac:dyDescent="0.25">
      <c r="A1059" s="88" t="s">
        <v>6</v>
      </c>
      <c r="B1059" s="88" t="s">
        <v>13</v>
      </c>
      <c r="C1059" s="88" t="s">
        <v>65</v>
      </c>
      <c r="D1059" s="88" t="s">
        <v>137</v>
      </c>
      <c r="E1059" s="130">
        <v>-0.02</v>
      </c>
      <c r="F1059" s="130">
        <v>0</v>
      </c>
      <c r="G1059" s="90">
        <v>1.6343823410113549</v>
      </c>
      <c r="H1059" s="90">
        <v>119.63555356969452</v>
      </c>
      <c r="I1059" s="90">
        <v>-0.23046153487451917</v>
      </c>
      <c r="J1059" s="90">
        <v>0.76418928802975317</v>
      </c>
      <c r="K1059" s="90">
        <v>2.9194556786607283E-2</v>
      </c>
      <c r="L1059" s="90">
        <v>0</v>
      </c>
      <c r="M1059" s="90">
        <v>0</v>
      </c>
      <c r="N1059" s="89">
        <v>12</v>
      </c>
      <c r="O1059" s="89">
        <v>86</v>
      </c>
      <c r="P1059" s="89">
        <f t="shared" si="31"/>
        <v>30</v>
      </c>
      <c r="Q1059" s="91">
        <f>(alpha_a+(beta_b/(1+EXP((((-1)*ceta_c)+(delta_d*LN(speed_s)))+(epsilon_e*speed_s)))))</f>
        <v>4.5055008708323525</v>
      </c>
    </row>
    <row r="1060" spans="1:17" x14ac:dyDescent="0.25">
      <c r="A1060" s="88" t="s">
        <v>6</v>
      </c>
      <c r="B1060" s="88" t="s">
        <v>13</v>
      </c>
      <c r="C1060" s="88" t="s">
        <v>65</v>
      </c>
      <c r="D1060" s="88" t="s">
        <v>138</v>
      </c>
      <c r="E1060" s="130">
        <v>-0.02</v>
      </c>
      <c r="F1060" s="130">
        <v>0</v>
      </c>
      <c r="G1060" s="90">
        <v>1.0174662623540938</v>
      </c>
      <c r="H1060" s="90">
        <v>65.253625349385004</v>
      </c>
      <c r="I1060" s="90">
        <v>-0.44743476225958989</v>
      </c>
      <c r="J1060" s="90">
        <v>0.66026971969948001</v>
      </c>
      <c r="K1060" s="90">
        <v>3.305523038562793E-2</v>
      </c>
      <c r="L1060" s="90">
        <v>0</v>
      </c>
      <c r="M1060" s="90">
        <v>0</v>
      </c>
      <c r="N1060" s="89">
        <v>12</v>
      </c>
      <c r="O1060" s="89">
        <v>86</v>
      </c>
      <c r="P1060" s="89">
        <f t="shared" si="31"/>
        <v>30</v>
      </c>
      <c r="Q1060" s="91">
        <f>(alpha_a+(beta_b/(1+EXP((((-1)*ceta_c)+(delta_d*LN(speed_s)))+(epsilon_e*speed_s)))))</f>
        <v>2.6153657770069163</v>
      </c>
    </row>
    <row r="1061" spans="1:17" x14ac:dyDescent="0.25">
      <c r="A1061" s="88" t="s">
        <v>6</v>
      </c>
      <c r="B1061" s="88" t="s">
        <v>13</v>
      </c>
      <c r="C1061" s="88" t="s">
        <v>65</v>
      </c>
      <c r="D1061" s="88" t="s">
        <v>131</v>
      </c>
      <c r="E1061" s="130">
        <v>-0.02</v>
      </c>
      <c r="F1061" s="130">
        <v>0</v>
      </c>
      <c r="G1061" s="90">
        <v>1010.3270297477</v>
      </c>
      <c r="H1061" s="90">
        <v>-253.9236357554</v>
      </c>
      <c r="I1061" s="90">
        <v>0.4318751851</v>
      </c>
      <c r="J1061" s="90">
        <v>-426.74968552460001</v>
      </c>
      <c r="K1061" s="90">
        <v>1</v>
      </c>
      <c r="L1061" s="90">
        <v>9.6932450985000003</v>
      </c>
      <c r="M1061" s="90">
        <v>-2.8055365766999998</v>
      </c>
      <c r="N1061" s="89">
        <v>5</v>
      </c>
      <c r="O1061" s="89">
        <v>85</v>
      </c>
      <c r="P1061" s="89">
        <f t="shared" si="31"/>
        <v>30</v>
      </c>
      <c r="Q1061" s="91">
        <f>(alpha_a+beta_b*speed_s+ceta_c*speed_s^2+delta_d/speed_s)/(epsilon_e+feta_f*speed_s+gamma_g*speed_s^2)</f>
        <v>2.7910440854212735</v>
      </c>
    </row>
    <row r="1062" spans="1:17" x14ac:dyDescent="0.25">
      <c r="A1062" s="88" t="s">
        <v>6</v>
      </c>
      <c r="B1062" s="88" t="s">
        <v>13</v>
      </c>
      <c r="C1062" s="88" t="s">
        <v>65</v>
      </c>
      <c r="D1062" s="88" t="s">
        <v>132</v>
      </c>
      <c r="E1062" s="130">
        <v>-0.02</v>
      </c>
      <c r="F1062" s="130">
        <v>0</v>
      </c>
      <c r="G1062" s="90">
        <v>-28.375401479000001</v>
      </c>
      <c r="H1062" s="90">
        <v>5.1693760639999997</v>
      </c>
      <c r="I1062" s="90">
        <v>1.2358861400000001E-2</v>
      </c>
      <c r="J1062" s="90">
        <v>101.21427924690001</v>
      </c>
      <c r="K1062" s="90">
        <v>1</v>
      </c>
      <c r="L1062" s="90">
        <v>-0.25297788269999999</v>
      </c>
      <c r="M1062" s="90">
        <v>4.1068660999999999E-2</v>
      </c>
      <c r="N1062" s="89">
        <v>5</v>
      </c>
      <c r="O1062" s="89">
        <v>85</v>
      </c>
      <c r="P1062" s="89">
        <f t="shared" si="31"/>
        <v>30</v>
      </c>
      <c r="Q1062" s="91">
        <f>(alpha_a+beta_b*speed_s+ceta_c*speed_s^2+delta_d/speed_s)/(epsilon_e+feta_f*speed_s+gamma_g*speed_s^2)</f>
        <v>4.6490364086200637</v>
      </c>
    </row>
    <row r="1063" spans="1:17" x14ac:dyDescent="0.25">
      <c r="A1063" s="88" t="s">
        <v>6</v>
      </c>
      <c r="B1063" s="88" t="s">
        <v>13</v>
      </c>
      <c r="C1063" s="88" t="s">
        <v>65</v>
      </c>
      <c r="D1063" s="88" t="s">
        <v>133</v>
      </c>
      <c r="E1063" s="130">
        <v>-0.02</v>
      </c>
      <c r="F1063" s="130">
        <v>0</v>
      </c>
      <c r="G1063" s="90">
        <v>-21.048077044700001</v>
      </c>
      <c r="H1063" s="90">
        <v>2.1669262925999999</v>
      </c>
      <c r="I1063" s="90">
        <v>1.45709762E-2</v>
      </c>
      <c r="J1063" s="90">
        <v>49.606383084100003</v>
      </c>
      <c r="K1063" s="90">
        <v>1</v>
      </c>
      <c r="L1063" s="90">
        <v>-0.43372833620000001</v>
      </c>
      <c r="M1063" s="90">
        <v>4.70866988E-2</v>
      </c>
      <c r="N1063" s="89">
        <v>5</v>
      </c>
      <c r="O1063" s="89">
        <v>85</v>
      </c>
      <c r="P1063" s="89">
        <f t="shared" si="31"/>
        <v>30</v>
      </c>
      <c r="Q1063" s="91">
        <f>(alpha_a+beta_b*speed_s+ceta_c*speed_s^2+delta_d/speed_s)/(epsilon_e+feta_f*speed_s+gamma_g*speed_s^2)</f>
        <v>1.93396530848157</v>
      </c>
    </row>
    <row r="1064" spans="1:17" x14ac:dyDescent="0.25">
      <c r="A1064" s="88" t="s">
        <v>6</v>
      </c>
      <c r="B1064" s="88" t="s">
        <v>12</v>
      </c>
      <c r="C1064" s="88" t="s">
        <v>65</v>
      </c>
      <c r="D1064" s="88" t="s">
        <v>134</v>
      </c>
      <c r="E1064" s="130">
        <v>-0.02</v>
      </c>
      <c r="F1064" s="130">
        <v>0</v>
      </c>
      <c r="G1064" s="90">
        <v>2.8534106893465667</v>
      </c>
      <c r="H1064" s="90">
        <v>135.22566755779337</v>
      </c>
      <c r="I1064" s="90">
        <v>-0.34536148918051807</v>
      </c>
      <c r="J1064" s="90">
        <v>0.67738920040874651</v>
      </c>
      <c r="K1064" s="90">
        <v>2.7011029835913438E-2</v>
      </c>
      <c r="L1064" s="90">
        <v>0</v>
      </c>
      <c r="M1064" s="90">
        <v>0</v>
      </c>
      <c r="N1064" s="89">
        <v>12</v>
      </c>
      <c r="O1064" s="89">
        <v>86</v>
      </c>
      <c r="P1064" s="89">
        <f t="shared" si="31"/>
        <v>30</v>
      </c>
      <c r="Q1064" s="91">
        <f>(alpha_a+(beta_b/(1+EXP((((-1)*ceta_c)+(delta_d*LN(speed_s)))+(epsilon_e*speed_s)))))</f>
        <v>6.9755031024843666</v>
      </c>
    </row>
    <row r="1065" spans="1:17" x14ac:dyDescent="0.25">
      <c r="A1065" s="88" t="s">
        <v>6</v>
      </c>
      <c r="B1065" s="88" t="s">
        <v>12</v>
      </c>
      <c r="C1065" s="88" t="s">
        <v>65</v>
      </c>
      <c r="D1065" s="88" t="s">
        <v>135</v>
      </c>
      <c r="E1065" s="130">
        <v>-0.02</v>
      </c>
      <c r="F1065" s="130">
        <v>0</v>
      </c>
      <c r="G1065" s="90">
        <v>1.8160539744625999</v>
      </c>
      <c r="H1065" s="90">
        <v>296.98553159106234</v>
      </c>
      <c r="I1065" s="90">
        <v>-1.2694870656951951</v>
      </c>
      <c r="J1065" s="90">
        <v>0.76462412027706217</v>
      </c>
      <c r="K1065" s="90">
        <v>1.8609154905064266E-2</v>
      </c>
      <c r="L1065" s="90">
        <v>0</v>
      </c>
      <c r="M1065" s="90">
        <v>0</v>
      </c>
      <c r="N1065" s="89">
        <v>12</v>
      </c>
      <c r="O1065" s="89">
        <v>86</v>
      </c>
      <c r="P1065" s="89">
        <f t="shared" si="31"/>
        <v>30</v>
      </c>
      <c r="Q1065" s="91">
        <f>(alpha_a+(beta_b/(1+EXP((((-1)*ceta_c)+(delta_d*LN(speed_s)))+(epsilon_e*speed_s)))))</f>
        <v>5.3183586151425359</v>
      </c>
    </row>
    <row r="1066" spans="1:17" x14ac:dyDescent="0.25">
      <c r="A1066" s="88" t="s">
        <v>6</v>
      </c>
      <c r="B1066" s="88" t="s">
        <v>12</v>
      </c>
      <c r="C1066" s="88" t="s">
        <v>65</v>
      </c>
      <c r="D1066" s="88" t="s">
        <v>136</v>
      </c>
      <c r="E1066" s="130">
        <v>-0.02</v>
      </c>
      <c r="F1066" s="130">
        <v>0</v>
      </c>
      <c r="G1066" s="90">
        <v>1.8306435585105703</v>
      </c>
      <c r="H1066" s="90">
        <v>100.48168574119737</v>
      </c>
      <c r="I1066" s="90">
        <v>0.15872907046007967</v>
      </c>
      <c r="J1066" s="90">
        <v>0.8437739006502385</v>
      </c>
      <c r="K1066" s="90">
        <v>1.4906846460361429E-2</v>
      </c>
      <c r="L1066" s="90">
        <v>0</v>
      </c>
      <c r="M1066" s="90">
        <v>0</v>
      </c>
      <c r="N1066" s="89">
        <v>12</v>
      </c>
      <c r="O1066" s="89">
        <v>86</v>
      </c>
      <c r="P1066" s="89">
        <f t="shared" si="31"/>
        <v>30</v>
      </c>
      <c r="Q1066" s="91">
        <f>(alpha_a+(beta_b/(1+EXP((((-1)*ceta_c)+(delta_d*LN(speed_s)))+(epsilon_e*speed_s)))))</f>
        <v>5.9267571472945173</v>
      </c>
    </row>
    <row r="1067" spans="1:17" x14ac:dyDescent="0.25">
      <c r="A1067" s="88" t="s">
        <v>6</v>
      </c>
      <c r="B1067" s="88" t="s">
        <v>12</v>
      </c>
      <c r="C1067" s="88" t="s">
        <v>65</v>
      </c>
      <c r="D1067" s="88" t="s">
        <v>137</v>
      </c>
      <c r="E1067" s="130">
        <v>-0.02</v>
      </c>
      <c r="F1067" s="130">
        <v>0</v>
      </c>
      <c r="G1067" s="90">
        <v>1.9481856687262609</v>
      </c>
      <c r="H1067" s="90">
        <v>109.42366180825779</v>
      </c>
      <c r="I1067" s="90">
        <v>5.9879826490620978E-2</v>
      </c>
      <c r="J1067" s="90">
        <v>0.83595378860903979</v>
      </c>
      <c r="K1067" s="90">
        <v>2.6138366258593403E-2</v>
      </c>
      <c r="L1067" s="90">
        <v>0</v>
      </c>
      <c r="M1067" s="90">
        <v>0</v>
      </c>
      <c r="N1067" s="89">
        <v>12</v>
      </c>
      <c r="O1067" s="89">
        <v>86</v>
      </c>
      <c r="P1067" s="89">
        <f t="shared" si="31"/>
        <v>30</v>
      </c>
      <c r="Q1067" s="91">
        <f>(alpha_a+(beta_b/(1+EXP((((-1)*ceta_c)+(delta_d*LN(speed_s)))+(epsilon_e*speed_s)))))</f>
        <v>4.9519829768645263</v>
      </c>
    </row>
    <row r="1068" spans="1:17" x14ac:dyDescent="0.25">
      <c r="A1068" s="88" t="s">
        <v>6</v>
      </c>
      <c r="B1068" s="88" t="s">
        <v>12</v>
      </c>
      <c r="C1068" s="88" t="s">
        <v>65</v>
      </c>
      <c r="D1068" s="88" t="s">
        <v>138</v>
      </c>
      <c r="E1068" s="130">
        <v>-0.02</v>
      </c>
      <c r="F1068" s="130">
        <v>0</v>
      </c>
      <c r="G1068" s="90">
        <v>1.3002598894605661</v>
      </c>
      <c r="H1068" s="90">
        <v>17.068798553660827</v>
      </c>
      <c r="I1068" s="90">
        <v>1.7517124526887293</v>
      </c>
      <c r="J1068" s="90">
        <v>0.90958958168227422</v>
      </c>
      <c r="K1068" s="90">
        <v>3.0364156871953447E-2</v>
      </c>
      <c r="L1068" s="90">
        <v>0</v>
      </c>
      <c r="M1068" s="90">
        <v>0</v>
      </c>
      <c r="N1068" s="89">
        <v>12</v>
      </c>
      <c r="O1068" s="89">
        <v>86</v>
      </c>
      <c r="P1068" s="89">
        <f t="shared" si="31"/>
        <v>30</v>
      </c>
      <c r="Q1068" s="91">
        <f>(alpha_a+(beta_b/(1+EXP((((-1)*ceta_c)+(delta_d*LN(speed_s)))+(epsilon_e*speed_s)))))</f>
        <v>2.9234872289883569</v>
      </c>
    </row>
    <row r="1069" spans="1:17" x14ac:dyDescent="0.25">
      <c r="A1069" s="88" t="s">
        <v>6</v>
      </c>
      <c r="B1069" s="88" t="s">
        <v>12</v>
      </c>
      <c r="C1069" s="88" t="s">
        <v>65</v>
      </c>
      <c r="D1069" s="88" t="s">
        <v>131</v>
      </c>
      <c r="E1069" s="130">
        <v>-0.02</v>
      </c>
      <c r="F1069" s="130">
        <v>0</v>
      </c>
      <c r="G1069" s="90">
        <v>-33.873195938899997</v>
      </c>
      <c r="H1069" s="90">
        <v>7.3141142236999999</v>
      </c>
      <c r="I1069" s="90">
        <v>1.8403504500000001E-2</v>
      </c>
      <c r="J1069" s="90">
        <v>71.110114365000001</v>
      </c>
      <c r="K1069" s="90">
        <v>1</v>
      </c>
      <c r="L1069" s="90">
        <v>-0.42544233329999998</v>
      </c>
      <c r="M1069" s="90">
        <v>8.9572775199999996E-2</v>
      </c>
      <c r="N1069" s="89">
        <v>5</v>
      </c>
      <c r="O1069" s="89">
        <v>85</v>
      </c>
      <c r="P1069" s="89">
        <f t="shared" si="31"/>
        <v>30</v>
      </c>
      <c r="Q1069" s="91">
        <f>(alpha_a+beta_b*speed_s+ceta_c*speed_s^2+delta_d/speed_s)/(epsilon_e+feta_f*speed_s+gamma_g*speed_s^2)</f>
        <v>2.9698926070336578</v>
      </c>
    </row>
    <row r="1070" spans="1:17" x14ac:dyDescent="0.25">
      <c r="A1070" s="88" t="s">
        <v>6</v>
      </c>
      <c r="B1070" s="88" t="s">
        <v>12</v>
      </c>
      <c r="C1070" s="88" t="s">
        <v>65</v>
      </c>
      <c r="D1070" s="88" t="s">
        <v>132</v>
      </c>
      <c r="E1070" s="130">
        <v>-0.02</v>
      </c>
      <c r="F1070" s="130">
        <v>0</v>
      </c>
      <c r="G1070" s="90">
        <v>-35.658858057899998</v>
      </c>
      <c r="H1070" s="90">
        <v>7.6438793226000001</v>
      </c>
      <c r="I1070" s="90">
        <v>3.9826249500000001E-2</v>
      </c>
      <c r="J1070" s="90">
        <v>107.07847506029999</v>
      </c>
      <c r="K1070" s="90">
        <v>1</v>
      </c>
      <c r="L1070" s="90">
        <v>-0.28105057300000003</v>
      </c>
      <c r="M1070" s="90">
        <v>5.8234175700000002E-2</v>
      </c>
      <c r="N1070" s="89">
        <v>5</v>
      </c>
      <c r="O1070" s="89">
        <v>85</v>
      </c>
      <c r="P1070" s="89">
        <f t="shared" si="31"/>
        <v>30</v>
      </c>
      <c r="Q1070" s="91">
        <f>(alpha_a+beta_b*speed_s+ceta_c*speed_s^2+delta_d/speed_s)/(epsilon_e+feta_f*speed_s+gamma_g*speed_s^2)</f>
        <v>5.1817332574156598</v>
      </c>
    </row>
    <row r="1071" spans="1:17" x14ac:dyDescent="0.25">
      <c r="A1071" s="88" t="s">
        <v>6</v>
      </c>
      <c r="B1071" s="88" t="s">
        <v>12</v>
      </c>
      <c r="C1071" s="88" t="s">
        <v>65</v>
      </c>
      <c r="D1071" s="88" t="s">
        <v>133</v>
      </c>
      <c r="E1071" s="130">
        <v>-0.02</v>
      </c>
      <c r="F1071" s="130">
        <v>0</v>
      </c>
      <c r="G1071" s="90">
        <v>-29.902298457000001</v>
      </c>
      <c r="H1071" s="90">
        <v>5.6506893665</v>
      </c>
      <c r="I1071" s="90">
        <v>5.4228765800000002E-2</v>
      </c>
      <c r="J1071" s="90">
        <v>42.224570845400002</v>
      </c>
      <c r="K1071" s="90">
        <v>1</v>
      </c>
      <c r="L1071" s="90">
        <v>-0.70092815740000003</v>
      </c>
      <c r="M1071" s="90">
        <v>0.13365174730000001</v>
      </c>
      <c r="N1071" s="89">
        <v>5</v>
      </c>
      <c r="O1071" s="89">
        <v>85</v>
      </c>
      <c r="P1071" s="89">
        <f t="shared" si="31"/>
        <v>30</v>
      </c>
      <c r="Q1071" s="91">
        <f>(alpha_a+beta_b*speed_s+ceta_c*speed_s^2+delta_d/speed_s)/(epsilon_e+feta_f*speed_s+gamma_g*speed_s^2)</f>
        <v>1.8934187728837564</v>
      </c>
    </row>
    <row r="1072" spans="1:17" x14ac:dyDescent="0.25">
      <c r="A1072" s="88" t="s">
        <v>6</v>
      </c>
      <c r="B1072" s="88" t="s">
        <v>17</v>
      </c>
      <c r="C1072" s="88" t="s">
        <v>65</v>
      </c>
      <c r="D1072" s="88" t="s">
        <v>134</v>
      </c>
      <c r="E1072" s="130">
        <v>-0.02</v>
      </c>
      <c r="F1072" s="130">
        <v>0</v>
      </c>
      <c r="G1072" s="90">
        <v>134.59684875735107</v>
      </c>
      <c r="H1072" s="90">
        <v>1.0178632914490249</v>
      </c>
      <c r="I1072" s="90">
        <v>-1.1543282157983052</v>
      </c>
      <c r="J1072" s="90">
        <v>0</v>
      </c>
      <c r="K1072" s="90">
        <v>0</v>
      </c>
      <c r="L1072" s="90">
        <v>0</v>
      </c>
      <c r="M1072" s="90">
        <v>0</v>
      </c>
      <c r="N1072" s="89">
        <v>12</v>
      </c>
      <c r="O1072" s="89">
        <v>86</v>
      </c>
      <c r="P1072" s="89">
        <f t="shared" si="31"/>
        <v>30</v>
      </c>
      <c r="Q1072" s="91">
        <f>((alpha_a*(beta_b^speed_s))*(speed_s^ceta_c))</f>
        <v>4.5147708564671802</v>
      </c>
    </row>
    <row r="1073" spans="1:17" x14ac:dyDescent="0.25">
      <c r="A1073" s="88" t="s">
        <v>6</v>
      </c>
      <c r="B1073" s="88" t="s">
        <v>17</v>
      </c>
      <c r="C1073" s="88" t="s">
        <v>65</v>
      </c>
      <c r="D1073" s="88" t="s">
        <v>135</v>
      </c>
      <c r="E1073" s="130">
        <v>-0.02</v>
      </c>
      <c r="F1073" s="130">
        <v>0</v>
      </c>
      <c r="G1073" s="90">
        <v>83.721834804474199</v>
      </c>
      <c r="H1073" s="90">
        <v>1.0160279563345049</v>
      </c>
      <c r="I1073" s="90">
        <v>-1.1429128083854649</v>
      </c>
      <c r="J1073" s="90">
        <v>0</v>
      </c>
      <c r="K1073" s="90">
        <v>0</v>
      </c>
      <c r="L1073" s="90">
        <v>0</v>
      </c>
      <c r="M1073" s="90">
        <v>0</v>
      </c>
      <c r="N1073" s="89">
        <v>12</v>
      </c>
      <c r="O1073" s="89">
        <v>86</v>
      </c>
      <c r="P1073" s="89">
        <f t="shared" si="31"/>
        <v>30</v>
      </c>
      <c r="Q1073" s="91">
        <f>((alpha_a*(beta_b^speed_s))*(speed_s^ceta_c))</f>
        <v>2.7655892085866851</v>
      </c>
    </row>
    <row r="1074" spans="1:17" x14ac:dyDescent="0.25">
      <c r="A1074" s="88" t="s">
        <v>6</v>
      </c>
      <c r="B1074" s="88" t="s">
        <v>17</v>
      </c>
      <c r="C1074" s="88" t="s">
        <v>65</v>
      </c>
      <c r="D1074" s="88" t="s">
        <v>136</v>
      </c>
      <c r="E1074" s="130">
        <v>-0.02</v>
      </c>
      <c r="F1074" s="130">
        <v>0</v>
      </c>
      <c r="G1074" s="90">
        <v>89.230539388487585</v>
      </c>
      <c r="H1074" s="90">
        <v>1.0151791797734515</v>
      </c>
      <c r="I1074" s="90">
        <v>-1.1210398111951483</v>
      </c>
      <c r="J1074" s="90">
        <v>0</v>
      </c>
      <c r="K1074" s="90">
        <v>0</v>
      </c>
      <c r="L1074" s="90">
        <v>0</v>
      </c>
      <c r="M1074" s="90">
        <v>0</v>
      </c>
      <c r="N1074" s="89">
        <v>12</v>
      </c>
      <c r="O1074" s="89">
        <v>86</v>
      </c>
      <c r="P1074" s="89">
        <f t="shared" si="31"/>
        <v>30</v>
      </c>
      <c r="Q1074" s="91">
        <f>((alpha_a*(beta_b^speed_s))*(speed_s^ceta_c))</f>
        <v>3.0965839167684099</v>
      </c>
    </row>
    <row r="1075" spans="1:17" x14ac:dyDescent="0.25">
      <c r="A1075" s="88" t="s">
        <v>6</v>
      </c>
      <c r="B1075" s="88" t="s">
        <v>17</v>
      </c>
      <c r="C1075" s="88" t="s">
        <v>65</v>
      </c>
      <c r="D1075" s="88" t="s">
        <v>137</v>
      </c>
      <c r="E1075" s="130">
        <v>-0.02</v>
      </c>
      <c r="F1075" s="130">
        <v>0</v>
      </c>
      <c r="G1075" s="90">
        <v>1.6853950967992186</v>
      </c>
      <c r="H1075" s="90">
        <v>45.488013992675427</v>
      </c>
      <c r="I1075" s="90">
        <v>9.6997485784918666E-3</v>
      </c>
      <c r="J1075" s="90">
        <v>0.59994503581270231</v>
      </c>
      <c r="K1075" s="90">
        <v>6.2290808123926997E-2</v>
      </c>
      <c r="L1075" s="90">
        <v>0</v>
      </c>
      <c r="M1075" s="90">
        <v>0</v>
      </c>
      <c r="N1075" s="89">
        <v>12</v>
      </c>
      <c r="O1075" s="89">
        <v>86</v>
      </c>
      <c r="P1075" s="89">
        <f t="shared" si="31"/>
        <v>30</v>
      </c>
      <c r="Q1075" s="91">
        <f>(alpha_a+(beta_b/(1+EXP((((-1)*ceta_c)+(delta_d*LN(speed_s)))+(epsilon_e*speed_s)))))</f>
        <v>2.5882840611123381</v>
      </c>
    </row>
    <row r="1076" spans="1:17" x14ac:dyDescent="0.25">
      <c r="A1076" s="88" t="s">
        <v>6</v>
      </c>
      <c r="B1076" s="88" t="s">
        <v>17</v>
      </c>
      <c r="C1076" s="88" t="s">
        <v>65</v>
      </c>
      <c r="D1076" s="88" t="s">
        <v>138</v>
      </c>
      <c r="E1076" s="130">
        <v>-0.02</v>
      </c>
      <c r="F1076" s="130">
        <v>0</v>
      </c>
      <c r="G1076" s="90">
        <v>1.14140747937103</v>
      </c>
      <c r="H1076" s="90">
        <v>21.337087731184369</v>
      </c>
      <c r="I1076" s="90">
        <v>-0.68117213617027106</v>
      </c>
      <c r="J1076" s="90">
        <v>0.17138150706142377</v>
      </c>
      <c r="K1076" s="90">
        <v>8.8183135046683722E-2</v>
      </c>
      <c r="L1076" s="90">
        <v>0</v>
      </c>
      <c r="M1076" s="90">
        <v>0</v>
      </c>
      <c r="N1076" s="89">
        <v>12</v>
      </c>
      <c r="O1076" s="89">
        <v>86</v>
      </c>
      <c r="P1076" s="89">
        <f t="shared" si="31"/>
        <v>30</v>
      </c>
      <c r="Q1076" s="91">
        <f>(alpha_a+(beta_b/(1+EXP((((-1)*ceta_c)+(delta_d*LN(speed_s)))+(epsilon_e*speed_s)))))</f>
        <v>1.5607896947002524</v>
      </c>
    </row>
    <row r="1077" spans="1:17" x14ac:dyDescent="0.25">
      <c r="A1077" s="88" t="s">
        <v>6</v>
      </c>
      <c r="B1077" s="88" t="s">
        <v>17</v>
      </c>
      <c r="C1077" s="88" t="s">
        <v>65</v>
      </c>
      <c r="D1077" s="88" t="s">
        <v>131</v>
      </c>
      <c r="E1077" s="130">
        <v>-0.02</v>
      </c>
      <c r="F1077" s="130">
        <v>0</v>
      </c>
      <c r="G1077" s="90">
        <v>77.505486839200003</v>
      </c>
      <c r="H1077" s="90">
        <v>-0.61258005289999995</v>
      </c>
      <c r="I1077" s="90">
        <v>3.9309454000000001E-3</v>
      </c>
      <c r="J1077" s="90">
        <v>-23.593282388799999</v>
      </c>
      <c r="K1077" s="90">
        <v>1</v>
      </c>
      <c r="L1077" s="90">
        <v>1.5867885718000001</v>
      </c>
      <c r="M1077" s="90">
        <v>-1.17066186E-2</v>
      </c>
      <c r="N1077" s="89">
        <v>5</v>
      </c>
      <c r="O1077" s="89">
        <v>85</v>
      </c>
      <c r="P1077" s="89">
        <f t="shared" si="31"/>
        <v>30</v>
      </c>
      <c r="Q1077" s="91">
        <f t="shared" ref="Q1077:Q1094" si="32">(alpha_a+beta_b*speed_s+ceta_c*speed_s^2+delta_d/speed_s)/(epsilon_e+feta_f*speed_s+gamma_g*speed_s^2)</f>
        <v>1.6255117249779949</v>
      </c>
    </row>
    <row r="1078" spans="1:17" x14ac:dyDescent="0.25">
      <c r="A1078" s="88" t="s">
        <v>6</v>
      </c>
      <c r="B1078" s="88" t="s">
        <v>17</v>
      </c>
      <c r="C1078" s="88" t="s">
        <v>65</v>
      </c>
      <c r="D1078" s="88" t="s">
        <v>132</v>
      </c>
      <c r="E1078" s="130">
        <v>-0.02</v>
      </c>
      <c r="F1078" s="130">
        <v>0</v>
      </c>
      <c r="G1078" s="90">
        <v>-3.4326130503000001</v>
      </c>
      <c r="H1078" s="90">
        <v>0.68124174420000005</v>
      </c>
      <c r="I1078" s="90">
        <v>1.6545158099999999E-2</v>
      </c>
      <c r="J1078" s="90">
        <v>42.276565619099998</v>
      </c>
      <c r="K1078" s="90">
        <v>1</v>
      </c>
      <c r="L1078" s="90">
        <v>-0.13838944919999999</v>
      </c>
      <c r="M1078" s="90">
        <v>1.6712992499999999E-2</v>
      </c>
      <c r="N1078" s="89">
        <v>5</v>
      </c>
      <c r="O1078" s="89">
        <v>85</v>
      </c>
      <c r="P1078" s="89">
        <f t="shared" si="31"/>
        <v>30</v>
      </c>
      <c r="Q1078" s="91">
        <f t="shared" si="32"/>
        <v>2.8010490363512806</v>
      </c>
    </row>
    <row r="1079" spans="1:17" x14ac:dyDescent="0.25">
      <c r="A1079" s="88" t="s">
        <v>6</v>
      </c>
      <c r="B1079" s="88" t="s">
        <v>17</v>
      </c>
      <c r="C1079" s="88" t="s">
        <v>65</v>
      </c>
      <c r="D1079" s="88" t="s">
        <v>133</v>
      </c>
      <c r="E1079" s="130">
        <v>-0.02</v>
      </c>
      <c r="F1079" s="130">
        <v>0</v>
      </c>
      <c r="G1079" s="90">
        <v>107.6333885291</v>
      </c>
      <c r="H1079" s="90">
        <v>1.2282281990999999</v>
      </c>
      <c r="I1079" s="90">
        <v>-2.6551693000000001E-2</v>
      </c>
      <c r="J1079" s="90">
        <v>-27.8711383204</v>
      </c>
      <c r="K1079" s="90">
        <v>0</v>
      </c>
      <c r="L1079" s="90">
        <v>4.3249519238999996</v>
      </c>
      <c r="M1079" s="90">
        <v>-2.3630105500000002E-2</v>
      </c>
      <c r="N1079" s="89">
        <v>5</v>
      </c>
      <c r="O1079" s="89">
        <v>85</v>
      </c>
      <c r="P1079" s="89">
        <f t="shared" si="31"/>
        <v>30</v>
      </c>
      <c r="Q1079" s="91">
        <f t="shared" si="32"/>
        <v>1.1029964918069448</v>
      </c>
    </row>
    <row r="1080" spans="1:17" x14ac:dyDescent="0.25">
      <c r="A1080" s="88" t="s">
        <v>20</v>
      </c>
      <c r="B1080" s="88" t="s">
        <v>23</v>
      </c>
      <c r="C1080" s="88" t="s">
        <v>65</v>
      </c>
      <c r="D1080" s="88" t="s">
        <v>131</v>
      </c>
      <c r="E1080" s="130">
        <v>-0.02</v>
      </c>
      <c r="F1080" s="130">
        <v>0.5</v>
      </c>
      <c r="G1080" s="90">
        <v>87.373137821599997</v>
      </c>
      <c r="H1080" s="90">
        <v>-25.728984339</v>
      </c>
      <c r="I1080" s="90">
        <v>0.1874112815</v>
      </c>
      <c r="J1080" s="90">
        <v>-22.887934810000001</v>
      </c>
      <c r="K1080" s="90">
        <v>0</v>
      </c>
      <c r="L1080" s="90">
        <v>0.46936358280000001</v>
      </c>
      <c r="M1080" s="90">
        <v>-0.14718017789999999</v>
      </c>
      <c r="N1080" s="89">
        <v>5</v>
      </c>
      <c r="O1080" s="89">
        <v>100</v>
      </c>
      <c r="P1080" s="89">
        <f t="shared" si="31"/>
        <v>30</v>
      </c>
      <c r="Q1080" s="91">
        <f t="shared" si="32"/>
        <v>4.3637751645590814</v>
      </c>
    </row>
    <row r="1081" spans="1:17" x14ac:dyDescent="0.25">
      <c r="A1081" s="88" t="s">
        <v>20</v>
      </c>
      <c r="B1081" s="88" t="s">
        <v>23</v>
      </c>
      <c r="C1081" s="88" t="s">
        <v>65</v>
      </c>
      <c r="D1081" s="88" t="s">
        <v>132</v>
      </c>
      <c r="E1081" s="130">
        <v>-0.02</v>
      </c>
      <c r="F1081" s="130">
        <v>0.5</v>
      </c>
      <c r="G1081" s="90">
        <v>53.930928663099998</v>
      </c>
      <c r="H1081" s="90">
        <v>-0.94541229609999999</v>
      </c>
      <c r="I1081" s="90">
        <v>3.5610693000000001E-3</v>
      </c>
      <c r="J1081" s="90">
        <v>162.43341772490001</v>
      </c>
      <c r="K1081" s="90">
        <v>1</v>
      </c>
      <c r="L1081" s="90">
        <v>0.18418161259999999</v>
      </c>
      <c r="M1081" s="90">
        <v>-2.1783012000000002E-3</v>
      </c>
      <c r="N1081" s="89">
        <v>5</v>
      </c>
      <c r="O1081" s="89">
        <v>100</v>
      </c>
      <c r="P1081" s="89">
        <f t="shared" si="31"/>
        <v>30</v>
      </c>
      <c r="Q1081" s="91">
        <f t="shared" si="32"/>
        <v>7.4891871691399308</v>
      </c>
    </row>
    <row r="1082" spans="1:17" x14ac:dyDescent="0.25">
      <c r="A1082" s="88" t="s">
        <v>20</v>
      </c>
      <c r="B1082" s="88" t="s">
        <v>23</v>
      </c>
      <c r="C1082" s="88" t="s">
        <v>65</v>
      </c>
      <c r="D1082" s="88" t="s">
        <v>133</v>
      </c>
      <c r="E1082" s="130">
        <v>-0.02</v>
      </c>
      <c r="F1082" s="130">
        <v>0.5</v>
      </c>
      <c r="G1082" s="90">
        <v>-21.648232947099999</v>
      </c>
      <c r="H1082" s="90">
        <v>2.0508310152</v>
      </c>
      <c r="I1082" s="90">
        <v>-2.1665949999999999E-3</v>
      </c>
      <c r="J1082" s="90">
        <v>98.808932972500003</v>
      </c>
      <c r="K1082" s="90">
        <v>1</v>
      </c>
      <c r="L1082" s="90">
        <v>-0.24075909640000001</v>
      </c>
      <c r="M1082" s="90">
        <v>3.1779198500000001E-2</v>
      </c>
      <c r="N1082" s="89">
        <v>5</v>
      </c>
      <c r="O1082" s="89">
        <v>100</v>
      </c>
      <c r="P1082" s="89">
        <f t="shared" si="31"/>
        <v>30</v>
      </c>
      <c r="Q1082" s="91">
        <f t="shared" si="32"/>
        <v>1.8419636035461224</v>
      </c>
    </row>
    <row r="1083" spans="1:17" x14ac:dyDescent="0.25">
      <c r="A1083" s="88" t="s">
        <v>20</v>
      </c>
      <c r="B1083" s="88" t="s">
        <v>24</v>
      </c>
      <c r="C1083" s="88" t="s">
        <v>65</v>
      </c>
      <c r="D1083" s="88" t="s">
        <v>131</v>
      </c>
      <c r="E1083" s="130">
        <v>-0.02</v>
      </c>
      <c r="F1083" s="130">
        <v>0.5</v>
      </c>
      <c r="G1083" s="90">
        <v>68.0007766369</v>
      </c>
      <c r="H1083" s="90">
        <v>-20.192156399999998</v>
      </c>
      <c r="I1083" s="90">
        <v>0.13329774250000001</v>
      </c>
      <c r="J1083" s="90">
        <v>-15.821812477</v>
      </c>
      <c r="K1083" s="90">
        <v>0</v>
      </c>
      <c r="L1083" s="90">
        <v>0.41153033150000001</v>
      </c>
      <c r="M1083" s="90">
        <v>-0.12913272270000001</v>
      </c>
      <c r="N1083" s="89">
        <v>5</v>
      </c>
      <c r="O1083" s="89">
        <v>100</v>
      </c>
      <c r="P1083" s="89">
        <f t="shared" si="31"/>
        <v>30</v>
      </c>
      <c r="Q1083" s="91">
        <f t="shared" si="32"/>
        <v>4.0272367622122385</v>
      </c>
    </row>
    <row r="1084" spans="1:17" x14ac:dyDescent="0.25">
      <c r="A1084" s="88" t="s">
        <v>20</v>
      </c>
      <c r="B1084" s="88" t="s">
        <v>24</v>
      </c>
      <c r="C1084" s="88" t="s">
        <v>65</v>
      </c>
      <c r="D1084" s="88" t="s">
        <v>132</v>
      </c>
      <c r="E1084" s="130">
        <v>-0.02</v>
      </c>
      <c r="F1084" s="130">
        <v>0.5</v>
      </c>
      <c r="G1084" s="90">
        <v>69.449479618400005</v>
      </c>
      <c r="H1084" s="90">
        <v>-38.1383955887</v>
      </c>
      <c r="I1084" s="90">
        <v>0.1703685221</v>
      </c>
      <c r="J1084" s="90">
        <v>118.3011906405</v>
      </c>
      <c r="K1084" s="90">
        <v>1</v>
      </c>
      <c r="L1084" s="90">
        <v>0.1092315158</v>
      </c>
      <c r="M1084" s="90">
        <v>-0.15551003329999999</v>
      </c>
      <c r="N1084" s="89">
        <v>5</v>
      </c>
      <c r="O1084" s="89">
        <v>100</v>
      </c>
      <c r="P1084" s="89">
        <f t="shared" si="31"/>
        <v>30</v>
      </c>
      <c r="Q1084" s="91">
        <f t="shared" si="32"/>
        <v>6.7615953022765982</v>
      </c>
    </row>
    <row r="1085" spans="1:17" x14ac:dyDescent="0.25">
      <c r="A1085" s="88" t="s">
        <v>20</v>
      </c>
      <c r="B1085" s="88" t="s">
        <v>24</v>
      </c>
      <c r="C1085" s="88" t="s">
        <v>65</v>
      </c>
      <c r="D1085" s="88" t="s">
        <v>133</v>
      </c>
      <c r="E1085" s="130">
        <v>-0.02</v>
      </c>
      <c r="F1085" s="130">
        <v>0.5</v>
      </c>
      <c r="G1085" s="90">
        <v>-19.9607785211</v>
      </c>
      <c r="H1085" s="90">
        <v>2.0528793620000001</v>
      </c>
      <c r="I1085" s="90">
        <v>3.8234919999999999E-4</v>
      </c>
      <c r="J1085" s="90">
        <v>91.810494932200001</v>
      </c>
      <c r="K1085" s="90">
        <v>1</v>
      </c>
      <c r="L1085" s="90">
        <v>-0.23502651960000001</v>
      </c>
      <c r="M1085" s="90">
        <v>3.2624676700000001E-2</v>
      </c>
      <c r="N1085" s="89">
        <v>5</v>
      </c>
      <c r="O1085" s="89">
        <v>100</v>
      </c>
      <c r="P1085" s="89">
        <f t="shared" si="31"/>
        <v>30</v>
      </c>
      <c r="Q1085" s="91">
        <f t="shared" si="32"/>
        <v>1.9316746520759229</v>
      </c>
    </row>
    <row r="1086" spans="1:17" x14ac:dyDescent="0.25">
      <c r="A1086" s="88" t="s">
        <v>20</v>
      </c>
      <c r="B1086" s="88" t="s">
        <v>19</v>
      </c>
      <c r="C1086" s="88" t="s">
        <v>65</v>
      </c>
      <c r="D1086" s="88" t="s">
        <v>131</v>
      </c>
      <c r="E1086" s="130">
        <v>-0.02</v>
      </c>
      <c r="F1086" s="130">
        <v>0.5</v>
      </c>
      <c r="G1086" s="90">
        <v>-109.36674466629999</v>
      </c>
      <c r="H1086" s="90">
        <v>36.651577147600001</v>
      </c>
      <c r="I1086" s="90">
        <v>-0.14332386110000001</v>
      </c>
      <c r="J1086" s="90">
        <v>141.29372549159999</v>
      </c>
      <c r="K1086" s="90">
        <v>1</v>
      </c>
      <c r="L1086" s="90">
        <v>-0.52638513809999998</v>
      </c>
      <c r="M1086" s="90">
        <v>0.31854427590000001</v>
      </c>
      <c r="N1086" s="89">
        <v>5</v>
      </c>
      <c r="O1086" s="89">
        <v>85</v>
      </c>
      <c r="P1086" s="89">
        <f t="shared" si="31"/>
        <v>30</v>
      </c>
      <c r="Q1086" s="91">
        <f t="shared" si="32"/>
        <v>3.1846425821619335</v>
      </c>
    </row>
    <row r="1087" spans="1:17" x14ac:dyDescent="0.25">
      <c r="A1087" s="88" t="s">
        <v>20</v>
      </c>
      <c r="B1087" s="88" t="s">
        <v>19</v>
      </c>
      <c r="C1087" s="88" t="s">
        <v>65</v>
      </c>
      <c r="D1087" s="88" t="s">
        <v>132</v>
      </c>
      <c r="E1087" s="130">
        <v>-0.02</v>
      </c>
      <c r="F1087" s="130">
        <v>0.5</v>
      </c>
      <c r="G1087" s="90">
        <v>29.80589466</v>
      </c>
      <c r="H1087" s="90">
        <v>-0.4345742179</v>
      </c>
      <c r="I1087" s="90">
        <v>1.0087787999999999E-3</v>
      </c>
      <c r="J1087" s="90">
        <v>43.237354608899999</v>
      </c>
      <c r="K1087" s="90">
        <v>1</v>
      </c>
      <c r="L1087" s="90">
        <v>0.12233531540000001</v>
      </c>
      <c r="M1087" s="90">
        <v>-1.4684886E-3</v>
      </c>
      <c r="N1087" s="89">
        <v>5</v>
      </c>
      <c r="O1087" s="89">
        <v>85</v>
      </c>
      <c r="P1087" s="89">
        <f t="shared" si="31"/>
        <v>30</v>
      </c>
      <c r="Q1087" s="91">
        <f t="shared" si="32"/>
        <v>5.7095035222200252</v>
      </c>
    </row>
    <row r="1088" spans="1:17" x14ac:dyDescent="0.25">
      <c r="A1088" s="88" t="s">
        <v>20</v>
      </c>
      <c r="B1088" s="88" t="s">
        <v>19</v>
      </c>
      <c r="C1088" s="88" t="s">
        <v>65</v>
      </c>
      <c r="D1088" s="88" t="s">
        <v>133</v>
      </c>
      <c r="E1088" s="130">
        <v>-0.02</v>
      </c>
      <c r="F1088" s="130">
        <v>0.5</v>
      </c>
      <c r="G1088" s="90">
        <v>-7.6088779231999997</v>
      </c>
      <c r="H1088" s="90">
        <v>0.50454832039999997</v>
      </c>
      <c r="I1088" s="90">
        <v>1.7768389999999999E-4</v>
      </c>
      <c r="J1088" s="90">
        <v>33.090803424500002</v>
      </c>
      <c r="K1088" s="90">
        <v>1</v>
      </c>
      <c r="L1088" s="90">
        <v>-0.27093441130000001</v>
      </c>
      <c r="M1088" s="90">
        <v>2.30087951E-2</v>
      </c>
      <c r="N1088" s="89">
        <v>5</v>
      </c>
      <c r="O1088" s="89">
        <v>85</v>
      </c>
      <c r="P1088" s="89">
        <f t="shared" si="31"/>
        <v>30</v>
      </c>
      <c r="Q1088" s="91">
        <f t="shared" si="32"/>
        <v>0.64731881836829119</v>
      </c>
    </row>
    <row r="1089" spans="1:17" x14ac:dyDescent="0.25">
      <c r="A1089" s="88" t="s">
        <v>20</v>
      </c>
      <c r="B1089" s="88" t="s">
        <v>22</v>
      </c>
      <c r="C1089" s="88" t="s">
        <v>65</v>
      </c>
      <c r="D1089" s="88" t="s">
        <v>131</v>
      </c>
      <c r="E1089" s="130">
        <v>-0.02</v>
      </c>
      <c r="F1089" s="130">
        <v>0.5</v>
      </c>
      <c r="G1089" s="90">
        <v>66.141283389199998</v>
      </c>
      <c r="H1089" s="90">
        <v>-18.1381062116</v>
      </c>
      <c r="I1089" s="90">
        <v>-4.1702907499999997E-2</v>
      </c>
      <c r="J1089" s="90">
        <v>-16.339864292800002</v>
      </c>
      <c r="K1089" s="90">
        <v>1</v>
      </c>
      <c r="L1089" s="90">
        <v>0.62859897649999996</v>
      </c>
      <c r="M1089" s="90">
        <v>-0.2747150236</v>
      </c>
      <c r="N1089" s="89">
        <v>5</v>
      </c>
      <c r="O1089" s="89">
        <v>85</v>
      </c>
      <c r="P1089" s="89">
        <f t="shared" si="31"/>
        <v>30</v>
      </c>
      <c r="Q1089" s="91">
        <f t="shared" si="32"/>
        <v>2.269621695123015</v>
      </c>
    </row>
    <row r="1090" spans="1:17" x14ac:dyDescent="0.25">
      <c r="A1090" s="88" t="s">
        <v>20</v>
      </c>
      <c r="B1090" s="88" t="s">
        <v>22</v>
      </c>
      <c r="C1090" s="88" t="s">
        <v>65</v>
      </c>
      <c r="D1090" s="88" t="s">
        <v>132</v>
      </c>
      <c r="E1090" s="130">
        <v>-0.02</v>
      </c>
      <c r="F1090" s="130">
        <v>0.5</v>
      </c>
      <c r="G1090" s="90">
        <v>-231.9049586106</v>
      </c>
      <c r="H1090" s="90">
        <v>122.24240920610001</v>
      </c>
      <c r="I1090" s="90">
        <v>0.34595366840000003</v>
      </c>
      <c r="J1090" s="90">
        <v>360.43901895139999</v>
      </c>
      <c r="K1090" s="90">
        <v>1</v>
      </c>
      <c r="L1090" s="90">
        <v>0.5432565426</v>
      </c>
      <c r="M1090" s="90">
        <v>1.0124637863999999</v>
      </c>
      <c r="N1090" s="89">
        <v>5</v>
      </c>
      <c r="O1090" s="89">
        <v>85</v>
      </c>
      <c r="P1090" s="89">
        <f t="shared" si="31"/>
        <v>30</v>
      </c>
      <c r="Q1090" s="91">
        <f t="shared" si="32"/>
        <v>4.048119666283446</v>
      </c>
    </row>
    <row r="1091" spans="1:17" x14ac:dyDescent="0.25">
      <c r="A1091" s="88" t="s">
        <v>20</v>
      </c>
      <c r="B1091" s="88" t="s">
        <v>22</v>
      </c>
      <c r="C1091" s="88" t="s">
        <v>65</v>
      </c>
      <c r="D1091" s="88" t="s">
        <v>133</v>
      </c>
      <c r="E1091" s="130">
        <v>-0.02</v>
      </c>
      <c r="F1091" s="130">
        <v>0.5</v>
      </c>
      <c r="G1091" s="90">
        <v>-9.1398488619999991</v>
      </c>
      <c r="H1091" s="90">
        <v>0.8274577058</v>
      </c>
      <c r="I1091" s="90">
        <v>-1.55857E-3</v>
      </c>
      <c r="J1091" s="90">
        <v>25.415307833500002</v>
      </c>
      <c r="K1091" s="90">
        <v>1</v>
      </c>
      <c r="L1091" s="90">
        <v>-0.35987817090000002</v>
      </c>
      <c r="M1091" s="90">
        <v>3.2279605900000001E-2</v>
      </c>
      <c r="N1091" s="89">
        <v>5</v>
      </c>
      <c r="O1091" s="89">
        <v>85</v>
      </c>
      <c r="P1091" s="89">
        <f t="shared" si="31"/>
        <v>30</v>
      </c>
      <c r="Q1091" s="91">
        <f t="shared" si="32"/>
        <v>0.785671794051788</v>
      </c>
    </row>
    <row r="1092" spans="1:17" x14ac:dyDescent="0.25">
      <c r="A1092" s="88" t="s">
        <v>20</v>
      </c>
      <c r="B1092" s="88" t="s">
        <v>21</v>
      </c>
      <c r="C1092" s="88" t="s">
        <v>65</v>
      </c>
      <c r="D1092" s="88" t="s">
        <v>131</v>
      </c>
      <c r="E1092" s="130">
        <v>-0.02</v>
      </c>
      <c r="F1092" s="130">
        <v>0.5</v>
      </c>
      <c r="G1092" s="90">
        <v>38.134388168900003</v>
      </c>
      <c r="H1092" s="90">
        <v>-11.966070717699999</v>
      </c>
      <c r="I1092" s="90">
        <v>2.5465129199999999E-2</v>
      </c>
      <c r="J1092" s="90">
        <v>8.6572662420000004</v>
      </c>
      <c r="K1092" s="90">
        <v>1</v>
      </c>
      <c r="L1092" s="90">
        <v>0.14032094419999999</v>
      </c>
      <c r="M1092" s="90">
        <v>-0.1249677518</v>
      </c>
      <c r="N1092" s="89">
        <v>5</v>
      </c>
      <c r="O1092" s="89">
        <v>85</v>
      </c>
      <c r="P1092" s="89">
        <f t="shared" si="31"/>
        <v>30</v>
      </c>
      <c r="Q1092" s="91">
        <f t="shared" si="32"/>
        <v>2.7749095669101282</v>
      </c>
    </row>
    <row r="1093" spans="1:17" x14ac:dyDescent="0.25">
      <c r="A1093" s="88" t="s">
        <v>20</v>
      </c>
      <c r="B1093" s="88" t="s">
        <v>21</v>
      </c>
      <c r="C1093" s="88" t="s">
        <v>65</v>
      </c>
      <c r="D1093" s="88" t="s">
        <v>132</v>
      </c>
      <c r="E1093" s="130">
        <v>-0.02</v>
      </c>
      <c r="F1093" s="130">
        <v>0.5</v>
      </c>
      <c r="G1093" s="90">
        <v>373.72695819630002</v>
      </c>
      <c r="H1093" s="90">
        <v>-233.71495369760001</v>
      </c>
      <c r="I1093" s="90">
        <v>0.26514582520000002</v>
      </c>
      <c r="J1093" s="90">
        <v>-569.69098035009995</v>
      </c>
      <c r="K1093" s="90">
        <v>0</v>
      </c>
      <c r="L1093" s="90">
        <v>-2.0943615317000002</v>
      </c>
      <c r="M1093" s="90">
        <v>-1.3647169029999999</v>
      </c>
      <c r="N1093" s="89">
        <v>5</v>
      </c>
      <c r="O1093" s="89">
        <v>85</v>
      </c>
      <c r="P1093" s="89">
        <f t="shared" si="31"/>
        <v>30</v>
      </c>
      <c r="Q1093" s="91">
        <f t="shared" si="32"/>
        <v>4.9711092281447229</v>
      </c>
    </row>
    <row r="1094" spans="1:17" x14ac:dyDescent="0.25">
      <c r="A1094" s="88" t="s">
        <v>20</v>
      </c>
      <c r="B1094" s="88" t="s">
        <v>21</v>
      </c>
      <c r="C1094" s="88" t="s">
        <v>65</v>
      </c>
      <c r="D1094" s="88" t="s">
        <v>133</v>
      </c>
      <c r="E1094" s="130">
        <v>-0.02</v>
      </c>
      <c r="F1094" s="130">
        <v>0.5</v>
      </c>
      <c r="G1094" s="90">
        <v>-6.1113956022</v>
      </c>
      <c r="H1094" s="90">
        <v>0.45438560020000002</v>
      </c>
      <c r="I1094" s="90">
        <v>5.8465612000000002E-3</v>
      </c>
      <c r="J1094" s="90">
        <v>28.464288647</v>
      </c>
      <c r="K1094" s="90">
        <v>1</v>
      </c>
      <c r="L1094" s="90">
        <v>-0.27327737260000001</v>
      </c>
      <c r="M1094" s="90">
        <v>2.6809963700000002E-2</v>
      </c>
      <c r="N1094" s="89">
        <v>5</v>
      </c>
      <c r="O1094" s="89">
        <v>85</v>
      </c>
      <c r="P1094" s="89">
        <f t="shared" si="31"/>
        <v>30</v>
      </c>
      <c r="Q1094" s="91">
        <f t="shared" si="32"/>
        <v>0.81100786007181724</v>
      </c>
    </row>
    <row r="1095" spans="1:17" x14ac:dyDescent="0.25">
      <c r="A1095" s="88" t="s">
        <v>20</v>
      </c>
      <c r="B1095" s="88" t="s">
        <v>23</v>
      </c>
      <c r="C1095" s="88" t="s">
        <v>65</v>
      </c>
      <c r="D1095" s="88" t="s">
        <v>134</v>
      </c>
      <c r="E1095" s="130">
        <v>-0.02</v>
      </c>
      <c r="F1095" s="130">
        <v>0.5</v>
      </c>
      <c r="G1095" s="90">
        <v>7.2519246020072243</v>
      </c>
      <c r="H1095" s="90">
        <v>-8.2869949003659737</v>
      </c>
      <c r="I1095" s="90">
        <v>-1.4144583864342626</v>
      </c>
      <c r="J1095" s="90">
        <v>0</v>
      </c>
      <c r="K1095" s="90">
        <v>0</v>
      </c>
      <c r="L1095" s="90">
        <v>0</v>
      </c>
      <c r="M1095" s="90">
        <v>0</v>
      </c>
      <c r="N1095" s="89">
        <v>12</v>
      </c>
      <c r="O1095" s="89">
        <v>105</v>
      </c>
      <c r="P1095" s="89">
        <f t="shared" si="31"/>
        <v>30</v>
      </c>
      <c r="Q1095" s="91">
        <f>EXP((alpha_a+(beta_b/speed_s))+(ceta_c*LN(speed_s)))</f>
        <v>8.7132014033423264</v>
      </c>
    </row>
    <row r="1096" spans="1:17" x14ac:dyDescent="0.25">
      <c r="A1096" s="88" t="s">
        <v>20</v>
      </c>
      <c r="B1096" s="88" t="s">
        <v>23</v>
      </c>
      <c r="C1096" s="88" t="s">
        <v>65</v>
      </c>
      <c r="D1096" s="88" t="s">
        <v>135</v>
      </c>
      <c r="E1096" s="130">
        <v>-0.02</v>
      </c>
      <c r="F1096" s="130">
        <v>0.5</v>
      </c>
      <c r="G1096" s="90">
        <v>0.40534831306343078</v>
      </c>
      <c r="H1096" s="90">
        <v>201.39263242504495</v>
      </c>
      <c r="I1096" s="90">
        <v>-0.16519276834299088</v>
      </c>
      <c r="J1096" s="90">
        <v>0.82732743108239881</v>
      </c>
      <c r="K1096" s="90">
        <v>1.3605391030213656E-2</v>
      </c>
      <c r="L1096" s="90">
        <v>0</v>
      </c>
      <c r="M1096" s="90">
        <v>0</v>
      </c>
      <c r="N1096" s="89">
        <v>12</v>
      </c>
      <c r="O1096" s="89">
        <v>105</v>
      </c>
      <c r="P1096" s="89">
        <f t="shared" si="31"/>
        <v>30</v>
      </c>
      <c r="Q1096" s="91">
        <f>(alpha_a+(beta_b/(1+EXP((((-1)*ceta_c)+(delta_d*LN(speed_s)))+(epsilon_e*speed_s)))))</f>
        <v>6.9900925395216724</v>
      </c>
    </row>
    <row r="1097" spans="1:17" x14ac:dyDescent="0.25">
      <c r="A1097" s="88" t="s">
        <v>20</v>
      </c>
      <c r="B1097" s="88" t="s">
        <v>23</v>
      </c>
      <c r="C1097" s="88" t="s">
        <v>65</v>
      </c>
      <c r="D1097" s="88" t="s">
        <v>136</v>
      </c>
      <c r="E1097" s="130">
        <v>-0.02</v>
      </c>
      <c r="F1097" s="130">
        <v>0.5</v>
      </c>
      <c r="G1097" s="90">
        <v>7.1415689125682889</v>
      </c>
      <c r="H1097" s="90">
        <v>-7.5798788295356951</v>
      </c>
      <c r="I1097" s="90">
        <v>-1.4225986597461162</v>
      </c>
      <c r="J1097" s="90">
        <v>0</v>
      </c>
      <c r="K1097" s="90">
        <v>0</v>
      </c>
      <c r="L1097" s="90">
        <v>0</v>
      </c>
      <c r="M1097" s="90">
        <v>0</v>
      </c>
      <c r="N1097" s="89">
        <v>12</v>
      </c>
      <c r="O1097" s="89">
        <v>105</v>
      </c>
      <c r="P1097" s="89">
        <f t="shared" ref="P1097:P1160" si="33">IF($P$2&lt;N1097,N1097,IF($P$2&gt;O1097,O1097,$P$2))</f>
        <v>30</v>
      </c>
      <c r="Q1097" s="91">
        <f>EXP((alpha_a+(beta_b/speed_s))+(ceta_c*LN(speed_s)))</f>
        <v>7.7707559323069164</v>
      </c>
    </row>
    <row r="1098" spans="1:17" x14ac:dyDescent="0.25">
      <c r="A1098" s="88" t="s">
        <v>20</v>
      </c>
      <c r="B1098" s="88" t="s">
        <v>23</v>
      </c>
      <c r="C1098" s="88" t="s">
        <v>65</v>
      </c>
      <c r="D1098" s="88" t="s">
        <v>137</v>
      </c>
      <c r="E1098" s="130">
        <v>-0.02</v>
      </c>
      <c r="F1098" s="130">
        <v>0.5</v>
      </c>
      <c r="G1098" s="90">
        <v>0.69609501221239012</v>
      </c>
      <c r="H1098" s="90">
        <v>150.1112314437425</v>
      </c>
      <c r="I1098" s="90">
        <v>0.70336698934069952</v>
      </c>
      <c r="J1098" s="90">
        <v>0.97284458295730869</v>
      </c>
      <c r="K1098" s="90">
        <v>1.8007444476161847E-2</v>
      </c>
      <c r="L1098" s="90">
        <v>0</v>
      </c>
      <c r="M1098" s="90">
        <v>0</v>
      </c>
      <c r="N1098" s="89">
        <v>12</v>
      </c>
      <c r="O1098" s="89">
        <v>105</v>
      </c>
      <c r="P1098" s="89">
        <f t="shared" si="33"/>
        <v>30</v>
      </c>
      <c r="Q1098" s="91">
        <f>(alpha_a+(beta_b/(1+EXP((((-1)*ceta_c)+(delta_d*LN(speed_s)))+(epsilon_e*speed_s)))))</f>
        <v>6.889884070379086</v>
      </c>
    </row>
    <row r="1099" spans="1:17" x14ac:dyDescent="0.25">
      <c r="A1099" s="88" t="s">
        <v>20</v>
      </c>
      <c r="B1099" s="88" t="s">
        <v>23</v>
      </c>
      <c r="C1099" s="88" t="s">
        <v>65</v>
      </c>
      <c r="D1099" s="88" t="s">
        <v>138</v>
      </c>
      <c r="E1099" s="130">
        <v>-0.02</v>
      </c>
      <c r="F1099" s="130">
        <v>0.5</v>
      </c>
      <c r="G1099" s="90">
        <v>0.28809326770326116</v>
      </c>
      <c r="H1099" s="90">
        <v>153.2567539221632</v>
      </c>
      <c r="I1099" s="90">
        <v>-0.38026572378558537</v>
      </c>
      <c r="J1099" s="90">
        <v>0.80563379934585944</v>
      </c>
      <c r="K1099" s="90">
        <v>1.8556290109627786E-2</v>
      </c>
      <c r="L1099" s="90">
        <v>0</v>
      </c>
      <c r="M1099" s="90">
        <v>0</v>
      </c>
      <c r="N1099" s="89">
        <v>12</v>
      </c>
      <c r="O1099" s="89">
        <v>105</v>
      </c>
      <c r="P1099" s="89">
        <f t="shared" si="33"/>
        <v>30</v>
      </c>
      <c r="Q1099" s="91">
        <f>(alpha_a+(beta_b/(1+EXP((((-1)*ceta_c)+(delta_d*LN(speed_s)))+(epsilon_e*speed_s)))))</f>
        <v>4.0693576037637387</v>
      </c>
    </row>
    <row r="1100" spans="1:17" x14ac:dyDescent="0.25">
      <c r="A1100" s="88" t="s">
        <v>20</v>
      </c>
      <c r="B1100" s="88" t="s">
        <v>24</v>
      </c>
      <c r="C1100" s="88" t="s">
        <v>65</v>
      </c>
      <c r="D1100" s="88" t="s">
        <v>134</v>
      </c>
      <c r="E1100" s="130">
        <v>-0.02</v>
      </c>
      <c r="F1100" s="130">
        <v>0.5</v>
      </c>
      <c r="G1100" s="90">
        <v>6.5052167759677486</v>
      </c>
      <c r="H1100" s="90">
        <v>-5.6052275142694494</v>
      </c>
      <c r="I1100" s="90">
        <v>-1.2761609324617433</v>
      </c>
      <c r="J1100" s="90">
        <v>0</v>
      </c>
      <c r="K1100" s="90">
        <v>0</v>
      </c>
      <c r="L1100" s="90">
        <v>0</v>
      </c>
      <c r="M1100" s="90">
        <v>0</v>
      </c>
      <c r="N1100" s="89">
        <v>12</v>
      </c>
      <c r="O1100" s="89">
        <v>105</v>
      </c>
      <c r="P1100" s="89">
        <f t="shared" si="33"/>
        <v>30</v>
      </c>
      <c r="Q1100" s="91">
        <f>EXP((alpha_a+(beta_b/speed_s))+(ceta_c*LN(speed_s)))</f>
        <v>7.2275537861612724</v>
      </c>
    </row>
    <row r="1101" spans="1:17" x14ac:dyDescent="0.25">
      <c r="A1101" s="88" t="s">
        <v>20</v>
      </c>
      <c r="B1101" s="88" t="s">
        <v>24</v>
      </c>
      <c r="C1101" s="88" t="s">
        <v>65</v>
      </c>
      <c r="D1101" s="88" t="s">
        <v>135</v>
      </c>
      <c r="E1101" s="130">
        <v>-0.02</v>
      </c>
      <c r="F1101" s="130">
        <v>0.5</v>
      </c>
      <c r="G1101" s="90">
        <v>0.93466979806815531</v>
      </c>
      <c r="H1101" s="90">
        <v>174.64231900412079</v>
      </c>
      <c r="I1101" s="90">
        <v>-0.19669924872188813</v>
      </c>
      <c r="J1101" s="90">
        <v>0.81450828597467617</v>
      </c>
      <c r="K1101" s="90">
        <v>1.8729312901821029E-2</v>
      </c>
      <c r="L1101" s="90">
        <v>0</v>
      </c>
      <c r="M1101" s="90">
        <v>0</v>
      </c>
      <c r="N1101" s="89">
        <v>12</v>
      </c>
      <c r="O1101" s="89">
        <v>105</v>
      </c>
      <c r="P1101" s="89">
        <f t="shared" si="33"/>
        <v>30</v>
      </c>
      <c r="Q1101" s="91">
        <f>(alpha_a+(beta_b/(1+EXP((((-1)*ceta_c)+(delta_d*LN(speed_s)))+(epsilon_e*speed_s)))))</f>
        <v>5.9122423115261631</v>
      </c>
    </row>
    <row r="1102" spans="1:17" x14ac:dyDescent="0.25">
      <c r="A1102" s="88" t="s">
        <v>20</v>
      </c>
      <c r="B1102" s="88" t="s">
        <v>24</v>
      </c>
      <c r="C1102" s="88" t="s">
        <v>65</v>
      </c>
      <c r="D1102" s="88" t="s">
        <v>136</v>
      </c>
      <c r="E1102" s="130">
        <v>-0.02</v>
      </c>
      <c r="F1102" s="130">
        <v>0.5</v>
      </c>
      <c r="G1102" s="90">
        <v>0.99928175369344518</v>
      </c>
      <c r="H1102" s="90">
        <v>779.43259235841811</v>
      </c>
      <c r="I1102" s="90">
        <v>-1.7749738482124202</v>
      </c>
      <c r="J1102" s="90">
        <v>0.74010590371209783</v>
      </c>
      <c r="K1102" s="90">
        <v>1.9489847806952558E-2</v>
      </c>
      <c r="L1102" s="90">
        <v>0</v>
      </c>
      <c r="M1102" s="90">
        <v>0</v>
      </c>
      <c r="N1102" s="89">
        <v>12</v>
      </c>
      <c r="O1102" s="89">
        <v>105</v>
      </c>
      <c r="P1102" s="89">
        <f t="shared" si="33"/>
        <v>30</v>
      </c>
      <c r="Q1102" s="91">
        <f>(alpha_a+(beta_b/(1+EXP((((-1)*ceta_c)+(delta_d*LN(speed_s)))+(epsilon_e*speed_s)))))</f>
        <v>6.8940137574806775</v>
      </c>
    </row>
    <row r="1103" spans="1:17" x14ac:dyDescent="0.25">
      <c r="A1103" s="88" t="s">
        <v>20</v>
      </c>
      <c r="B1103" s="88" t="s">
        <v>24</v>
      </c>
      <c r="C1103" s="88" t="s">
        <v>65</v>
      </c>
      <c r="D1103" s="88" t="s">
        <v>137</v>
      </c>
      <c r="E1103" s="130">
        <v>-0.02</v>
      </c>
      <c r="F1103" s="130">
        <v>0.5</v>
      </c>
      <c r="G1103" s="90">
        <v>0.92561839032129256</v>
      </c>
      <c r="H1103" s="90">
        <v>274.25289032311667</v>
      </c>
      <c r="I1103" s="90">
        <v>0.11820071923242609</v>
      </c>
      <c r="J1103" s="90">
        <v>1.0378158258321768</v>
      </c>
      <c r="K1103" s="90">
        <v>1.6079830055823589E-2</v>
      </c>
      <c r="L1103" s="90">
        <v>0</v>
      </c>
      <c r="M1103" s="90">
        <v>0</v>
      </c>
      <c r="N1103" s="89">
        <v>12</v>
      </c>
      <c r="O1103" s="89">
        <v>105</v>
      </c>
      <c r="P1103" s="89">
        <f t="shared" si="33"/>
        <v>30</v>
      </c>
      <c r="Q1103" s="91">
        <f>(alpha_a+(beta_b/(1+EXP((((-1)*ceta_c)+(delta_d*LN(speed_s)))+(epsilon_e*speed_s)))))</f>
        <v>6.3989146343744698</v>
      </c>
    </row>
    <row r="1104" spans="1:17" x14ac:dyDescent="0.25">
      <c r="A1104" s="88" t="s">
        <v>20</v>
      </c>
      <c r="B1104" s="88" t="s">
        <v>24</v>
      </c>
      <c r="C1104" s="88" t="s">
        <v>65</v>
      </c>
      <c r="D1104" s="88" t="s">
        <v>138</v>
      </c>
      <c r="E1104" s="130">
        <v>-0.02</v>
      </c>
      <c r="F1104" s="130">
        <v>0.5</v>
      </c>
      <c r="G1104" s="90">
        <v>0.62214401834220812</v>
      </c>
      <c r="H1104" s="90">
        <v>238.08792033292673</v>
      </c>
      <c r="I1104" s="90">
        <v>-0.96170877593502091</v>
      </c>
      <c r="J1104" s="90">
        <v>0.78467255472445507</v>
      </c>
      <c r="K1104" s="90">
        <v>2.2592674530120618E-2</v>
      </c>
      <c r="L1104" s="90">
        <v>0</v>
      </c>
      <c r="M1104" s="90">
        <v>0</v>
      </c>
      <c r="N1104" s="89">
        <v>12</v>
      </c>
      <c r="O1104" s="89">
        <v>105</v>
      </c>
      <c r="P1104" s="89">
        <f t="shared" si="33"/>
        <v>30</v>
      </c>
      <c r="Q1104" s="91">
        <f>(alpha_a+(beta_b/(1+EXP((((-1)*ceta_c)+(delta_d*LN(speed_s)))+(epsilon_e*speed_s)))))</f>
        <v>3.7833648684695462</v>
      </c>
    </row>
    <row r="1105" spans="1:17" x14ac:dyDescent="0.25">
      <c r="A1105" s="88" t="s">
        <v>20</v>
      </c>
      <c r="B1105" s="88" t="s">
        <v>19</v>
      </c>
      <c r="C1105" s="88" t="s">
        <v>65</v>
      </c>
      <c r="D1105" s="88" t="s">
        <v>134</v>
      </c>
      <c r="E1105" s="130">
        <v>-0.02</v>
      </c>
      <c r="F1105" s="130">
        <v>0.5</v>
      </c>
      <c r="G1105" s="90">
        <v>-1.2788163336322359E-4</v>
      </c>
      <c r="H1105" s="90">
        <v>2.105140803995717E-2</v>
      </c>
      <c r="I1105" s="90">
        <v>-1.2361643352642973</v>
      </c>
      <c r="J1105" s="90">
        <v>32.199877253008609</v>
      </c>
      <c r="K1105" s="90">
        <v>0</v>
      </c>
      <c r="L1105" s="90">
        <v>0</v>
      </c>
      <c r="M1105" s="90">
        <v>0</v>
      </c>
      <c r="N1105" s="89">
        <v>11</v>
      </c>
      <c r="O1105" s="89">
        <v>86</v>
      </c>
      <c r="P1105" s="89">
        <f t="shared" si="33"/>
        <v>30</v>
      </c>
      <c r="Q1105" s="91">
        <f>(((alpha_a*(speed_s^3))+(beta_b*(speed_s^2))+(ceta_c*speed_s))+delta_d)</f>
        <v>10.608410330234111</v>
      </c>
    </row>
    <row r="1106" spans="1:17" x14ac:dyDescent="0.25">
      <c r="A1106" s="88" t="s">
        <v>20</v>
      </c>
      <c r="B1106" s="88" t="s">
        <v>19</v>
      </c>
      <c r="C1106" s="88" t="s">
        <v>65</v>
      </c>
      <c r="D1106" s="88" t="s">
        <v>135</v>
      </c>
      <c r="E1106" s="130">
        <v>-0.02</v>
      </c>
      <c r="F1106" s="130">
        <v>0.5</v>
      </c>
      <c r="G1106" s="90">
        <v>-8.4356251518914098E-5</v>
      </c>
      <c r="H1106" s="90">
        <v>1.4010130805284255E-2</v>
      </c>
      <c r="I1106" s="90">
        <v>-0.82541146914347718</v>
      </c>
      <c r="J1106" s="90">
        <v>21.103562183167782</v>
      </c>
      <c r="K1106" s="90">
        <v>0</v>
      </c>
      <c r="L1106" s="90">
        <v>0</v>
      </c>
      <c r="M1106" s="90">
        <v>0</v>
      </c>
      <c r="N1106" s="89">
        <v>11</v>
      </c>
      <c r="O1106" s="89">
        <v>86</v>
      </c>
      <c r="P1106" s="89">
        <f t="shared" si="33"/>
        <v>30</v>
      </c>
      <c r="Q1106" s="91">
        <f>(((alpha_a*(speed_s^3))+(beta_b*(speed_s^2))+(ceta_c*speed_s))+delta_d)</f>
        <v>6.672717042608614</v>
      </c>
    </row>
    <row r="1107" spans="1:17" x14ac:dyDescent="0.25">
      <c r="A1107" s="88" t="s">
        <v>20</v>
      </c>
      <c r="B1107" s="88" t="s">
        <v>19</v>
      </c>
      <c r="C1107" s="88" t="s">
        <v>65</v>
      </c>
      <c r="D1107" s="88" t="s">
        <v>136</v>
      </c>
      <c r="E1107" s="130">
        <v>-0.02</v>
      </c>
      <c r="F1107" s="130">
        <v>0.5</v>
      </c>
      <c r="G1107" s="90">
        <v>-9.2733121941052207E-5</v>
      </c>
      <c r="H1107" s="90">
        <v>1.5600035913261171E-2</v>
      </c>
      <c r="I1107" s="90">
        <v>-0.92482423927898971</v>
      </c>
      <c r="J1107" s="90">
        <v>23.385519463278921</v>
      </c>
      <c r="K1107" s="90">
        <v>0</v>
      </c>
      <c r="L1107" s="90">
        <v>0</v>
      </c>
      <c r="M1107" s="90">
        <v>0</v>
      </c>
      <c r="N1107" s="89">
        <v>11</v>
      </c>
      <c r="O1107" s="89">
        <v>86</v>
      </c>
      <c r="P1107" s="89">
        <f t="shared" si="33"/>
        <v>30</v>
      </c>
      <c r="Q1107" s="91">
        <f>(((alpha_a*(speed_s^3))+(beta_b*(speed_s^2))+(ceta_c*speed_s))+delta_d)</f>
        <v>7.1770303144358785</v>
      </c>
    </row>
    <row r="1108" spans="1:17" x14ac:dyDescent="0.25">
      <c r="A1108" s="88" t="s">
        <v>20</v>
      </c>
      <c r="B1108" s="88" t="s">
        <v>19</v>
      </c>
      <c r="C1108" s="88" t="s">
        <v>65</v>
      </c>
      <c r="D1108" s="88" t="s">
        <v>137</v>
      </c>
      <c r="E1108" s="130">
        <v>-0.02</v>
      </c>
      <c r="F1108" s="130">
        <v>0.5</v>
      </c>
      <c r="G1108" s="90">
        <v>-1.8948697270766133</v>
      </c>
      <c r="H1108" s="90">
        <v>226.84140487586998</v>
      </c>
      <c r="I1108" s="90">
        <v>-0.50144988021402281</v>
      </c>
      <c r="J1108" s="90">
        <v>0.80115628631871094</v>
      </c>
      <c r="K1108" s="90">
        <v>1.1206793387139014E-3</v>
      </c>
      <c r="L1108" s="90">
        <v>0</v>
      </c>
      <c r="M1108" s="90">
        <v>0</v>
      </c>
      <c r="N1108" s="89">
        <v>11</v>
      </c>
      <c r="O1108" s="89">
        <v>86</v>
      </c>
      <c r="P1108" s="89">
        <f t="shared" si="33"/>
        <v>30</v>
      </c>
      <c r="Q1108" s="91">
        <f>(alpha_a+(beta_b/(1+EXP((((-1)*ceta_c)+(delta_d*LN(speed_s)))+(epsilon_e*speed_s)))))</f>
        <v>6.4915932374180363</v>
      </c>
    </row>
    <row r="1109" spans="1:17" x14ac:dyDescent="0.25">
      <c r="A1109" s="88" t="s">
        <v>20</v>
      </c>
      <c r="B1109" s="88" t="s">
        <v>19</v>
      </c>
      <c r="C1109" s="88" t="s">
        <v>65</v>
      </c>
      <c r="D1109" s="88" t="s">
        <v>138</v>
      </c>
      <c r="E1109" s="130">
        <v>-0.02</v>
      </c>
      <c r="F1109" s="130">
        <v>0.5</v>
      </c>
      <c r="G1109" s="90">
        <v>-4.7214728403175022E-5</v>
      </c>
      <c r="H1109" s="90">
        <v>7.8023888380633561E-3</v>
      </c>
      <c r="I1109" s="90">
        <v>-0.46193494825831027</v>
      </c>
      <c r="J1109" s="90">
        <v>11.992658076105354</v>
      </c>
      <c r="K1109" s="90">
        <v>0</v>
      </c>
      <c r="L1109" s="90">
        <v>0</v>
      </c>
      <c r="M1109" s="90">
        <v>0</v>
      </c>
      <c r="N1109" s="89">
        <v>11</v>
      </c>
      <c r="O1109" s="89">
        <v>85</v>
      </c>
      <c r="P1109" s="89">
        <f t="shared" si="33"/>
        <v>30</v>
      </c>
      <c r="Q1109" s="91">
        <f>(((alpha_a*(speed_s^3))+(beta_b*(speed_s^2))+(ceta_c*speed_s))+delta_d)</f>
        <v>3.8819619157273415</v>
      </c>
    </row>
    <row r="1110" spans="1:17" x14ac:dyDescent="0.25">
      <c r="A1110" s="88" t="s">
        <v>20</v>
      </c>
      <c r="B1110" s="88" t="s">
        <v>22</v>
      </c>
      <c r="C1110" s="88" t="s">
        <v>65</v>
      </c>
      <c r="D1110" s="88" t="s">
        <v>134</v>
      </c>
      <c r="E1110" s="130">
        <v>-0.02</v>
      </c>
      <c r="F1110" s="130">
        <v>0.5</v>
      </c>
      <c r="G1110" s="90">
        <v>1.2758728533918604</v>
      </c>
      <c r="H1110" s="90">
        <v>54.42062304036746</v>
      </c>
      <c r="I1110" s="90">
        <v>1.1871965838295941</v>
      </c>
      <c r="J1110" s="90">
        <v>1.0512160383491767</v>
      </c>
      <c r="K1110" s="90">
        <v>-7.0427452604310687E-5</v>
      </c>
      <c r="L1110" s="90">
        <v>0</v>
      </c>
      <c r="M1110" s="90">
        <v>0</v>
      </c>
      <c r="N1110" s="89">
        <v>11</v>
      </c>
      <c r="O1110" s="89">
        <v>86</v>
      </c>
      <c r="P1110" s="89">
        <f t="shared" si="33"/>
        <v>30</v>
      </c>
      <c r="Q1110" s="91">
        <f>(alpha_a+(beta_b/(1+EXP((((-1)*ceta_c)+(delta_d*LN(speed_s)))+(epsilon_e*speed_s)))))</f>
        <v>5.8602687579829009</v>
      </c>
    </row>
    <row r="1111" spans="1:17" x14ac:dyDescent="0.25">
      <c r="A1111" s="88" t="s">
        <v>20</v>
      </c>
      <c r="B1111" s="88" t="s">
        <v>22</v>
      </c>
      <c r="C1111" s="88" t="s">
        <v>65</v>
      </c>
      <c r="D1111" s="88" t="s">
        <v>135</v>
      </c>
      <c r="E1111" s="130">
        <v>-0.02</v>
      </c>
      <c r="F1111" s="130">
        <v>0.5</v>
      </c>
      <c r="G1111" s="90">
        <v>62.583108007911342</v>
      </c>
      <c r="H1111" s="90">
        <v>0.99907973888257107</v>
      </c>
      <c r="I1111" s="90">
        <v>-0.76997094673151745</v>
      </c>
      <c r="J1111" s="90">
        <v>0</v>
      </c>
      <c r="K1111" s="90">
        <v>0</v>
      </c>
      <c r="L1111" s="90">
        <v>0</v>
      </c>
      <c r="M1111" s="90">
        <v>0</v>
      </c>
      <c r="N1111" s="89">
        <v>11</v>
      </c>
      <c r="O1111" s="89">
        <v>86</v>
      </c>
      <c r="P1111" s="89">
        <f t="shared" si="33"/>
        <v>30</v>
      </c>
      <c r="Q1111" s="91">
        <f>((alpha_a*(beta_b^speed_s))*(speed_s^ceta_c))</f>
        <v>4.4373248742039495</v>
      </c>
    </row>
    <row r="1112" spans="1:17" x14ac:dyDescent="0.25">
      <c r="A1112" s="88" t="s">
        <v>20</v>
      </c>
      <c r="B1112" s="88" t="s">
        <v>22</v>
      </c>
      <c r="C1112" s="88" t="s">
        <v>65</v>
      </c>
      <c r="D1112" s="88" t="s">
        <v>136</v>
      </c>
      <c r="E1112" s="130">
        <v>-0.02</v>
      </c>
      <c r="F1112" s="130">
        <v>0.5</v>
      </c>
      <c r="G1112" s="90">
        <v>71.693378659686587</v>
      </c>
      <c r="H1112" s="90">
        <v>0.99926173930515849</v>
      </c>
      <c r="I1112" s="90">
        <v>-0.78210345675306137</v>
      </c>
      <c r="J1112" s="90">
        <v>0</v>
      </c>
      <c r="K1112" s="90">
        <v>0</v>
      </c>
      <c r="L1112" s="90">
        <v>0</v>
      </c>
      <c r="M1112" s="90">
        <v>0</v>
      </c>
      <c r="N1112" s="89">
        <v>11</v>
      </c>
      <c r="O1112" s="89">
        <v>86</v>
      </c>
      <c r="P1112" s="89">
        <f t="shared" si="33"/>
        <v>30</v>
      </c>
      <c r="Q1112" s="91">
        <f>((alpha_a*(beta_b^speed_s))*(speed_s^ceta_c))</f>
        <v>4.9045049774568925</v>
      </c>
    </row>
    <row r="1113" spans="1:17" x14ac:dyDescent="0.25">
      <c r="A1113" s="88" t="s">
        <v>20</v>
      </c>
      <c r="B1113" s="88" t="s">
        <v>22</v>
      </c>
      <c r="C1113" s="88" t="s">
        <v>65</v>
      </c>
      <c r="D1113" s="88" t="s">
        <v>137</v>
      </c>
      <c r="E1113" s="130">
        <v>-0.02</v>
      </c>
      <c r="F1113" s="130">
        <v>0.5</v>
      </c>
      <c r="G1113" s="90">
        <v>125.64435207802579</v>
      </c>
      <c r="H1113" s="90">
        <v>0.99925022266146979</v>
      </c>
      <c r="I1113" s="90">
        <v>-0.98005137430524325</v>
      </c>
      <c r="J1113" s="90">
        <v>0</v>
      </c>
      <c r="K1113" s="90">
        <v>0</v>
      </c>
      <c r="L1113" s="90">
        <v>0</v>
      </c>
      <c r="M1113" s="90">
        <v>0</v>
      </c>
      <c r="N1113" s="89">
        <v>11</v>
      </c>
      <c r="O1113" s="89">
        <v>86</v>
      </c>
      <c r="P1113" s="89">
        <f t="shared" si="33"/>
        <v>30</v>
      </c>
      <c r="Q1113" s="91">
        <f>((alpha_a*(beta_b^speed_s))*(speed_s^ceta_c))</f>
        <v>4.3824388666676244</v>
      </c>
    </row>
    <row r="1114" spans="1:17" x14ac:dyDescent="0.25">
      <c r="A1114" s="88" t="s">
        <v>20</v>
      </c>
      <c r="B1114" s="88" t="s">
        <v>22</v>
      </c>
      <c r="C1114" s="88" t="s">
        <v>65</v>
      </c>
      <c r="D1114" s="88" t="s">
        <v>138</v>
      </c>
      <c r="E1114" s="130">
        <v>-0.02</v>
      </c>
      <c r="F1114" s="130">
        <v>0.5</v>
      </c>
      <c r="G1114" s="90">
        <v>30.816856042458188</v>
      </c>
      <c r="H1114" s="90">
        <v>0.99666475543424782</v>
      </c>
      <c r="I1114" s="90">
        <v>-0.70582705145716262</v>
      </c>
      <c r="J1114" s="90">
        <v>0</v>
      </c>
      <c r="K1114" s="90">
        <v>0</v>
      </c>
      <c r="L1114" s="90">
        <v>0</v>
      </c>
      <c r="M1114" s="90">
        <v>0</v>
      </c>
      <c r="N1114" s="89">
        <v>11</v>
      </c>
      <c r="O1114" s="89">
        <v>86</v>
      </c>
      <c r="P1114" s="89">
        <f t="shared" si="33"/>
        <v>30</v>
      </c>
      <c r="Q1114" s="91">
        <f>((alpha_a*(beta_b^speed_s))*(speed_s^ceta_c))</f>
        <v>2.5273722542665835</v>
      </c>
    </row>
    <row r="1115" spans="1:17" x14ac:dyDescent="0.25">
      <c r="A1115" s="88" t="s">
        <v>20</v>
      </c>
      <c r="B1115" s="88" t="s">
        <v>21</v>
      </c>
      <c r="C1115" s="88" t="s">
        <v>65</v>
      </c>
      <c r="D1115" s="88" t="s">
        <v>134</v>
      </c>
      <c r="E1115" s="130">
        <v>-0.02</v>
      </c>
      <c r="F1115" s="130">
        <v>0.5</v>
      </c>
      <c r="G1115" s="90">
        <v>-1.1052608451462707E-4</v>
      </c>
      <c r="H1115" s="90">
        <v>1.8822691623291383E-2</v>
      </c>
      <c r="I1115" s="90">
        <v>-1.1140178052525931</v>
      </c>
      <c r="J1115" s="90">
        <v>28.237969739589484</v>
      </c>
      <c r="K1115" s="90">
        <v>0</v>
      </c>
      <c r="L1115" s="90">
        <v>0</v>
      </c>
      <c r="M1115" s="90">
        <v>0</v>
      </c>
      <c r="N1115" s="89">
        <v>11</v>
      </c>
      <c r="O1115" s="89">
        <v>86</v>
      </c>
      <c r="P1115" s="89">
        <f t="shared" si="33"/>
        <v>30</v>
      </c>
      <c r="Q1115" s="91">
        <f>(((alpha_a*(speed_s^3))+(beta_b*(speed_s^2))+(ceta_c*speed_s))+delta_d)</f>
        <v>8.7736537610790073</v>
      </c>
    </row>
    <row r="1116" spans="1:17" x14ac:dyDescent="0.25">
      <c r="A1116" s="88" t="s">
        <v>20</v>
      </c>
      <c r="B1116" s="88" t="s">
        <v>21</v>
      </c>
      <c r="C1116" s="88" t="s">
        <v>65</v>
      </c>
      <c r="D1116" s="88" t="s">
        <v>135</v>
      </c>
      <c r="E1116" s="130">
        <v>-0.02</v>
      </c>
      <c r="F1116" s="130">
        <v>0.5</v>
      </c>
      <c r="G1116" s="90">
        <v>-1.165832915738982</v>
      </c>
      <c r="H1116" s="90">
        <v>107.50667426465127</v>
      </c>
      <c r="I1116" s="90">
        <v>-0.22072852081463029</v>
      </c>
      <c r="J1116" s="90">
        <v>0.71339857820043917</v>
      </c>
      <c r="K1116" s="90">
        <v>1.4891662727677644E-3</v>
      </c>
      <c r="L1116" s="90">
        <v>0</v>
      </c>
      <c r="M1116" s="90">
        <v>0</v>
      </c>
      <c r="N1116" s="89">
        <v>11</v>
      </c>
      <c r="O1116" s="89">
        <v>86</v>
      </c>
      <c r="P1116" s="89">
        <f t="shared" si="33"/>
        <v>30</v>
      </c>
      <c r="Q1116" s="91">
        <f>(alpha_a+(beta_b/(1+EXP((((-1)*ceta_c)+(delta_d*LN(speed_s)))+(epsilon_e*speed_s)))))</f>
        <v>5.6563461529905048</v>
      </c>
    </row>
    <row r="1117" spans="1:17" x14ac:dyDescent="0.25">
      <c r="A1117" s="88" t="s">
        <v>20</v>
      </c>
      <c r="B1117" s="88" t="s">
        <v>21</v>
      </c>
      <c r="C1117" s="88" t="s">
        <v>65</v>
      </c>
      <c r="D1117" s="88" t="s">
        <v>136</v>
      </c>
      <c r="E1117" s="130">
        <v>-0.02</v>
      </c>
      <c r="F1117" s="130">
        <v>0.5</v>
      </c>
      <c r="G1117" s="90">
        <v>-1.0948844251663454</v>
      </c>
      <c r="H1117" s="90">
        <v>132.71724138343828</v>
      </c>
      <c r="I1117" s="90">
        <v>-0.29756096231524981</v>
      </c>
      <c r="J1117" s="90">
        <v>0.73695214828594691</v>
      </c>
      <c r="K1117" s="90">
        <v>1.3502381485247903E-3</v>
      </c>
      <c r="L1117" s="90">
        <v>0</v>
      </c>
      <c r="M1117" s="90">
        <v>0</v>
      </c>
      <c r="N1117" s="89">
        <v>11</v>
      </c>
      <c r="O1117" s="89">
        <v>86</v>
      </c>
      <c r="P1117" s="89">
        <f t="shared" si="33"/>
        <v>30</v>
      </c>
      <c r="Q1117" s="91">
        <f>(alpha_a+(beta_b/(1+EXP((((-1)*ceta_c)+(delta_d*LN(speed_s)))+(epsilon_e*speed_s)))))</f>
        <v>6.19948803814244</v>
      </c>
    </row>
    <row r="1118" spans="1:17" x14ac:dyDescent="0.25">
      <c r="A1118" s="88" t="s">
        <v>20</v>
      </c>
      <c r="B1118" s="88" t="s">
        <v>21</v>
      </c>
      <c r="C1118" s="88" t="s">
        <v>65</v>
      </c>
      <c r="D1118" s="88" t="s">
        <v>137</v>
      </c>
      <c r="E1118" s="130">
        <v>-0.02</v>
      </c>
      <c r="F1118" s="130">
        <v>0.5</v>
      </c>
      <c r="G1118" s="90">
        <v>138.62462048427224</v>
      </c>
      <c r="H1118" s="90">
        <v>0.99608709909296989</v>
      </c>
      <c r="I1118" s="90">
        <v>-0.91808872044088974</v>
      </c>
      <c r="J1118" s="90">
        <v>0</v>
      </c>
      <c r="K1118" s="90">
        <v>0</v>
      </c>
      <c r="L1118" s="90">
        <v>0</v>
      </c>
      <c r="M1118" s="90">
        <v>0</v>
      </c>
      <c r="N1118" s="89">
        <v>11</v>
      </c>
      <c r="O1118" s="89">
        <v>86</v>
      </c>
      <c r="P1118" s="89">
        <f t="shared" si="33"/>
        <v>30</v>
      </c>
      <c r="Q1118" s="91">
        <f>((alpha_a*(beta_b^speed_s))*(speed_s^ceta_c))</f>
        <v>5.4278953703852322</v>
      </c>
    </row>
    <row r="1119" spans="1:17" x14ac:dyDescent="0.25">
      <c r="A1119" s="88" t="s">
        <v>20</v>
      </c>
      <c r="B1119" s="88" t="s">
        <v>21</v>
      </c>
      <c r="C1119" s="88" t="s">
        <v>65</v>
      </c>
      <c r="D1119" s="88" t="s">
        <v>138</v>
      </c>
      <c r="E1119" s="130">
        <v>-0.02</v>
      </c>
      <c r="F1119" s="130">
        <v>0.5</v>
      </c>
      <c r="G1119" s="90">
        <v>-0.62408892407164229</v>
      </c>
      <c r="H1119" s="90">
        <v>49.299294360945986</v>
      </c>
      <c r="I1119" s="90">
        <v>5.275120040491546E-2</v>
      </c>
      <c r="J1119" s="90">
        <v>0.73473691832772103</v>
      </c>
      <c r="K1119" s="90">
        <v>1.4097289289493075E-3</v>
      </c>
      <c r="L1119" s="90">
        <v>0</v>
      </c>
      <c r="M1119" s="90">
        <v>0</v>
      </c>
      <c r="N1119" s="89">
        <v>11</v>
      </c>
      <c r="O1119" s="89">
        <v>86</v>
      </c>
      <c r="P1119" s="89">
        <f t="shared" si="33"/>
        <v>30</v>
      </c>
      <c r="Q1119" s="91">
        <f t="shared" ref="Q1119:Q1124" si="34">(alpha_a+(beta_b/(1+EXP((((-1)*ceta_c)+(delta_d*LN(speed_s)))+(epsilon_e*speed_s)))))</f>
        <v>3.1555143605187297</v>
      </c>
    </row>
    <row r="1120" spans="1:17" x14ac:dyDescent="0.25">
      <c r="A1120" s="88" t="s">
        <v>6</v>
      </c>
      <c r="B1120" s="88" t="s">
        <v>5</v>
      </c>
      <c r="C1120" s="88" t="s">
        <v>65</v>
      </c>
      <c r="D1120" s="88" t="s">
        <v>134</v>
      </c>
      <c r="E1120" s="130">
        <v>-0.02</v>
      </c>
      <c r="F1120" s="130">
        <v>0.5</v>
      </c>
      <c r="G1120" s="90">
        <v>-2.3591825771774033</v>
      </c>
      <c r="H1120" s="90">
        <v>141.16907276608322</v>
      </c>
      <c r="I1120" s="90">
        <v>-0.24796494885693329</v>
      </c>
      <c r="J1120" s="90">
        <v>0.71235164759193825</v>
      </c>
      <c r="K1120" s="90">
        <v>1.2519436520667057E-3</v>
      </c>
      <c r="L1120" s="90">
        <v>0</v>
      </c>
      <c r="M1120" s="90">
        <v>0</v>
      </c>
      <c r="N1120" s="89">
        <v>12</v>
      </c>
      <c r="O1120" s="89">
        <v>86</v>
      </c>
      <c r="P1120" s="89">
        <f t="shared" si="33"/>
        <v>30</v>
      </c>
      <c r="Q1120" s="91">
        <f t="shared" si="34"/>
        <v>6.4612245585190315</v>
      </c>
    </row>
    <row r="1121" spans="1:17" x14ac:dyDescent="0.25">
      <c r="A1121" s="88" t="s">
        <v>6</v>
      </c>
      <c r="B1121" s="88" t="s">
        <v>5</v>
      </c>
      <c r="C1121" s="88" t="s">
        <v>65</v>
      </c>
      <c r="D1121" s="88" t="s">
        <v>135</v>
      </c>
      <c r="E1121" s="130">
        <v>-0.02</v>
      </c>
      <c r="F1121" s="130">
        <v>0.5</v>
      </c>
      <c r="G1121" s="90">
        <v>-1.3329102299416198</v>
      </c>
      <c r="H1121" s="90">
        <v>64.920226606749125</v>
      </c>
      <c r="I1121" s="90">
        <v>0.21248624660244958</v>
      </c>
      <c r="J1121" s="90">
        <v>0.76516353401507042</v>
      </c>
      <c r="K1121" s="90">
        <v>9.3304116584742684E-4</v>
      </c>
      <c r="L1121" s="90">
        <v>0</v>
      </c>
      <c r="M1121" s="90">
        <v>0</v>
      </c>
      <c r="N1121" s="89">
        <v>12</v>
      </c>
      <c r="O1121" s="89">
        <v>86</v>
      </c>
      <c r="P1121" s="89">
        <f t="shared" si="33"/>
        <v>30</v>
      </c>
      <c r="Q1121" s="91">
        <f t="shared" si="34"/>
        <v>3.9783483905662935</v>
      </c>
    </row>
    <row r="1122" spans="1:17" x14ac:dyDescent="0.25">
      <c r="A1122" s="88" t="s">
        <v>6</v>
      </c>
      <c r="B1122" s="88" t="s">
        <v>5</v>
      </c>
      <c r="C1122" s="88" t="s">
        <v>65</v>
      </c>
      <c r="D1122" s="88" t="s">
        <v>136</v>
      </c>
      <c r="E1122" s="130">
        <v>-0.02</v>
      </c>
      <c r="F1122" s="130">
        <v>0.5</v>
      </c>
      <c r="G1122" s="90">
        <v>-1.3986245272866762</v>
      </c>
      <c r="H1122" s="90">
        <v>97.855246942983115</v>
      </c>
      <c r="I1122" s="90">
        <v>-0.17989057653044369</v>
      </c>
      <c r="J1122" s="90">
        <v>0.74901409368440774</v>
      </c>
      <c r="K1122" s="90">
        <v>1.1719349790439025E-3</v>
      </c>
      <c r="L1122" s="90">
        <v>0</v>
      </c>
      <c r="M1122" s="90">
        <v>0</v>
      </c>
      <c r="N1122" s="89">
        <v>12</v>
      </c>
      <c r="O1122" s="89">
        <v>86</v>
      </c>
      <c r="P1122" s="89">
        <f t="shared" si="33"/>
        <v>30</v>
      </c>
      <c r="Q1122" s="91">
        <f t="shared" si="34"/>
        <v>4.411956432154688</v>
      </c>
    </row>
    <row r="1123" spans="1:17" x14ac:dyDescent="0.25">
      <c r="A1123" s="88" t="s">
        <v>6</v>
      </c>
      <c r="B1123" s="88" t="s">
        <v>5</v>
      </c>
      <c r="C1123" s="88" t="s">
        <v>65</v>
      </c>
      <c r="D1123" s="88" t="s">
        <v>137</v>
      </c>
      <c r="E1123" s="130">
        <v>-0.02</v>
      </c>
      <c r="F1123" s="130">
        <v>0.5</v>
      </c>
      <c r="G1123" s="90">
        <v>-0.66411206753259544</v>
      </c>
      <c r="H1123" s="90">
        <v>60.131163268978376</v>
      </c>
      <c r="I1123" s="90">
        <v>0.69039570659528871</v>
      </c>
      <c r="J1123" s="90">
        <v>0.94905427507770646</v>
      </c>
      <c r="K1123" s="90">
        <v>-1.0170014106906828E-4</v>
      </c>
      <c r="L1123" s="90">
        <v>0</v>
      </c>
      <c r="M1123" s="90">
        <v>0</v>
      </c>
      <c r="N1123" s="89">
        <v>12</v>
      </c>
      <c r="O1123" s="89">
        <v>86</v>
      </c>
      <c r="P1123" s="89">
        <f t="shared" si="33"/>
        <v>30</v>
      </c>
      <c r="Q1123" s="91">
        <f t="shared" si="34"/>
        <v>3.7541136222989704</v>
      </c>
    </row>
    <row r="1124" spans="1:17" x14ac:dyDescent="0.25">
      <c r="A1124" s="88" t="s">
        <v>6</v>
      </c>
      <c r="B1124" s="88" t="s">
        <v>5</v>
      </c>
      <c r="C1124" s="88" t="s">
        <v>65</v>
      </c>
      <c r="D1124" s="88" t="s">
        <v>138</v>
      </c>
      <c r="E1124" s="130">
        <v>-0.02</v>
      </c>
      <c r="F1124" s="130">
        <v>0.5</v>
      </c>
      <c r="G1124" s="90">
        <v>-0.79525866144118906</v>
      </c>
      <c r="H1124" s="90">
        <v>41.172362047107185</v>
      </c>
      <c r="I1124" s="90">
        <v>6.6512631583530588E-2</v>
      </c>
      <c r="J1124" s="90">
        <v>0.75346176553264033</v>
      </c>
      <c r="K1124" s="90">
        <v>1.021598484922131E-3</v>
      </c>
      <c r="L1124" s="90">
        <v>0</v>
      </c>
      <c r="M1124" s="90">
        <v>0</v>
      </c>
      <c r="N1124" s="89">
        <v>12</v>
      </c>
      <c r="O1124" s="89">
        <v>86</v>
      </c>
      <c r="P1124" s="89">
        <f t="shared" si="33"/>
        <v>30</v>
      </c>
      <c r="Q1124" s="91">
        <f t="shared" si="34"/>
        <v>2.2515007410756702</v>
      </c>
    </row>
    <row r="1125" spans="1:17" x14ac:dyDescent="0.25">
      <c r="A1125" s="88" t="s">
        <v>6</v>
      </c>
      <c r="B1125" s="88" t="s">
        <v>5</v>
      </c>
      <c r="C1125" s="88" t="s">
        <v>65</v>
      </c>
      <c r="D1125" s="88" t="s">
        <v>131</v>
      </c>
      <c r="E1125" s="130">
        <v>-0.02</v>
      </c>
      <c r="F1125" s="130">
        <v>0.5</v>
      </c>
      <c r="G1125" s="90">
        <v>-30.1469990105</v>
      </c>
      <c r="H1125" s="90">
        <v>7.9006389290000003</v>
      </c>
      <c r="I1125" s="90">
        <v>-3.2189675399999999E-2</v>
      </c>
      <c r="J1125" s="90">
        <v>59.315925701499999</v>
      </c>
      <c r="K1125" s="90">
        <v>1</v>
      </c>
      <c r="L1125" s="90">
        <v>-0.40716774779999998</v>
      </c>
      <c r="M1125" s="90">
        <v>0.1072505445</v>
      </c>
      <c r="N1125" s="89">
        <v>5</v>
      </c>
      <c r="O1125" s="89">
        <v>85</v>
      </c>
      <c r="P1125" s="89">
        <f t="shared" si="33"/>
        <v>30</v>
      </c>
      <c r="Q1125" s="91">
        <f>(alpha_a+beta_b*speed_s+ceta_c*speed_s^2+delta_d/speed_s)/(epsilon_e+feta_f*speed_s+gamma_g*speed_s^2)</f>
        <v>2.1085182702049772</v>
      </c>
    </row>
    <row r="1126" spans="1:17" x14ac:dyDescent="0.25">
      <c r="A1126" s="88" t="s">
        <v>6</v>
      </c>
      <c r="B1126" s="88" t="s">
        <v>5</v>
      </c>
      <c r="C1126" s="88" t="s">
        <v>65</v>
      </c>
      <c r="D1126" s="88" t="s">
        <v>132</v>
      </c>
      <c r="E1126" s="130">
        <v>-0.02</v>
      </c>
      <c r="F1126" s="130">
        <v>0.5</v>
      </c>
      <c r="G1126" s="90">
        <v>-103.8554180484</v>
      </c>
      <c r="H1126" s="90">
        <v>36.035445770000003</v>
      </c>
      <c r="I1126" s="90">
        <v>-0.13536868909999999</v>
      </c>
      <c r="J1126" s="90">
        <v>155.20603352789999</v>
      </c>
      <c r="K1126" s="90">
        <v>1</v>
      </c>
      <c r="L1126" s="90">
        <v>-0.42198540350000002</v>
      </c>
      <c r="M1126" s="90">
        <v>0.26414090239999999</v>
      </c>
      <c r="N1126" s="89">
        <v>5</v>
      </c>
      <c r="O1126" s="89">
        <v>85</v>
      </c>
      <c r="P1126" s="89">
        <f t="shared" si="33"/>
        <v>30</v>
      </c>
      <c r="Q1126" s="91">
        <f>(alpha_a+beta_b*speed_s+ceta_c*speed_s^2+delta_d/speed_s)/(epsilon_e+feta_f*speed_s+gamma_g*speed_s^2)</f>
        <v>3.8066091798045338</v>
      </c>
    </row>
    <row r="1127" spans="1:17" x14ac:dyDescent="0.25">
      <c r="A1127" s="88" t="s">
        <v>6</v>
      </c>
      <c r="B1127" s="88" t="s">
        <v>5</v>
      </c>
      <c r="C1127" s="88" t="s">
        <v>65</v>
      </c>
      <c r="D1127" s="88" t="s">
        <v>133</v>
      </c>
      <c r="E1127" s="130">
        <v>-0.02</v>
      </c>
      <c r="F1127" s="130">
        <v>0.5</v>
      </c>
      <c r="G1127" s="90">
        <v>-14.795206908999999</v>
      </c>
      <c r="H1127" s="90">
        <v>1.6855057186</v>
      </c>
      <c r="I1127" s="90">
        <v>6.2538827000000003E-3</v>
      </c>
      <c r="J1127" s="90">
        <v>32.392418401199997</v>
      </c>
      <c r="K1127" s="90">
        <v>1</v>
      </c>
      <c r="L1127" s="90">
        <v>-0.47319637889999999</v>
      </c>
      <c r="M1127" s="90">
        <v>5.6440050899999997E-2</v>
      </c>
      <c r="N1127" s="89">
        <v>5</v>
      </c>
      <c r="O1127" s="89">
        <v>85</v>
      </c>
      <c r="P1127" s="89">
        <f t="shared" si="33"/>
        <v>30</v>
      </c>
      <c r="Q1127" s="91">
        <f>(alpha_a+beta_b*speed_s+ceta_c*speed_s^2+delta_d/speed_s)/(epsilon_e+feta_f*speed_s+gamma_g*speed_s^2)</f>
        <v>1.1297348904094238</v>
      </c>
    </row>
    <row r="1128" spans="1:17" x14ac:dyDescent="0.25">
      <c r="A1128" s="88" t="s">
        <v>6</v>
      </c>
      <c r="B1128" s="88" t="s">
        <v>10</v>
      </c>
      <c r="C1128" s="88" t="s">
        <v>65</v>
      </c>
      <c r="D1128" s="88" t="s">
        <v>134</v>
      </c>
      <c r="E1128" s="130">
        <v>-0.02</v>
      </c>
      <c r="F1128" s="130">
        <v>0.5</v>
      </c>
      <c r="G1128" s="90">
        <v>-5.0762430876840172</v>
      </c>
      <c r="H1128" s="90">
        <v>156.3130576867091</v>
      </c>
      <c r="I1128" s="90">
        <v>-0.56624309669248163</v>
      </c>
      <c r="J1128" s="90">
        <v>0.54739732484226866</v>
      </c>
      <c r="K1128" s="90">
        <v>1.6444279042176634E-3</v>
      </c>
      <c r="L1128" s="90">
        <v>0</v>
      </c>
      <c r="M1128" s="90">
        <v>0</v>
      </c>
      <c r="N1128" s="89">
        <v>12</v>
      </c>
      <c r="O1128" s="89">
        <v>86</v>
      </c>
      <c r="P1128" s="89">
        <f t="shared" si="33"/>
        <v>30</v>
      </c>
      <c r="Q1128" s="91">
        <f>(alpha_a+(beta_b/(1+EXP((((-1)*ceta_c)+(delta_d*LN(speed_s)))+(epsilon_e*speed_s)))))</f>
        <v>7.0316186871678772</v>
      </c>
    </row>
    <row r="1129" spans="1:17" x14ac:dyDescent="0.25">
      <c r="A1129" s="88" t="s">
        <v>6</v>
      </c>
      <c r="B1129" s="88" t="s">
        <v>10</v>
      </c>
      <c r="C1129" s="88" t="s">
        <v>65</v>
      </c>
      <c r="D1129" s="88" t="s">
        <v>135</v>
      </c>
      <c r="E1129" s="130">
        <v>-0.02</v>
      </c>
      <c r="F1129" s="130">
        <v>0.5</v>
      </c>
      <c r="G1129" s="90">
        <v>-3.4757397481258558</v>
      </c>
      <c r="H1129" s="90">
        <v>110.24694194928634</v>
      </c>
      <c r="I1129" s="90">
        <v>-0.4259383979490769</v>
      </c>
      <c r="J1129" s="90">
        <v>0.58339645749881341</v>
      </c>
      <c r="K1129" s="90">
        <v>1.6325542579277109E-3</v>
      </c>
      <c r="L1129" s="90">
        <v>0</v>
      </c>
      <c r="M1129" s="90">
        <v>0</v>
      </c>
      <c r="N1129" s="89">
        <v>12</v>
      </c>
      <c r="O1129" s="89">
        <v>86</v>
      </c>
      <c r="P1129" s="89">
        <f t="shared" si="33"/>
        <v>30</v>
      </c>
      <c r="Q1129" s="91">
        <f>(alpha_a+(beta_b/(1+EXP((((-1)*ceta_c)+(delta_d*LN(speed_s)))+(epsilon_e*speed_s)))))</f>
        <v>5.2085397958253079</v>
      </c>
    </row>
    <row r="1130" spans="1:17" x14ac:dyDescent="0.25">
      <c r="A1130" s="88" t="s">
        <v>6</v>
      </c>
      <c r="B1130" s="88" t="s">
        <v>10</v>
      </c>
      <c r="C1130" s="88" t="s">
        <v>65</v>
      </c>
      <c r="D1130" s="88" t="s">
        <v>136</v>
      </c>
      <c r="E1130" s="130">
        <v>-0.02</v>
      </c>
      <c r="F1130" s="130">
        <v>0.5</v>
      </c>
      <c r="G1130" s="90">
        <v>-3.5863088989754104</v>
      </c>
      <c r="H1130" s="90">
        <v>139.84328662574561</v>
      </c>
      <c r="I1130" s="90">
        <v>-0.61130671597940323</v>
      </c>
      <c r="J1130" s="90">
        <v>0.58627885820555836</v>
      </c>
      <c r="K1130" s="90">
        <v>1.6775382081228099E-3</v>
      </c>
      <c r="L1130" s="90">
        <v>0</v>
      </c>
      <c r="M1130" s="90">
        <v>0</v>
      </c>
      <c r="N1130" s="89">
        <v>12</v>
      </c>
      <c r="O1130" s="89">
        <v>86</v>
      </c>
      <c r="P1130" s="89">
        <f t="shared" si="33"/>
        <v>30</v>
      </c>
      <c r="Q1130" s="91">
        <f>(alpha_a+(beta_b/(1+EXP((((-1)*ceta_c)+(delta_d*LN(speed_s)))+(epsilon_e*speed_s)))))</f>
        <v>5.592949175429645</v>
      </c>
    </row>
    <row r="1131" spans="1:17" x14ac:dyDescent="0.25">
      <c r="A1131" s="88" t="s">
        <v>6</v>
      </c>
      <c r="B1131" s="88" t="s">
        <v>10</v>
      </c>
      <c r="C1131" s="88" t="s">
        <v>65</v>
      </c>
      <c r="D1131" s="88" t="s">
        <v>137</v>
      </c>
      <c r="E1131" s="130">
        <v>-0.02</v>
      </c>
      <c r="F1131" s="130">
        <v>0.5</v>
      </c>
      <c r="G1131" s="90">
        <v>55.766453504843199</v>
      </c>
      <c r="H1131" s="90">
        <v>0.9858080812109018</v>
      </c>
      <c r="I1131" s="90">
        <v>-0.60057652046526844</v>
      </c>
      <c r="J1131" s="90">
        <v>0</v>
      </c>
      <c r="K1131" s="90">
        <v>0</v>
      </c>
      <c r="L1131" s="90">
        <v>0</v>
      </c>
      <c r="M1131" s="90">
        <v>0</v>
      </c>
      <c r="N1131" s="89">
        <v>12</v>
      </c>
      <c r="O1131" s="89">
        <v>86</v>
      </c>
      <c r="P1131" s="89">
        <f t="shared" si="33"/>
        <v>30</v>
      </c>
      <c r="Q1131" s="91">
        <f>((alpha_a*(beta_b^speed_s))*(speed_s^ceta_c))</f>
        <v>4.7099891019447728</v>
      </c>
    </row>
    <row r="1132" spans="1:17" x14ac:dyDescent="0.25">
      <c r="A1132" s="88" t="s">
        <v>6</v>
      </c>
      <c r="B1132" s="88" t="s">
        <v>10</v>
      </c>
      <c r="C1132" s="88" t="s">
        <v>65</v>
      </c>
      <c r="D1132" s="88" t="s">
        <v>138</v>
      </c>
      <c r="E1132" s="130">
        <v>-0.02</v>
      </c>
      <c r="F1132" s="130">
        <v>0.5</v>
      </c>
      <c r="G1132" s="90">
        <v>-3.0081135305384134E-5</v>
      </c>
      <c r="H1132" s="90">
        <v>5.489459227209603E-3</v>
      </c>
      <c r="I1132" s="90">
        <v>-0.35678139324820174</v>
      </c>
      <c r="J1132" s="90">
        <v>9.427367538136199</v>
      </c>
      <c r="K1132" s="90">
        <v>0</v>
      </c>
      <c r="L1132" s="90">
        <v>0</v>
      </c>
      <c r="M1132" s="90">
        <v>0</v>
      </c>
      <c r="N1132" s="89">
        <v>12</v>
      </c>
      <c r="O1132" s="89">
        <v>86</v>
      </c>
      <c r="P1132" s="89">
        <f t="shared" si="33"/>
        <v>30</v>
      </c>
      <c r="Q1132" s="91">
        <f>(((alpha_a*(speed_s^3))+(beta_b*(speed_s^2))+(ceta_c*speed_s))+delta_d)</f>
        <v>2.8522483919334176</v>
      </c>
    </row>
    <row r="1133" spans="1:17" x14ac:dyDescent="0.25">
      <c r="A1133" s="88" t="s">
        <v>6</v>
      </c>
      <c r="B1133" s="88" t="s">
        <v>10</v>
      </c>
      <c r="C1133" s="88" t="s">
        <v>65</v>
      </c>
      <c r="D1133" s="88" t="s">
        <v>131</v>
      </c>
      <c r="E1133" s="130">
        <v>-0.02</v>
      </c>
      <c r="F1133" s="130">
        <v>0.5</v>
      </c>
      <c r="G1133" s="90">
        <v>-44.5810026841</v>
      </c>
      <c r="H1133" s="90">
        <v>10.0653371122</v>
      </c>
      <c r="I1133" s="90">
        <v>-4.8688064699999999E-2</v>
      </c>
      <c r="J1133" s="90">
        <v>79.911779268800004</v>
      </c>
      <c r="K1133" s="90">
        <v>1</v>
      </c>
      <c r="L1133" s="90">
        <v>-0.4543505585</v>
      </c>
      <c r="M1133" s="90">
        <v>0.1065321813</v>
      </c>
      <c r="N1133" s="89">
        <v>5</v>
      </c>
      <c r="O1133" s="89">
        <v>85</v>
      </c>
      <c r="P1133" s="89">
        <f t="shared" si="33"/>
        <v>30</v>
      </c>
      <c r="Q1133" s="91">
        <f>(alpha_a+beta_b*speed_s+ceta_c*speed_s^2+delta_d/speed_s)/(epsilon_e+feta_f*speed_s+gamma_g*speed_s^2)</f>
        <v>2.5973286918729421</v>
      </c>
    </row>
    <row r="1134" spans="1:17" x14ac:dyDescent="0.25">
      <c r="A1134" s="88" t="s">
        <v>6</v>
      </c>
      <c r="B1134" s="88" t="s">
        <v>10</v>
      </c>
      <c r="C1134" s="88" t="s">
        <v>65</v>
      </c>
      <c r="D1134" s="88" t="s">
        <v>132</v>
      </c>
      <c r="E1134" s="130">
        <v>-0.02</v>
      </c>
      <c r="F1134" s="130">
        <v>0.5</v>
      </c>
      <c r="G1134" s="90">
        <v>-142.18185528399999</v>
      </c>
      <c r="H1134" s="90">
        <v>40.306095310700002</v>
      </c>
      <c r="I1134" s="90">
        <v>-0.19006269949999999</v>
      </c>
      <c r="J1134" s="90">
        <v>214.83044509280001</v>
      </c>
      <c r="K1134" s="90">
        <v>1</v>
      </c>
      <c r="L1134" s="90">
        <v>-0.45687999730000001</v>
      </c>
      <c r="M1134" s="90">
        <v>0.22466380490000001</v>
      </c>
      <c r="N1134" s="89">
        <v>5</v>
      </c>
      <c r="O1134" s="89">
        <v>85</v>
      </c>
      <c r="P1134" s="89">
        <f t="shared" si="33"/>
        <v>30</v>
      </c>
      <c r="Q1134" s="91">
        <f>(alpha_a+beta_b*speed_s+ceta_c*speed_s^2+delta_d/speed_s)/(epsilon_e+feta_f*speed_s+gamma_g*speed_s^2)</f>
        <v>4.7659544389994064</v>
      </c>
    </row>
    <row r="1135" spans="1:17" x14ac:dyDescent="0.25">
      <c r="A1135" s="88" t="s">
        <v>6</v>
      </c>
      <c r="B1135" s="88" t="s">
        <v>10</v>
      </c>
      <c r="C1135" s="88" t="s">
        <v>65</v>
      </c>
      <c r="D1135" s="88" t="s">
        <v>133</v>
      </c>
      <c r="E1135" s="130">
        <v>-0.02</v>
      </c>
      <c r="F1135" s="130">
        <v>0.5</v>
      </c>
      <c r="G1135" s="90">
        <v>-11.482536593500001</v>
      </c>
      <c r="H1135" s="90">
        <v>0.85039155550000001</v>
      </c>
      <c r="I1135" s="90">
        <v>1.7089230000000001E-4</v>
      </c>
      <c r="J1135" s="90">
        <v>39.952185081400003</v>
      </c>
      <c r="K1135" s="90">
        <v>1</v>
      </c>
      <c r="L1135" s="90">
        <v>-0.29388002800000002</v>
      </c>
      <c r="M1135" s="90">
        <v>2.26518E-2</v>
      </c>
      <c r="N1135" s="89">
        <v>5</v>
      </c>
      <c r="O1135" s="89">
        <v>85</v>
      </c>
      <c r="P1135" s="89">
        <f t="shared" si="33"/>
        <v>30</v>
      </c>
      <c r="Q1135" s="91">
        <f>(alpha_a+beta_b*speed_s+ceta_c*speed_s^2+delta_d/speed_s)/(epsilon_e+feta_f*speed_s+gamma_g*speed_s^2)</f>
        <v>1.2342467897125615</v>
      </c>
    </row>
    <row r="1136" spans="1:17" x14ac:dyDescent="0.25">
      <c r="A1136" s="88" t="s">
        <v>6</v>
      </c>
      <c r="B1136" s="88" t="s">
        <v>9</v>
      </c>
      <c r="C1136" s="88" t="s">
        <v>65</v>
      </c>
      <c r="D1136" s="88" t="s">
        <v>134</v>
      </c>
      <c r="E1136" s="130">
        <v>-0.02</v>
      </c>
      <c r="F1136" s="130">
        <v>0.5</v>
      </c>
      <c r="G1136" s="90">
        <v>-7.2108239859841402E-5</v>
      </c>
      <c r="H1136" s="90">
        <v>1.3074001708037778E-2</v>
      </c>
      <c r="I1136" s="90">
        <v>-0.85463343415623705</v>
      </c>
      <c r="J1136" s="90">
        <v>23.115709167345564</v>
      </c>
      <c r="K1136" s="90">
        <v>0</v>
      </c>
      <c r="L1136" s="90">
        <v>0</v>
      </c>
      <c r="M1136" s="90">
        <v>0</v>
      </c>
      <c r="N1136" s="89">
        <v>12</v>
      </c>
      <c r="O1136" s="89">
        <v>86</v>
      </c>
      <c r="P1136" s="89">
        <f t="shared" si="33"/>
        <v>30</v>
      </c>
      <c r="Q1136" s="91">
        <f>(((alpha_a*(speed_s^3))+(beta_b*(speed_s^2))+(ceta_c*speed_s))+delta_d)</f>
        <v>7.2963852036767349</v>
      </c>
    </row>
    <row r="1137" spans="1:17" x14ac:dyDescent="0.25">
      <c r="A1137" s="88" t="s">
        <v>6</v>
      </c>
      <c r="B1137" s="88" t="s">
        <v>9</v>
      </c>
      <c r="C1137" s="88" t="s">
        <v>65</v>
      </c>
      <c r="D1137" s="88" t="s">
        <v>135</v>
      </c>
      <c r="E1137" s="130">
        <v>-0.02</v>
      </c>
      <c r="F1137" s="130">
        <v>0.5</v>
      </c>
      <c r="G1137" s="90">
        <v>-4.3627718606497892</v>
      </c>
      <c r="H1137" s="90">
        <v>101.82888481390056</v>
      </c>
      <c r="I1137" s="90">
        <v>-0.35104767686001276</v>
      </c>
      <c r="J1137" s="90">
        <v>0.54121027382459996</v>
      </c>
      <c r="K1137" s="90">
        <v>1.6447822728505568E-3</v>
      </c>
      <c r="L1137" s="90">
        <v>0</v>
      </c>
      <c r="M1137" s="90">
        <v>0</v>
      </c>
      <c r="N1137" s="89">
        <v>12</v>
      </c>
      <c r="O1137" s="89">
        <v>86</v>
      </c>
      <c r="P1137" s="89">
        <f t="shared" si="33"/>
        <v>30</v>
      </c>
      <c r="Q1137" s="91">
        <f>(alpha_a+(beta_b/(1+EXP((((-1)*ceta_c)+(delta_d*LN(speed_s)))+(epsilon_e*speed_s)))))</f>
        <v>5.4245347352237934</v>
      </c>
    </row>
    <row r="1138" spans="1:17" x14ac:dyDescent="0.25">
      <c r="A1138" s="88" t="s">
        <v>6</v>
      </c>
      <c r="B1138" s="88" t="s">
        <v>9</v>
      </c>
      <c r="C1138" s="88" t="s">
        <v>65</v>
      </c>
      <c r="D1138" s="88" t="s">
        <v>136</v>
      </c>
      <c r="E1138" s="130">
        <v>-0.02</v>
      </c>
      <c r="F1138" s="130">
        <v>0.5</v>
      </c>
      <c r="G1138" s="90">
        <v>-4.3464698336447691</v>
      </c>
      <c r="H1138" s="90">
        <v>126.72797181066463</v>
      </c>
      <c r="I1138" s="90">
        <v>-0.50788148157028501</v>
      </c>
      <c r="J1138" s="90">
        <v>0.55364614748724983</v>
      </c>
      <c r="K1138" s="90">
        <v>1.6892576748850389E-3</v>
      </c>
      <c r="L1138" s="90">
        <v>0</v>
      </c>
      <c r="M1138" s="90">
        <v>0</v>
      </c>
      <c r="N1138" s="89">
        <v>12</v>
      </c>
      <c r="O1138" s="89">
        <v>86</v>
      </c>
      <c r="P1138" s="89">
        <f t="shared" si="33"/>
        <v>30</v>
      </c>
      <c r="Q1138" s="91">
        <f>(alpha_a+(beta_b/(1+EXP((((-1)*ceta_c)+(delta_d*LN(speed_s)))+(epsilon_e*speed_s)))))</f>
        <v>5.7985601397706157</v>
      </c>
    </row>
    <row r="1139" spans="1:17" x14ac:dyDescent="0.25">
      <c r="A1139" s="88" t="s">
        <v>6</v>
      </c>
      <c r="B1139" s="88" t="s">
        <v>9</v>
      </c>
      <c r="C1139" s="88" t="s">
        <v>65</v>
      </c>
      <c r="D1139" s="88" t="s">
        <v>137</v>
      </c>
      <c r="E1139" s="130">
        <v>-0.02</v>
      </c>
      <c r="F1139" s="130">
        <v>0.5</v>
      </c>
      <c r="G1139" s="90">
        <v>-2.2799710471882779</v>
      </c>
      <c r="H1139" s="90">
        <v>117.42717516562372</v>
      </c>
      <c r="I1139" s="90">
        <v>-0.35654462343158161</v>
      </c>
      <c r="J1139" s="90">
        <v>0.68703253680613863</v>
      </c>
      <c r="K1139" s="90">
        <v>1.4024907560331987E-3</v>
      </c>
      <c r="L1139" s="90">
        <v>0</v>
      </c>
      <c r="M1139" s="90">
        <v>0</v>
      </c>
      <c r="N1139" s="89">
        <v>12</v>
      </c>
      <c r="O1139" s="89">
        <v>86</v>
      </c>
      <c r="P1139" s="89">
        <f t="shared" si="33"/>
        <v>30</v>
      </c>
      <c r="Q1139" s="91">
        <f>(alpha_a+(beta_b/(1+EXP((((-1)*ceta_c)+(delta_d*LN(speed_s)))+(epsilon_e*speed_s)))))</f>
        <v>4.8736019960325958</v>
      </c>
    </row>
    <row r="1140" spans="1:17" x14ac:dyDescent="0.25">
      <c r="A1140" s="88" t="s">
        <v>6</v>
      </c>
      <c r="B1140" s="88" t="s">
        <v>9</v>
      </c>
      <c r="C1140" s="88" t="s">
        <v>65</v>
      </c>
      <c r="D1140" s="88" t="s">
        <v>138</v>
      </c>
      <c r="E1140" s="130">
        <v>-0.02</v>
      </c>
      <c r="F1140" s="130">
        <v>0.5</v>
      </c>
      <c r="G1140" s="90">
        <v>-3.0215644650435888E-5</v>
      </c>
      <c r="H1140" s="90">
        <v>5.5213559971918173E-3</v>
      </c>
      <c r="I1140" s="90">
        <v>-0.36190052437419579</v>
      </c>
      <c r="J1140" s="90">
        <v>9.6816650222452463</v>
      </c>
      <c r="K1140" s="90">
        <v>0</v>
      </c>
      <c r="L1140" s="90">
        <v>0</v>
      </c>
      <c r="M1140" s="90">
        <v>0</v>
      </c>
      <c r="N1140" s="89">
        <v>12</v>
      </c>
      <c r="O1140" s="89">
        <v>86</v>
      </c>
      <c r="P1140" s="89">
        <f t="shared" si="33"/>
        <v>30</v>
      </c>
      <c r="Q1140" s="91">
        <f>(((alpha_a*(speed_s^3))+(beta_b*(speed_s^2))+(ceta_c*speed_s))+delta_d)</f>
        <v>2.9780472829302393</v>
      </c>
    </row>
    <row r="1141" spans="1:17" x14ac:dyDescent="0.25">
      <c r="A1141" s="88" t="s">
        <v>6</v>
      </c>
      <c r="B1141" s="88" t="s">
        <v>9</v>
      </c>
      <c r="C1141" s="88" t="s">
        <v>65</v>
      </c>
      <c r="D1141" s="88" t="s">
        <v>131</v>
      </c>
      <c r="E1141" s="130">
        <v>-0.02</v>
      </c>
      <c r="F1141" s="130">
        <v>0.5</v>
      </c>
      <c r="G1141" s="90">
        <v>-41.747598313099999</v>
      </c>
      <c r="H1141" s="90">
        <v>10.5321859883</v>
      </c>
      <c r="I1141" s="90">
        <v>-5.3802713799999999E-2</v>
      </c>
      <c r="J1141" s="90">
        <v>77.720639314500005</v>
      </c>
      <c r="K1141" s="90">
        <v>1</v>
      </c>
      <c r="L1141" s="90">
        <v>-0.39824278660000001</v>
      </c>
      <c r="M1141" s="90">
        <v>0.1074727519</v>
      </c>
      <c r="N1141" s="89">
        <v>5</v>
      </c>
      <c r="O1141" s="89">
        <v>85</v>
      </c>
      <c r="P1141" s="89">
        <f t="shared" si="33"/>
        <v>30</v>
      </c>
      <c r="Q1141" s="91">
        <f>(alpha_a+beta_b*speed_s+ceta_c*speed_s^2+delta_d/speed_s)/(epsilon_e+feta_f*speed_s+gamma_g*speed_s^2)</f>
        <v>2.6625208413384005</v>
      </c>
    </row>
    <row r="1142" spans="1:17" x14ac:dyDescent="0.25">
      <c r="A1142" s="88" t="s">
        <v>6</v>
      </c>
      <c r="B1142" s="88" t="s">
        <v>9</v>
      </c>
      <c r="C1142" s="88" t="s">
        <v>65</v>
      </c>
      <c r="D1142" s="88" t="s">
        <v>132</v>
      </c>
      <c r="E1142" s="130">
        <v>-0.02</v>
      </c>
      <c r="F1142" s="130">
        <v>0.5</v>
      </c>
      <c r="G1142" s="90">
        <v>-133.77674926180001</v>
      </c>
      <c r="H1142" s="90">
        <v>41.972615598700003</v>
      </c>
      <c r="I1142" s="90">
        <v>-0.21430331</v>
      </c>
      <c r="J1142" s="90">
        <v>207.42828276079999</v>
      </c>
      <c r="K1142" s="90">
        <v>1</v>
      </c>
      <c r="L1142" s="90">
        <v>-0.31945758959999998</v>
      </c>
      <c r="M1142" s="90">
        <v>0.22124313579999999</v>
      </c>
      <c r="N1142" s="89">
        <v>5</v>
      </c>
      <c r="O1142" s="89">
        <v>85</v>
      </c>
      <c r="P1142" s="89">
        <f t="shared" si="33"/>
        <v>30</v>
      </c>
      <c r="Q1142" s="91">
        <f>(alpha_a+beta_b*speed_s+ceta_c*speed_s^2+delta_d/speed_s)/(epsilon_e+feta_f*speed_s+gamma_g*speed_s^2)</f>
        <v>4.9305510782605415</v>
      </c>
    </row>
    <row r="1143" spans="1:17" x14ac:dyDescent="0.25">
      <c r="A1143" s="88" t="s">
        <v>6</v>
      </c>
      <c r="B1143" s="88" t="s">
        <v>9</v>
      </c>
      <c r="C1143" s="88" t="s">
        <v>65</v>
      </c>
      <c r="D1143" s="88" t="s">
        <v>133</v>
      </c>
      <c r="E1143" s="130">
        <v>-0.02</v>
      </c>
      <c r="F1143" s="130">
        <v>0.5</v>
      </c>
      <c r="G1143" s="90">
        <v>-10.962654163</v>
      </c>
      <c r="H1143" s="90">
        <v>0.80782153089999997</v>
      </c>
      <c r="I1143" s="90">
        <v>-7.2149460000000003E-4</v>
      </c>
      <c r="J1143" s="90">
        <v>39.057922488400003</v>
      </c>
      <c r="K1143" s="90">
        <v>1</v>
      </c>
      <c r="L1143" s="90">
        <v>-0.28860135689999999</v>
      </c>
      <c r="M1143" s="90">
        <v>2.2292581700000001E-2</v>
      </c>
      <c r="N1143" s="89">
        <v>5</v>
      </c>
      <c r="O1143" s="89">
        <v>85</v>
      </c>
      <c r="P1143" s="89">
        <f t="shared" si="33"/>
        <v>30</v>
      </c>
      <c r="Q1143" s="91">
        <f>(alpha_a+beta_b*speed_s+ceta_c*speed_s^2+delta_d/speed_s)/(epsilon_e+feta_f*speed_s+gamma_g*speed_s^2)</f>
        <v>1.1224715770120521</v>
      </c>
    </row>
    <row r="1144" spans="1:17" x14ac:dyDescent="0.25">
      <c r="A1144" s="88" t="s">
        <v>6</v>
      </c>
      <c r="B1144" s="88" t="s">
        <v>8</v>
      </c>
      <c r="C1144" s="88" t="s">
        <v>65</v>
      </c>
      <c r="D1144" s="88" t="s">
        <v>134</v>
      </c>
      <c r="E1144" s="130">
        <v>-0.02</v>
      </c>
      <c r="F1144" s="130">
        <v>0.5</v>
      </c>
      <c r="G1144" s="90">
        <v>-8.3947195616692103E-5</v>
      </c>
      <c r="H1144" s="90">
        <v>1.5237937316775736E-2</v>
      </c>
      <c r="I1144" s="90">
        <v>-0.99763279840654773</v>
      </c>
      <c r="J1144" s="90">
        <v>26.887136170205753</v>
      </c>
      <c r="K1144" s="90">
        <v>0</v>
      </c>
      <c r="L1144" s="90">
        <v>0</v>
      </c>
      <c r="M1144" s="90">
        <v>0</v>
      </c>
      <c r="N1144" s="89">
        <v>12</v>
      </c>
      <c r="O1144" s="89">
        <v>86</v>
      </c>
      <c r="P1144" s="89">
        <f t="shared" si="33"/>
        <v>30</v>
      </c>
      <c r="Q1144" s="91">
        <f>(((alpha_a*(speed_s^3))+(beta_b*(speed_s^2))+(ceta_c*speed_s))+delta_d)</f>
        <v>8.405721521456794</v>
      </c>
    </row>
    <row r="1145" spans="1:17" x14ac:dyDescent="0.25">
      <c r="A1145" s="88" t="s">
        <v>6</v>
      </c>
      <c r="B1145" s="88" t="s">
        <v>8</v>
      </c>
      <c r="C1145" s="88" t="s">
        <v>65</v>
      </c>
      <c r="D1145" s="88" t="s">
        <v>135</v>
      </c>
      <c r="E1145" s="130">
        <v>-0.02</v>
      </c>
      <c r="F1145" s="130">
        <v>0.5</v>
      </c>
      <c r="G1145" s="90">
        <v>-5.3166224788133389</v>
      </c>
      <c r="H1145" s="90">
        <v>143.71537560099566</v>
      </c>
      <c r="I1145" s="90">
        <v>-0.64118933179733706</v>
      </c>
      <c r="J1145" s="90">
        <v>0.51402257553705744</v>
      </c>
      <c r="K1145" s="90">
        <v>1.7511568224932248E-3</v>
      </c>
      <c r="L1145" s="90">
        <v>0</v>
      </c>
      <c r="M1145" s="90">
        <v>0</v>
      </c>
      <c r="N1145" s="89">
        <v>12</v>
      </c>
      <c r="O1145" s="89">
        <v>86</v>
      </c>
      <c r="P1145" s="89">
        <f t="shared" si="33"/>
        <v>30</v>
      </c>
      <c r="Q1145" s="91">
        <f>(alpha_a+(beta_b/(1+EXP((((-1)*ceta_c)+(delta_d*LN(speed_s)))+(epsilon_e*speed_s)))))</f>
        <v>6.1841066623842851</v>
      </c>
    </row>
    <row r="1146" spans="1:17" x14ac:dyDescent="0.25">
      <c r="A1146" s="88" t="s">
        <v>6</v>
      </c>
      <c r="B1146" s="88" t="s">
        <v>8</v>
      </c>
      <c r="C1146" s="88" t="s">
        <v>65</v>
      </c>
      <c r="D1146" s="88" t="s">
        <v>136</v>
      </c>
      <c r="E1146" s="130">
        <v>-0.02</v>
      </c>
      <c r="F1146" s="130">
        <v>0.5</v>
      </c>
      <c r="G1146" s="90">
        <v>-5.4190648593969613</v>
      </c>
      <c r="H1146" s="90">
        <v>148.31716718606594</v>
      </c>
      <c r="I1146" s="90">
        <v>-0.52013634235079731</v>
      </c>
      <c r="J1146" s="90">
        <v>0.54221519744184465</v>
      </c>
      <c r="K1146" s="90">
        <v>1.6720652067809931E-3</v>
      </c>
      <c r="L1146" s="90">
        <v>0</v>
      </c>
      <c r="M1146" s="90">
        <v>0</v>
      </c>
      <c r="N1146" s="89">
        <v>12</v>
      </c>
      <c r="O1146" s="89">
        <v>86</v>
      </c>
      <c r="P1146" s="89">
        <f t="shared" si="33"/>
        <v>30</v>
      </c>
      <c r="Q1146" s="91">
        <f>(alpha_a+(beta_b/(1+EXP((((-1)*ceta_c)+(delta_d*LN(speed_s)))+(epsilon_e*speed_s)))))</f>
        <v>6.7541003400568869</v>
      </c>
    </row>
    <row r="1147" spans="1:17" x14ac:dyDescent="0.25">
      <c r="A1147" s="88" t="s">
        <v>6</v>
      </c>
      <c r="B1147" s="88" t="s">
        <v>8</v>
      </c>
      <c r="C1147" s="88" t="s">
        <v>65</v>
      </c>
      <c r="D1147" s="88" t="s">
        <v>137</v>
      </c>
      <c r="E1147" s="130">
        <v>-0.02</v>
      </c>
      <c r="F1147" s="130">
        <v>0.5</v>
      </c>
      <c r="G1147" s="90">
        <v>-3.0367058751294671</v>
      </c>
      <c r="H1147" s="90">
        <v>108.43856866161155</v>
      </c>
      <c r="I1147" s="90">
        <v>-0.12675741301646865</v>
      </c>
      <c r="J1147" s="90">
        <v>0.67035405375815671</v>
      </c>
      <c r="K1147" s="90">
        <v>1.1113073966199046E-3</v>
      </c>
      <c r="L1147" s="90">
        <v>0</v>
      </c>
      <c r="M1147" s="90">
        <v>0</v>
      </c>
      <c r="N1147" s="89">
        <v>12</v>
      </c>
      <c r="O1147" s="89">
        <v>86</v>
      </c>
      <c r="P1147" s="89">
        <f t="shared" si="33"/>
        <v>30</v>
      </c>
      <c r="Q1147" s="91">
        <f>(alpha_a+(beta_b/(1+EXP((((-1)*ceta_c)+(delta_d*LN(speed_s)))+(epsilon_e*speed_s)))))</f>
        <v>5.656305630478812</v>
      </c>
    </row>
    <row r="1148" spans="1:17" x14ac:dyDescent="0.25">
      <c r="A1148" s="88" t="s">
        <v>6</v>
      </c>
      <c r="B1148" s="88" t="s">
        <v>8</v>
      </c>
      <c r="C1148" s="88" t="s">
        <v>65</v>
      </c>
      <c r="D1148" s="88" t="s">
        <v>138</v>
      </c>
      <c r="E1148" s="130">
        <v>-0.02</v>
      </c>
      <c r="F1148" s="130">
        <v>0.5</v>
      </c>
      <c r="G1148" s="90">
        <v>-3.306451211508445E-5</v>
      </c>
      <c r="H1148" s="90">
        <v>6.0821999018813213E-3</v>
      </c>
      <c r="I1148" s="90">
        <v>-0.40382823596808964</v>
      </c>
      <c r="J1148" s="90">
        <v>10.975068433162829</v>
      </c>
      <c r="K1148" s="90">
        <v>0</v>
      </c>
      <c r="L1148" s="90">
        <v>0</v>
      </c>
      <c r="M1148" s="90">
        <v>0</v>
      </c>
      <c r="N1148" s="89">
        <v>12</v>
      </c>
      <c r="O1148" s="89">
        <v>86</v>
      </c>
      <c r="P1148" s="89">
        <f t="shared" si="33"/>
        <v>30</v>
      </c>
      <c r="Q1148" s="91">
        <f>(((alpha_a*(speed_s^3))+(beta_b*(speed_s^2))+(ceta_c*speed_s))+delta_d)</f>
        <v>3.4414594387060475</v>
      </c>
    </row>
    <row r="1149" spans="1:17" x14ac:dyDescent="0.25">
      <c r="A1149" s="88" t="s">
        <v>6</v>
      </c>
      <c r="B1149" s="88" t="s">
        <v>8</v>
      </c>
      <c r="C1149" s="88" t="s">
        <v>65</v>
      </c>
      <c r="D1149" s="88" t="s">
        <v>131</v>
      </c>
      <c r="E1149" s="130">
        <v>-0.02</v>
      </c>
      <c r="F1149" s="130">
        <v>0.5</v>
      </c>
      <c r="G1149" s="90">
        <v>-54.1186433353</v>
      </c>
      <c r="H1149" s="90">
        <v>13.005636598200001</v>
      </c>
      <c r="I1149" s="90">
        <v>-7.5893221100000005E-2</v>
      </c>
      <c r="J1149" s="90">
        <v>95.969701825499996</v>
      </c>
      <c r="K1149" s="90">
        <v>1</v>
      </c>
      <c r="L1149" s="90">
        <v>-0.42534653900000002</v>
      </c>
      <c r="M1149" s="90">
        <v>0.1061810354</v>
      </c>
      <c r="N1149" s="89">
        <v>5</v>
      </c>
      <c r="O1149" s="89">
        <v>85</v>
      </c>
      <c r="P1149" s="89">
        <f t="shared" si="33"/>
        <v>30</v>
      </c>
      <c r="Q1149" s="91">
        <f>(alpha_a+beta_b*speed_s+ceta_c*speed_s^2+delta_d/speed_s)/(epsilon_e+feta_f*speed_s+gamma_g*speed_s^2)</f>
        <v>3.2331425708146142</v>
      </c>
    </row>
    <row r="1150" spans="1:17" x14ac:dyDescent="0.25">
      <c r="A1150" s="88" t="s">
        <v>6</v>
      </c>
      <c r="B1150" s="88" t="s">
        <v>8</v>
      </c>
      <c r="C1150" s="88" t="s">
        <v>65</v>
      </c>
      <c r="D1150" s="88" t="s">
        <v>132</v>
      </c>
      <c r="E1150" s="130">
        <v>-0.02</v>
      </c>
      <c r="F1150" s="130">
        <v>0.5</v>
      </c>
      <c r="G1150" s="90">
        <v>-143.927837248</v>
      </c>
      <c r="H1150" s="90">
        <v>42.540842162499999</v>
      </c>
      <c r="I1150" s="90">
        <v>-0.21506600749999999</v>
      </c>
      <c r="J1150" s="90">
        <v>219.66739774370001</v>
      </c>
      <c r="K1150" s="90">
        <v>1</v>
      </c>
      <c r="L1150" s="90">
        <v>-0.40473964769999998</v>
      </c>
      <c r="M1150" s="90">
        <v>0.19905104870000001</v>
      </c>
      <c r="N1150" s="89">
        <v>5</v>
      </c>
      <c r="O1150" s="89">
        <v>85</v>
      </c>
      <c r="P1150" s="89">
        <f t="shared" si="33"/>
        <v>30</v>
      </c>
      <c r="Q1150" s="91">
        <f>(alpha_a+beta_b*speed_s+ceta_c*speed_s^2+delta_d/speed_s)/(epsilon_e+feta_f*speed_s+gamma_g*speed_s^2)</f>
        <v>5.6311852723339353</v>
      </c>
    </row>
    <row r="1151" spans="1:17" x14ac:dyDescent="0.25">
      <c r="A1151" s="88" t="s">
        <v>6</v>
      </c>
      <c r="B1151" s="88" t="s">
        <v>8</v>
      </c>
      <c r="C1151" s="88" t="s">
        <v>65</v>
      </c>
      <c r="D1151" s="88" t="s">
        <v>133</v>
      </c>
      <c r="E1151" s="130">
        <v>-0.02</v>
      </c>
      <c r="F1151" s="130">
        <v>0.5</v>
      </c>
      <c r="G1151" s="90">
        <v>-12.8233411755</v>
      </c>
      <c r="H1151" s="90">
        <v>0.90717491139999995</v>
      </c>
      <c r="I1151" s="90">
        <v>-2.1173910000000002E-3</v>
      </c>
      <c r="J1151" s="90">
        <v>49.412822622999997</v>
      </c>
      <c r="K1151" s="90">
        <v>1</v>
      </c>
      <c r="L1151" s="90">
        <v>-0.26196335570000001</v>
      </c>
      <c r="M1151" s="90">
        <v>1.9728254099999998E-2</v>
      </c>
      <c r="N1151" s="89">
        <v>5</v>
      </c>
      <c r="O1151" s="89">
        <v>85</v>
      </c>
      <c r="P1151" s="89">
        <f t="shared" si="33"/>
        <v>30</v>
      </c>
      <c r="Q1151" s="91">
        <f>(alpha_a+beta_b*speed_s+ceta_c*speed_s^2+delta_d/speed_s)/(epsilon_e+feta_f*speed_s+gamma_g*speed_s^2)</f>
        <v>1.2970506136715632</v>
      </c>
    </row>
    <row r="1152" spans="1:17" x14ac:dyDescent="0.25">
      <c r="A1152" s="88" t="s">
        <v>6</v>
      </c>
      <c r="B1152" s="88" t="s">
        <v>7</v>
      </c>
      <c r="C1152" s="88" t="s">
        <v>65</v>
      </c>
      <c r="D1152" s="88" t="s">
        <v>134</v>
      </c>
      <c r="E1152" s="130">
        <v>-0.02</v>
      </c>
      <c r="F1152" s="130">
        <v>0.5</v>
      </c>
      <c r="G1152" s="90">
        <v>-8.4737309497558738E-5</v>
      </c>
      <c r="H1152" s="90">
        <v>1.5399124227298026E-2</v>
      </c>
      <c r="I1152" s="90">
        <v>-1.021910607041036</v>
      </c>
      <c r="J1152" s="90">
        <v>28.333643358566977</v>
      </c>
      <c r="K1152" s="90">
        <v>0</v>
      </c>
      <c r="L1152" s="90">
        <v>0</v>
      </c>
      <c r="M1152" s="90">
        <v>0</v>
      </c>
      <c r="N1152" s="89">
        <v>12</v>
      </c>
      <c r="O1152" s="89">
        <v>86</v>
      </c>
      <c r="P1152" s="89">
        <f t="shared" si="33"/>
        <v>30</v>
      </c>
      <c r="Q1152" s="91">
        <f>(((alpha_a*(speed_s^3))+(beta_b*(speed_s^2))+(ceta_c*speed_s))+delta_d)</f>
        <v>9.247629595470034</v>
      </c>
    </row>
    <row r="1153" spans="1:17" x14ac:dyDescent="0.25">
      <c r="A1153" s="88" t="s">
        <v>6</v>
      </c>
      <c r="B1153" s="88" t="s">
        <v>7</v>
      </c>
      <c r="C1153" s="88" t="s">
        <v>65</v>
      </c>
      <c r="D1153" s="88" t="s">
        <v>135</v>
      </c>
      <c r="E1153" s="130">
        <v>-0.02</v>
      </c>
      <c r="F1153" s="130">
        <v>0.5</v>
      </c>
      <c r="G1153" s="90">
        <v>-6.4024830715890752E-5</v>
      </c>
      <c r="H1153" s="90">
        <v>1.1646407263483191E-2</v>
      </c>
      <c r="I1153" s="90">
        <v>-0.76900436589407295</v>
      </c>
      <c r="J1153" s="90">
        <v>21.005661478803646</v>
      </c>
      <c r="K1153" s="90">
        <v>0</v>
      </c>
      <c r="L1153" s="90">
        <v>0</v>
      </c>
      <c r="M1153" s="90">
        <v>0</v>
      </c>
      <c r="N1153" s="89">
        <v>12</v>
      </c>
      <c r="O1153" s="89">
        <v>86</v>
      </c>
      <c r="P1153" s="89">
        <f t="shared" si="33"/>
        <v>30</v>
      </c>
      <c r="Q1153" s="91">
        <f>(((alpha_a*(speed_s^3))+(beta_b*(speed_s^2))+(ceta_c*speed_s))+delta_d)</f>
        <v>6.6886266097872795</v>
      </c>
    </row>
    <row r="1154" spans="1:17" x14ac:dyDescent="0.25">
      <c r="A1154" s="88" t="s">
        <v>6</v>
      </c>
      <c r="B1154" s="88" t="s">
        <v>7</v>
      </c>
      <c r="C1154" s="88" t="s">
        <v>65</v>
      </c>
      <c r="D1154" s="88" t="s">
        <v>136</v>
      </c>
      <c r="E1154" s="130">
        <v>-0.02</v>
      </c>
      <c r="F1154" s="130">
        <v>0.5</v>
      </c>
      <c r="G1154" s="90">
        <v>-6.7484137129906969</v>
      </c>
      <c r="H1154" s="90">
        <v>147.68980785989766</v>
      </c>
      <c r="I1154" s="90">
        <v>-0.46905644625845372</v>
      </c>
      <c r="J1154" s="90">
        <v>0.50823351725213017</v>
      </c>
      <c r="K1154" s="90">
        <v>1.6289498399290848E-3</v>
      </c>
      <c r="L1154" s="90">
        <v>0</v>
      </c>
      <c r="M1154" s="90">
        <v>0</v>
      </c>
      <c r="N1154" s="89">
        <v>12</v>
      </c>
      <c r="O1154" s="89">
        <v>86</v>
      </c>
      <c r="P1154" s="89">
        <f t="shared" si="33"/>
        <v>30</v>
      </c>
      <c r="Q1154" s="91">
        <f>(alpha_a+(beta_b/(1+EXP((((-1)*ceta_c)+(delta_d*LN(speed_s)))+(epsilon_e*speed_s)))))</f>
        <v>7.3780309179539412</v>
      </c>
    </row>
    <row r="1155" spans="1:17" x14ac:dyDescent="0.25">
      <c r="A1155" s="88" t="s">
        <v>6</v>
      </c>
      <c r="B1155" s="88" t="s">
        <v>7</v>
      </c>
      <c r="C1155" s="88" t="s">
        <v>65</v>
      </c>
      <c r="D1155" s="88" t="s">
        <v>137</v>
      </c>
      <c r="E1155" s="130">
        <v>-0.02</v>
      </c>
      <c r="F1155" s="130">
        <v>0.5</v>
      </c>
      <c r="G1155" s="90">
        <v>-3.2749711590772352</v>
      </c>
      <c r="H1155" s="90">
        <v>120.92442935012443</v>
      </c>
      <c r="I1155" s="90">
        <v>-0.26892608781636412</v>
      </c>
      <c r="J1155" s="90">
        <v>0.62740586411714616</v>
      </c>
      <c r="K1155" s="90">
        <v>2.178407908393006E-3</v>
      </c>
      <c r="L1155" s="90">
        <v>0</v>
      </c>
      <c r="M1155" s="90">
        <v>0</v>
      </c>
      <c r="N1155" s="89">
        <v>12</v>
      </c>
      <c r="O1155" s="89">
        <v>86</v>
      </c>
      <c r="P1155" s="89">
        <f t="shared" si="33"/>
        <v>30</v>
      </c>
      <c r="Q1155" s="91">
        <f>(alpha_a+(beta_b/(1+EXP((((-1)*ceta_c)+(delta_d*LN(speed_s)))+(epsilon_e*speed_s)))))</f>
        <v>6.1712921312202997</v>
      </c>
    </row>
    <row r="1156" spans="1:17" x14ac:dyDescent="0.25">
      <c r="A1156" s="88" t="s">
        <v>6</v>
      </c>
      <c r="B1156" s="88" t="s">
        <v>7</v>
      </c>
      <c r="C1156" s="88" t="s">
        <v>65</v>
      </c>
      <c r="D1156" s="88" t="s">
        <v>138</v>
      </c>
      <c r="E1156" s="130">
        <v>-0.02</v>
      </c>
      <c r="F1156" s="130">
        <v>0.5</v>
      </c>
      <c r="G1156" s="90">
        <v>-3.4293943201435858E-5</v>
      </c>
      <c r="H1156" s="90">
        <v>6.329927195785014E-3</v>
      </c>
      <c r="I1156" s="90">
        <v>-0.42537238165680241</v>
      </c>
      <c r="J1156" s="90">
        <v>11.797546423629166</v>
      </c>
      <c r="K1156" s="90">
        <v>0</v>
      </c>
      <c r="L1156" s="90">
        <v>0</v>
      </c>
      <c r="M1156" s="90">
        <v>0</v>
      </c>
      <c r="N1156" s="89">
        <v>12</v>
      </c>
      <c r="O1156" s="89">
        <v>86</v>
      </c>
      <c r="P1156" s="89">
        <f t="shared" si="33"/>
        <v>30</v>
      </c>
      <c r="Q1156" s="91">
        <f>(((alpha_a*(speed_s^3))+(beta_b*(speed_s^2))+(ceta_c*speed_s))+delta_d)</f>
        <v>3.8073729836928383</v>
      </c>
    </row>
    <row r="1157" spans="1:17" x14ac:dyDescent="0.25">
      <c r="A1157" s="88" t="s">
        <v>6</v>
      </c>
      <c r="B1157" s="88" t="s">
        <v>7</v>
      </c>
      <c r="C1157" s="88" t="s">
        <v>65</v>
      </c>
      <c r="D1157" s="88" t="s">
        <v>131</v>
      </c>
      <c r="E1157" s="130">
        <v>-0.02</v>
      </c>
      <c r="F1157" s="130">
        <v>0.5</v>
      </c>
      <c r="G1157" s="90">
        <v>-59.297171473200002</v>
      </c>
      <c r="H1157" s="90">
        <v>14.7505523156</v>
      </c>
      <c r="I1157" s="90">
        <v>-8.5255718899999999E-2</v>
      </c>
      <c r="J1157" s="90">
        <v>103.01202702409999</v>
      </c>
      <c r="K1157" s="90">
        <v>1</v>
      </c>
      <c r="L1157" s="90">
        <v>-0.4187032302</v>
      </c>
      <c r="M1157" s="90">
        <v>0.1114008816</v>
      </c>
      <c r="N1157" s="89">
        <v>5</v>
      </c>
      <c r="O1157" s="89">
        <v>85</v>
      </c>
      <c r="P1157" s="89">
        <f t="shared" si="33"/>
        <v>30</v>
      </c>
      <c r="Q1157" s="91">
        <f>(alpha_a+beta_b*speed_s+ceta_c*speed_s^2+delta_d/speed_s)/(epsilon_e+feta_f*speed_s+gamma_g*speed_s^2)</f>
        <v>3.4940704120688655</v>
      </c>
    </row>
    <row r="1158" spans="1:17" x14ac:dyDescent="0.25">
      <c r="A1158" s="88" t="s">
        <v>6</v>
      </c>
      <c r="B1158" s="88" t="s">
        <v>7</v>
      </c>
      <c r="C1158" s="88" t="s">
        <v>65</v>
      </c>
      <c r="D1158" s="88" t="s">
        <v>132</v>
      </c>
      <c r="E1158" s="130">
        <v>-0.02</v>
      </c>
      <c r="F1158" s="130">
        <v>0.5</v>
      </c>
      <c r="G1158" s="90">
        <v>-156.39334270489999</v>
      </c>
      <c r="H1158" s="90">
        <v>46.020582813300003</v>
      </c>
      <c r="I1158" s="90">
        <v>-0.23188776080000001</v>
      </c>
      <c r="J1158" s="90">
        <v>235.8929517972</v>
      </c>
      <c r="K1158" s="90">
        <v>1</v>
      </c>
      <c r="L1158" s="90">
        <v>-0.39125143649999999</v>
      </c>
      <c r="M1158" s="90">
        <v>0.19752417789999999</v>
      </c>
      <c r="N1158" s="89">
        <v>5</v>
      </c>
      <c r="O1158" s="89">
        <v>85</v>
      </c>
      <c r="P1158" s="89">
        <f t="shared" si="33"/>
        <v>30</v>
      </c>
      <c r="Q1158" s="91">
        <f>(alpha_a+beta_b*speed_s+ceta_c*speed_s^2+delta_d/speed_s)/(epsilon_e+feta_f*speed_s+gamma_g*speed_s^2)</f>
        <v>6.1268180475587091</v>
      </c>
    </row>
    <row r="1159" spans="1:17" x14ac:dyDescent="0.25">
      <c r="A1159" s="88" t="s">
        <v>6</v>
      </c>
      <c r="B1159" s="88" t="s">
        <v>7</v>
      </c>
      <c r="C1159" s="88" t="s">
        <v>65</v>
      </c>
      <c r="D1159" s="88" t="s">
        <v>133</v>
      </c>
      <c r="E1159" s="130">
        <v>-0.02</v>
      </c>
      <c r="F1159" s="130">
        <v>0.5</v>
      </c>
      <c r="G1159" s="90">
        <v>-12.845369697600001</v>
      </c>
      <c r="H1159" s="90">
        <v>1.2080688326</v>
      </c>
      <c r="I1159" s="90">
        <v>5.2930889000000004E-3</v>
      </c>
      <c r="J1159" s="90">
        <v>41.719028821199998</v>
      </c>
      <c r="K1159" s="90">
        <v>1</v>
      </c>
      <c r="L1159" s="90">
        <v>-0.36787112440000003</v>
      </c>
      <c r="M1159" s="90">
        <v>4.21593891E-2</v>
      </c>
      <c r="N1159" s="89">
        <v>5</v>
      </c>
      <c r="O1159" s="89">
        <v>85</v>
      </c>
      <c r="P1159" s="89">
        <f t="shared" si="33"/>
        <v>30</v>
      </c>
      <c r="Q1159" s="91">
        <f>(alpha_a+beta_b*speed_s+ceta_c*speed_s^2+delta_d/speed_s)/(epsilon_e+feta_f*speed_s+gamma_g*speed_s^2)</f>
        <v>1.0589018700136894</v>
      </c>
    </row>
    <row r="1160" spans="1:17" x14ac:dyDescent="0.25">
      <c r="A1160" s="88" t="s">
        <v>6</v>
      </c>
      <c r="B1160" s="88" t="s">
        <v>139</v>
      </c>
      <c r="C1160" s="88" t="s">
        <v>65</v>
      </c>
      <c r="D1160" s="88" t="s">
        <v>134</v>
      </c>
      <c r="E1160" s="130">
        <v>-0.02</v>
      </c>
      <c r="F1160" s="130">
        <v>0.5</v>
      </c>
      <c r="G1160" s="90">
        <v>-9.4117625113256088E-5</v>
      </c>
      <c r="H1160" s="90">
        <v>1.7153353193708431E-2</v>
      </c>
      <c r="I1160" s="90">
        <v>-1.1564511215867328</v>
      </c>
      <c r="J1160" s="90">
        <v>32.924575114728988</v>
      </c>
      <c r="K1160" s="90">
        <v>0</v>
      </c>
      <c r="L1160" s="90">
        <v>0</v>
      </c>
      <c r="M1160" s="90">
        <v>0</v>
      </c>
      <c r="N1160" s="89">
        <v>12</v>
      </c>
      <c r="O1160" s="89">
        <v>86</v>
      </c>
      <c r="P1160" s="89">
        <f t="shared" si="33"/>
        <v>30</v>
      </c>
      <c r="Q1160" s="91">
        <f>(((alpha_a*(speed_s^3))+(beta_b*(speed_s^2))+(ceta_c*speed_s))+delta_d)</f>
        <v>11.127883463406679</v>
      </c>
    </row>
    <row r="1161" spans="1:17" x14ac:dyDescent="0.25">
      <c r="A1161" s="88" t="s">
        <v>6</v>
      </c>
      <c r="B1161" s="88" t="s">
        <v>139</v>
      </c>
      <c r="C1161" s="88" t="s">
        <v>65</v>
      </c>
      <c r="D1161" s="88" t="s">
        <v>135</v>
      </c>
      <c r="E1161" s="130">
        <v>-0.02</v>
      </c>
      <c r="F1161" s="130">
        <v>0.5</v>
      </c>
      <c r="G1161" s="90">
        <v>-7.1790732398193188E-5</v>
      </c>
      <c r="H1161" s="90">
        <v>1.3085989960751606E-2</v>
      </c>
      <c r="I1161" s="90">
        <v>-0.8741414639240076</v>
      </c>
      <c r="J1161" s="90">
        <v>24.350770391221459</v>
      </c>
      <c r="K1161" s="90">
        <v>0</v>
      </c>
      <c r="L1161" s="90">
        <v>0</v>
      </c>
      <c r="M1161" s="90">
        <v>0</v>
      </c>
      <c r="N1161" s="89">
        <v>12</v>
      </c>
      <c r="O1161" s="89">
        <v>86</v>
      </c>
      <c r="P1161" s="89">
        <f t="shared" ref="P1161:P1224" si="35">IF($P$2&lt;N1161,N1161,IF($P$2&gt;O1161,O1161,$P$2))</f>
        <v>30</v>
      </c>
      <c r="Q1161" s="91">
        <f>(((alpha_a*(speed_s^3))+(beta_b*(speed_s^2))+(ceta_c*speed_s))+delta_d)</f>
        <v>7.9655676634264623</v>
      </c>
    </row>
    <row r="1162" spans="1:17" x14ac:dyDescent="0.25">
      <c r="A1162" s="88" t="s">
        <v>6</v>
      </c>
      <c r="B1162" s="88" t="s">
        <v>139</v>
      </c>
      <c r="C1162" s="88" t="s">
        <v>65</v>
      </c>
      <c r="D1162" s="88" t="s">
        <v>136</v>
      </c>
      <c r="E1162" s="130">
        <v>-0.02</v>
      </c>
      <c r="F1162" s="130">
        <v>0.5</v>
      </c>
      <c r="G1162" s="90">
        <v>-8.1901500668183033E-5</v>
      </c>
      <c r="H1162" s="90">
        <v>1.4979351906779933E-2</v>
      </c>
      <c r="I1162" s="90">
        <v>-0.99511720370246004</v>
      </c>
      <c r="J1162" s="90">
        <v>27.230883321680366</v>
      </c>
      <c r="K1162" s="90">
        <v>0</v>
      </c>
      <c r="L1162" s="90">
        <v>0</v>
      </c>
      <c r="M1162" s="90">
        <v>0</v>
      </c>
      <c r="N1162" s="89">
        <v>12</v>
      </c>
      <c r="O1162" s="89">
        <v>86</v>
      </c>
      <c r="P1162" s="89">
        <f t="shared" si="35"/>
        <v>30</v>
      </c>
      <c r="Q1162" s="91">
        <f>(((alpha_a*(speed_s^3))+(beta_b*(speed_s^2))+(ceta_c*speed_s))+delta_d)</f>
        <v>8.6474434086675629</v>
      </c>
    </row>
    <row r="1163" spans="1:17" x14ac:dyDescent="0.25">
      <c r="A1163" s="88" t="s">
        <v>6</v>
      </c>
      <c r="B1163" s="88" t="s">
        <v>139</v>
      </c>
      <c r="C1163" s="88" t="s">
        <v>65</v>
      </c>
      <c r="D1163" s="88" t="s">
        <v>137</v>
      </c>
      <c r="E1163" s="130">
        <v>-0.02</v>
      </c>
      <c r="F1163" s="130">
        <v>0.5</v>
      </c>
      <c r="G1163" s="90">
        <v>-7.316580512405462E-5</v>
      </c>
      <c r="H1163" s="90">
        <v>1.3521239151768534E-2</v>
      </c>
      <c r="I1163" s="90">
        <v>-0.88992111427306808</v>
      </c>
      <c r="J1163" s="90">
        <v>23.753356502883967</v>
      </c>
      <c r="K1163" s="90">
        <v>0</v>
      </c>
      <c r="L1163" s="90">
        <v>0</v>
      </c>
      <c r="M1163" s="90">
        <v>0</v>
      </c>
      <c r="N1163" s="89">
        <v>12</v>
      </c>
      <c r="O1163" s="89">
        <v>86</v>
      </c>
      <c r="P1163" s="89">
        <f t="shared" si="35"/>
        <v>30</v>
      </c>
      <c r="Q1163" s="91">
        <f>(((alpha_a*(speed_s^3))+(beta_b*(speed_s^2))+(ceta_c*speed_s))+delta_d)</f>
        <v>7.2493615729341343</v>
      </c>
    </row>
    <row r="1164" spans="1:17" x14ac:dyDescent="0.25">
      <c r="A1164" s="88" t="s">
        <v>6</v>
      </c>
      <c r="B1164" s="88" t="s">
        <v>139</v>
      </c>
      <c r="C1164" s="88" t="s">
        <v>65</v>
      </c>
      <c r="D1164" s="88" t="s">
        <v>138</v>
      </c>
      <c r="E1164" s="130">
        <v>-0.02</v>
      </c>
      <c r="F1164" s="130">
        <v>0.5</v>
      </c>
      <c r="G1164" s="90">
        <v>-3.8110826182698175E-5</v>
      </c>
      <c r="H1164" s="90">
        <v>7.0810899229860206E-3</v>
      </c>
      <c r="I1164" s="90">
        <v>-0.48365149452683454</v>
      </c>
      <c r="J1164" s="90">
        <v>13.708709708636032</v>
      </c>
      <c r="K1164" s="90">
        <v>0</v>
      </c>
      <c r="L1164" s="90">
        <v>0</v>
      </c>
      <c r="M1164" s="90">
        <v>0</v>
      </c>
      <c r="N1164" s="89">
        <v>12</v>
      </c>
      <c r="O1164" s="89">
        <v>86</v>
      </c>
      <c r="P1164" s="89">
        <f t="shared" si="35"/>
        <v>30</v>
      </c>
      <c r="Q1164" s="91">
        <f>(((alpha_a*(speed_s^3))+(beta_b*(speed_s^2))+(ceta_c*speed_s))+delta_d)</f>
        <v>4.543153496585564</v>
      </c>
    </row>
    <row r="1165" spans="1:17" x14ac:dyDescent="0.25">
      <c r="A1165" s="88" t="s">
        <v>6</v>
      </c>
      <c r="B1165" s="88" t="s">
        <v>139</v>
      </c>
      <c r="C1165" s="88" t="s">
        <v>65</v>
      </c>
      <c r="D1165" s="88" t="s">
        <v>131</v>
      </c>
      <c r="E1165" s="130">
        <v>-0.02</v>
      </c>
      <c r="F1165" s="130">
        <v>0.5</v>
      </c>
      <c r="G1165" s="90">
        <v>-75.026842121000001</v>
      </c>
      <c r="H1165" s="90">
        <v>19.642261764299999</v>
      </c>
      <c r="I1165" s="90">
        <v>-0.1163730211</v>
      </c>
      <c r="J1165" s="90">
        <v>124.228915878</v>
      </c>
      <c r="K1165" s="90">
        <v>1</v>
      </c>
      <c r="L1165" s="90">
        <v>-0.42057116839999997</v>
      </c>
      <c r="M1165" s="90">
        <v>0.12558536910000001</v>
      </c>
      <c r="N1165" s="89">
        <v>5</v>
      </c>
      <c r="O1165" s="89">
        <v>85</v>
      </c>
      <c r="P1165" s="89">
        <f t="shared" si="35"/>
        <v>30</v>
      </c>
      <c r="Q1165" s="91">
        <f>(alpha_a+beta_b*speed_s+ceta_c*speed_s^2+delta_d/speed_s)/(epsilon_e+feta_f*speed_s+gamma_g*speed_s^2)</f>
        <v>4.0789615525397274</v>
      </c>
    </row>
    <row r="1166" spans="1:17" x14ac:dyDescent="0.25">
      <c r="A1166" s="88" t="s">
        <v>6</v>
      </c>
      <c r="B1166" s="88" t="s">
        <v>139</v>
      </c>
      <c r="C1166" s="88" t="s">
        <v>65</v>
      </c>
      <c r="D1166" s="88" t="s">
        <v>132</v>
      </c>
      <c r="E1166" s="130">
        <v>-0.02</v>
      </c>
      <c r="F1166" s="130">
        <v>0.5</v>
      </c>
      <c r="G1166" s="90">
        <v>-208.65206355940001</v>
      </c>
      <c r="H1166" s="90">
        <v>63.505518082000002</v>
      </c>
      <c r="I1166" s="90">
        <v>-0.32859356670000001</v>
      </c>
      <c r="J1166" s="90">
        <v>301.41372583510002</v>
      </c>
      <c r="K1166" s="90">
        <v>1</v>
      </c>
      <c r="L1166" s="90">
        <v>-0.37476297219999999</v>
      </c>
      <c r="M1166" s="90">
        <v>0.22963323029999999</v>
      </c>
      <c r="N1166" s="89">
        <v>5</v>
      </c>
      <c r="O1166" s="89">
        <v>85</v>
      </c>
      <c r="P1166" s="89">
        <f t="shared" si="35"/>
        <v>30</v>
      </c>
      <c r="Q1166" s="91">
        <f>(alpha_a+beta_b*speed_s+ceta_c*speed_s^2+delta_d/speed_s)/(epsilon_e+feta_f*speed_s+gamma_g*speed_s^2)</f>
        <v>7.1824457077392951</v>
      </c>
    </row>
    <row r="1167" spans="1:17" x14ac:dyDescent="0.25">
      <c r="A1167" s="88" t="s">
        <v>6</v>
      </c>
      <c r="B1167" s="88" t="s">
        <v>139</v>
      </c>
      <c r="C1167" s="88" t="s">
        <v>65</v>
      </c>
      <c r="D1167" s="88" t="s">
        <v>133</v>
      </c>
      <c r="E1167" s="130">
        <v>-0.02</v>
      </c>
      <c r="F1167" s="130">
        <v>0.5</v>
      </c>
      <c r="G1167" s="90">
        <v>-12.280000895200001</v>
      </c>
      <c r="H1167" s="90">
        <v>1.1618333096</v>
      </c>
      <c r="I1167" s="90">
        <v>7.3055825000000003E-3</v>
      </c>
      <c r="J1167" s="90">
        <v>42.769538692399998</v>
      </c>
      <c r="K1167" s="90">
        <v>1</v>
      </c>
      <c r="L1167" s="90">
        <v>-0.3751459882</v>
      </c>
      <c r="M1167" s="90">
        <v>4.6229866299999998E-2</v>
      </c>
      <c r="N1167" s="89">
        <v>5</v>
      </c>
      <c r="O1167" s="89">
        <v>85</v>
      </c>
      <c r="P1167" s="89">
        <f t="shared" si="35"/>
        <v>30</v>
      </c>
      <c r="Q1167" s="91">
        <f>(alpha_a+beta_b*speed_s+ceta_c*speed_s^2+delta_d/speed_s)/(epsilon_e+feta_f*speed_s+gamma_g*speed_s^2)</f>
        <v>0.97522283419635836</v>
      </c>
    </row>
    <row r="1168" spans="1:17" x14ac:dyDescent="0.25">
      <c r="A1168" s="88" t="s">
        <v>6</v>
      </c>
      <c r="B1168" s="88" t="s">
        <v>140</v>
      </c>
      <c r="C1168" s="88" t="s">
        <v>168</v>
      </c>
      <c r="D1168" s="88" t="s">
        <v>134</v>
      </c>
      <c r="E1168" s="130">
        <v>-0.02</v>
      </c>
      <c r="F1168" s="130">
        <v>0.5</v>
      </c>
      <c r="G1168" s="90">
        <v>-1.598486659212111E-5</v>
      </c>
      <c r="H1168" s="90">
        <v>3.5821572796122829E-3</v>
      </c>
      <c r="I1168" s="90">
        <v>-0.24446633803040346</v>
      </c>
      <c r="J1168" s="90">
        <v>7.3842365872839935</v>
      </c>
      <c r="K1168" s="90">
        <v>0</v>
      </c>
      <c r="L1168" s="90">
        <v>0</v>
      </c>
      <c r="M1168" s="90">
        <v>0</v>
      </c>
      <c r="N1168" s="89">
        <v>12</v>
      </c>
      <c r="O1168" s="89">
        <v>86</v>
      </c>
      <c r="P1168" s="89">
        <f t="shared" si="35"/>
        <v>30</v>
      </c>
      <c r="Q1168" s="91">
        <f>(((alpha_a*(speed_s^3))+(beta_b*(speed_s^2))+(ceta_c*speed_s))+delta_d)</f>
        <v>2.8425966000356739</v>
      </c>
    </row>
    <row r="1169" spans="1:17" x14ac:dyDescent="0.25">
      <c r="A1169" s="88" t="s">
        <v>6</v>
      </c>
      <c r="B1169" s="88" t="s">
        <v>18</v>
      </c>
      <c r="C1169" s="88" t="s">
        <v>65</v>
      </c>
      <c r="D1169" s="88" t="s">
        <v>134</v>
      </c>
      <c r="E1169" s="130">
        <v>-0.02</v>
      </c>
      <c r="F1169" s="130">
        <v>0.5</v>
      </c>
      <c r="G1169" s="90">
        <v>-1.5360797316150933E-5</v>
      </c>
      <c r="H1169" s="90">
        <v>3.4423054298074462E-3</v>
      </c>
      <c r="I1169" s="90">
        <v>-0.23492207282039365</v>
      </c>
      <c r="J1169" s="90">
        <v>7.0959471259665925</v>
      </c>
      <c r="K1169" s="90">
        <v>0</v>
      </c>
      <c r="L1169" s="90">
        <v>0</v>
      </c>
      <c r="M1169" s="90">
        <v>0</v>
      </c>
      <c r="N1169" s="89">
        <v>12</v>
      </c>
      <c r="O1169" s="89">
        <v>86</v>
      </c>
      <c r="P1169" s="89">
        <f t="shared" si="35"/>
        <v>30</v>
      </c>
      <c r="Q1169" s="91">
        <f>(((alpha_a*(speed_s^3))+(beta_b*(speed_s^2))+(ceta_c*speed_s))+delta_d)</f>
        <v>2.73161830064541</v>
      </c>
    </row>
    <row r="1170" spans="1:17" x14ac:dyDescent="0.25">
      <c r="A1170" s="88" t="s">
        <v>6</v>
      </c>
      <c r="B1170" s="88" t="s">
        <v>18</v>
      </c>
      <c r="C1170" s="88" t="s">
        <v>65</v>
      </c>
      <c r="D1170" s="88" t="s">
        <v>135</v>
      </c>
      <c r="E1170" s="130">
        <v>-0.02</v>
      </c>
      <c r="F1170" s="130">
        <v>0.5</v>
      </c>
      <c r="G1170" s="90">
        <v>48.388743260442723</v>
      </c>
      <c r="H1170" s="90">
        <v>1.0191905676661952</v>
      </c>
      <c r="I1170" s="90">
        <v>-1.1289753714391111</v>
      </c>
      <c r="J1170" s="90">
        <v>0</v>
      </c>
      <c r="K1170" s="90">
        <v>0</v>
      </c>
      <c r="L1170" s="90">
        <v>0</v>
      </c>
      <c r="M1170" s="90">
        <v>0</v>
      </c>
      <c r="N1170" s="89">
        <v>12</v>
      </c>
      <c r="O1170" s="89">
        <v>86</v>
      </c>
      <c r="P1170" s="89">
        <f t="shared" si="35"/>
        <v>30</v>
      </c>
      <c r="Q1170" s="91">
        <f>((alpha_a*(beta_b^speed_s))*(speed_s^ceta_c))</f>
        <v>1.83980882461693</v>
      </c>
    </row>
    <row r="1171" spans="1:17" x14ac:dyDescent="0.25">
      <c r="A1171" s="88" t="s">
        <v>6</v>
      </c>
      <c r="B1171" s="88" t="s">
        <v>18</v>
      </c>
      <c r="C1171" s="88" t="s">
        <v>65</v>
      </c>
      <c r="D1171" s="88" t="s">
        <v>136</v>
      </c>
      <c r="E1171" s="130">
        <v>-0.02</v>
      </c>
      <c r="F1171" s="130">
        <v>0.5</v>
      </c>
      <c r="G1171" s="90">
        <v>52.163016031328716</v>
      </c>
      <c r="H1171" s="90">
        <v>1.0180871201607511</v>
      </c>
      <c r="I1171" s="90">
        <v>-1.1096217925564258</v>
      </c>
      <c r="J1171" s="90">
        <v>0</v>
      </c>
      <c r="K1171" s="90">
        <v>0</v>
      </c>
      <c r="L1171" s="90">
        <v>0</v>
      </c>
      <c r="M1171" s="90">
        <v>0</v>
      </c>
      <c r="N1171" s="89">
        <v>12</v>
      </c>
      <c r="O1171" s="89">
        <v>86</v>
      </c>
      <c r="P1171" s="89">
        <f t="shared" si="35"/>
        <v>30</v>
      </c>
      <c r="Q1171" s="91">
        <f>((alpha_a*(beta_b^speed_s))*(speed_s^ceta_c))</f>
        <v>2.0505249405341046</v>
      </c>
    </row>
    <row r="1172" spans="1:17" x14ac:dyDescent="0.25">
      <c r="A1172" s="88" t="s">
        <v>6</v>
      </c>
      <c r="B1172" s="88" t="s">
        <v>18</v>
      </c>
      <c r="C1172" s="88" t="s">
        <v>65</v>
      </c>
      <c r="D1172" s="88" t="s">
        <v>137</v>
      </c>
      <c r="E1172" s="130">
        <v>-0.02</v>
      </c>
      <c r="F1172" s="130">
        <v>0.5</v>
      </c>
      <c r="G1172" s="90">
        <v>1.237596465871571</v>
      </c>
      <c r="H1172" s="90">
        <v>27.457985326211116</v>
      </c>
      <c r="I1172" s="90">
        <v>-0.72656158552781458</v>
      </c>
      <c r="J1172" s="90">
        <v>0.13911659141196595</v>
      </c>
      <c r="K1172" s="90">
        <v>9.8268203589145162E-2</v>
      </c>
      <c r="L1172" s="90">
        <v>0</v>
      </c>
      <c r="M1172" s="90">
        <v>0</v>
      </c>
      <c r="N1172" s="89">
        <v>12</v>
      </c>
      <c r="O1172" s="89">
        <v>86</v>
      </c>
      <c r="P1172" s="89">
        <f t="shared" si="35"/>
        <v>30</v>
      </c>
      <c r="Q1172" s="91">
        <f>(alpha_a+(beta_b/(1+EXP((((-1)*ceta_c)+(delta_d*LN(speed_s)))+(epsilon_e*speed_s)))))</f>
        <v>1.664673986613642</v>
      </c>
    </row>
    <row r="1173" spans="1:17" x14ac:dyDescent="0.25">
      <c r="A1173" s="88" t="s">
        <v>6</v>
      </c>
      <c r="B1173" s="88" t="s">
        <v>18</v>
      </c>
      <c r="C1173" s="88" t="s">
        <v>65</v>
      </c>
      <c r="D1173" s="88" t="s">
        <v>138</v>
      </c>
      <c r="E1173" s="130">
        <v>-0.02</v>
      </c>
      <c r="F1173" s="130">
        <v>0.5</v>
      </c>
      <c r="G1173" s="90">
        <v>4.5106207332303451E-2</v>
      </c>
      <c r="H1173" s="90">
        <v>3.9626498364391749E-2</v>
      </c>
      <c r="I1173" s="90">
        <v>-3.2959528330143918E-4</v>
      </c>
      <c r="J1173" s="90">
        <v>0</v>
      </c>
      <c r="K1173" s="90">
        <v>0</v>
      </c>
      <c r="L1173" s="90">
        <v>0</v>
      </c>
      <c r="M1173" s="90">
        <v>0</v>
      </c>
      <c r="N1173" s="89">
        <v>12</v>
      </c>
      <c r="O1173" s="89">
        <v>86</v>
      </c>
      <c r="P1173" s="89">
        <f t="shared" si="35"/>
        <v>30</v>
      </c>
      <c r="Q1173" s="91">
        <f>(1/(((ceta_c*(speed_s^2))+(beta_b*speed_s))+alpha_a))</f>
        <v>1.0669336523964745</v>
      </c>
    </row>
    <row r="1174" spans="1:17" x14ac:dyDescent="0.25">
      <c r="A1174" s="88" t="s">
        <v>6</v>
      </c>
      <c r="B1174" s="88" t="s">
        <v>18</v>
      </c>
      <c r="C1174" s="88" t="s">
        <v>65</v>
      </c>
      <c r="D1174" s="88" t="s">
        <v>131</v>
      </c>
      <c r="E1174" s="130">
        <v>-0.02</v>
      </c>
      <c r="F1174" s="130">
        <v>0.5</v>
      </c>
      <c r="G1174" s="90">
        <v>-0.39559484490000002</v>
      </c>
      <c r="H1174" s="90">
        <v>9.7708469300000003E-2</v>
      </c>
      <c r="I1174" s="90">
        <v>4.9466229000000002E-3</v>
      </c>
      <c r="J1174" s="90">
        <v>16.167613017000001</v>
      </c>
      <c r="K1174" s="90">
        <v>1</v>
      </c>
      <c r="L1174" s="90">
        <v>-0.1087862292</v>
      </c>
      <c r="M1174" s="90">
        <v>1.0601057800000001E-2</v>
      </c>
      <c r="N1174" s="89">
        <v>5</v>
      </c>
      <c r="O1174" s="89">
        <v>85</v>
      </c>
      <c r="P1174" s="89">
        <f t="shared" si="35"/>
        <v>30</v>
      </c>
      <c r="Q1174" s="91">
        <f>(alpha_a+beta_b*speed_s+ceta_c*speed_s^2+delta_d/speed_s)/(epsilon_e+feta_f*speed_s+gamma_g*speed_s^2)</f>
        <v>1.0342397459890327</v>
      </c>
    </row>
    <row r="1175" spans="1:17" x14ac:dyDescent="0.25">
      <c r="A1175" s="88" t="s">
        <v>6</v>
      </c>
      <c r="B1175" s="88" t="s">
        <v>18</v>
      </c>
      <c r="C1175" s="88" t="s">
        <v>65</v>
      </c>
      <c r="D1175" s="88" t="s">
        <v>132</v>
      </c>
      <c r="E1175" s="130">
        <v>-0.02</v>
      </c>
      <c r="F1175" s="130">
        <v>0.5</v>
      </c>
      <c r="G1175" s="90">
        <v>-16.9362055828</v>
      </c>
      <c r="H1175" s="90">
        <v>3.4477488470000002</v>
      </c>
      <c r="I1175" s="90">
        <v>4.2007415399999998E-2</v>
      </c>
      <c r="J1175" s="90">
        <v>35.5666106093</v>
      </c>
      <c r="K1175" s="90">
        <v>1</v>
      </c>
      <c r="L1175" s="90">
        <v>-0.41230729300000002</v>
      </c>
      <c r="M1175" s="90">
        <v>8.8704238000000005E-2</v>
      </c>
      <c r="N1175" s="89">
        <v>5</v>
      </c>
      <c r="O1175" s="89">
        <v>85</v>
      </c>
      <c r="P1175" s="89">
        <f t="shared" si="35"/>
        <v>30</v>
      </c>
      <c r="Q1175" s="91">
        <f>(alpha_a+beta_b*speed_s+ceta_c*speed_s^2+delta_d/speed_s)/(epsilon_e+feta_f*speed_s+gamma_g*speed_s^2)</f>
        <v>1.8328960628875302</v>
      </c>
    </row>
    <row r="1176" spans="1:17" x14ac:dyDescent="0.25">
      <c r="A1176" s="88" t="s">
        <v>6</v>
      </c>
      <c r="B1176" s="88" t="s">
        <v>18</v>
      </c>
      <c r="C1176" s="88" t="s">
        <v>65</v>
      </c>
      <c r="D1176" s="88" t="s">
        <v>133</v>
      </c>
      <c r="E1176" s="130">
        <v>-0.02</v>
      </c>
      <c r="F1176" s="130">
        <v>0.5</v>
      </c>
      <c r="G1176" s="90">
        <v>-0.26125185010000002</v>
      </c>
      <c r="H1176" s="90">
        <v>-1.120723E-4</v>
      </c>
      <c r="I1176" s="90">
        <v>2.0293999999999999E-5</v>
      </c>
      <c r="J1176" s="90">
        <v>13.510013169200001</v>
      </c>
      <c r="K1176" s="90">
        <v>1</v>
      </c>
      <c r="L1176" s="90">
        <v>-3.06239939E-2</v>
      </c>
      <c r="M1176" s="90">
        <v>2.752136E-4</v>
      </c>
      <c r="N1176" s="89">
        <v>5</v>
      </c>
      <c r="O1176" s="89">
        <v>85</v>
      </c>
      <c r="P1176" s="89">
        <f t="shared" si="35"/>
        <v>30</v>
      </c>
      <c r="Q1176" s="91">
        <f>(alpha_a+beta_b*speed_s+ceta_c*speed_s^2+delta_d/speed_s)/(epsilon_e+feta_f*speed_s+gamma_g*speed_s^2)</f>
        <v>0.62006520591139835</v>
      </c>
    </row>
    <row r="1177" spans="1:17" x14ac:dyDescent="0.25">
      <c r="A1177" s="88" t="s">
        <v>6</v>
      </c>
      <c r="B1177" s="88" t="s">
        <v>11</v>
      </c>
      <c r="C1177" s="88" t="s">
        <v>65</v>
      </c>
      <c r="D1177" s="88" t="s">
        <v>134</v>
      </c>
      <c r="E1177" s="130">
        <v>-0.02</v>
      </c>
      <c r="F1177" s="130">
        <v>0.5</v>
      </c>
      <c r="G1177" s="90">
        <v>-8.7019903045685581E-5</v>
      </c>
      <c r="H1177" s="90">
        <v>1.5728565745584875E-2</v>
      </c>
      <c r="I1177" s="90">
        <v>-1.0149512443613613</v>
      </c>
      <c r="J1177" s="90">
        <v>26.896854091461325</v>
      </c>
      <c r="K1177" s="90">
        <v>0</v>
      </c>
      <c r="L1177" s="90">
        <v>0</v>
      </c>
      <c r="M1177" s="90">
        <v>0</v>
      </c>
      <c r="N1177" s="89">
        <v>12</v>
      </c>
      <c r="O1177" s="89">
        <v>86</v>
      </c>
      <c r="P1177" s="89">
        <f t="shared" si="35"/>
        <v>30</v>
      </c>
      <c r="Q1177" s="91">
        <f>(((alpha_a*(speed_s^3))+(beta_b*(speed_s^2))+(ceta_c*speed_s))+delta_d)</f>
        <v>8.2544885494133631</v>
      </c>
    </row>
    <row r="1178" spans="1:17" x14ac:dyDescent="0.25">
      <c r="A1178" s="88" t="s">
        <v>6</v>
      </c>
      <c r="B1178" s="88" t="s">
        <v>11</v>
      </c>
      <c r="C1178" s="88" t="s">
        <v>65</v>
      </c>
      <c r="D1178" s="88" t="s">
        <v>135</v>
      </c>
      <c r="E1178" s="130">
        <v>-0.02</v>
      </c>
      <c r="F1178" s="130">
        <v>0.5</v>
      </c>
      <c r="G1178" s="90">
        <v>-4.3034548326171116</v>
      </c>
      <c r="H1178" s="90">
        <v>166.58230283036184</v>
      </c>
      <c r="I1178" s="90">
        <v>-0.78746482501902082</v>
      </c>
      <c r="J1178" s="90">
        <v>0.54943911517413457</v>
      </c>
      <c r="K1178" s="90">
        <v>1.7544914136931242E-3</v>
      </c>
      <c r="L1178" s="90">
        <v>0</v>
      </c>
      <c r="M1178" s="90">
        <v>0</v>
      </c>
      <c r="N1178" s="89">
        <v>12</v>
      </c>
      <c r="O1178" s="89">
        <v>86</v>
      </c>
      <c r="P1178" s="89">
        <f t="shared" si="35"/>
        <v>30</v>
      </c>
      <c r="Q1178" s="91">
        <f>(alpha_a+(beta_b/(1+EXP((((-1)*ceta_c)+(delta_d*LN(speed_s)))+(epsilon_e*speed_s)))))</f>
        <v>6.1001308794918234</v>
      </c>
    </row>
    <row r="1179" spans="1:17" x14ac:dyDescent="0.25">
      <c r="A1179" s="88" t="s">
        <v>6</v>
      </c>
      <c r="B1179" s="88" t="s">
        <v>11</v>
      </c>
      <c r="C1179" s="88" t="s">
        <v>65</v>
      </c>
      <c r="D1179" s="88" t="s">
        <v>136</v>
      </c>
      <c r="E1179" s="130">
        <v>-0.02</v>
      </c>
      <c r="F1179" s="130">
        <v>0.5</v>
      </c>
      <c r="G1179" s="90">
        <v>-4.3950965525749863</v>
      </c>
      <c r="H1179" s="90">
        <v>168.47386140272354</v>
      </c>
      <c r="I1179" s="90">
        <v>-0.63666125158755915</v>
      </c>
      <c r="J1179" s="90">
        <v>0.57821976820732413</v>
      </c>
      <c r="K1179" s="90">
        <v>1.6602928742057885E-3</v>
      </c>
      <c r="L1179" s="90">
        <v>0</v>
      </c>
      <c r="M1179" s="90">
        <v>0</v>
      </c>
      <c r="N1179" s="89">
        <v>12</v>
      </c>
      <c r="O1179" s="89">
        <v>86</v>
      </c>
      <c r="P1179" s="89">
        <f t="shared" si="35"/>
        <v>30</v>
      </c>
      <c r="Q1179" s="91">
        <f>(alpha_a+(beta_b/(1+EXP((((-1)*ceta_c)+(delta_d*LN(speed_s)))+(epsilon_e*speed_s)))))</f>
        <v>6.6900807866998173</v>
      </c>
    </row>
    <row r="1180" spans="1:17" x14ac:dyDescent="0.25">
      <c r="A1180" s="88" t="s">
        <v>6</v>
      </c>
      <c r="B1180" s="88" t="s">
        <v>11</v>
      </c>
      <c r="C1180" s="88" t="s">
        <v>65</v>
      </c>
      <c r="D1180" s="88" t="s">
        <v>137</v>
      </c>
      <c r="E1180" s="130">
        <v>-0.02</v>
      </c>
      <c r="F1180" s="130">
        <v>0.5</v>
      </c>
      <c r="G1180" s="90">
        <v>-2.5679595393795651</v>
      </c>
      <c r="H1180" s="90">
        <v>113.40154399175876</v>
      </c>
      <c r="I1180" s="90">
        <v>-0.11064401534715965</v>
      </c>
      <c r="J1180" s="90">
        <v>0.71247358671530292</v>
      </c>
      <c r="K1180" s="90">
        <v>7.4509854831533696E-4</v>
      </c>
      <c r="L1180" s="90">
        <v>0</v>
      </c>
      <c r="M1180" s="90">
        <v>0</v>
      </c>
      <c r="N1180" s="89">
        <v>12</v>
      </c>
      <c r="O1180" s="89">
        <v>86</v>
      </c>
      <c r="P1180" s="89">
        <f t="shared" si="35"/>
        <v>30</v>
      </c>
      <c r="Q1180" s="91">
        <f>(alpha_a+(beta_b/(1+EXP((((-1)*ceta_c)+(delta_d*LN(speed_s)))+(epsilon_e*speed_s)))))</f>
        <v>5.597749861992348</v>
      </c>
    </row>
    <row r="1181" spans="1:17" x14ac:dyDescent="0.25">
      <c r="A1181" s="88" t="s">
        <v>6</v>
      </c>
      <c r="B1181" s="88" t="s">
        <v>11</v>
      </c>
      <c r="C1181" s="88" t="s">
        <v>65</v>
      </c>
      <c r="D1181" s="88" t="s">
        <v>138</v>
      </c>
      <c r="E1181" s="130">
        <v>-0.02</v>
      </c>
      <c r="F1181" s="130">
        <v>0.5</v>
      </c>
      <c r="G1181" s="90">
        <v>-3.5178814710737941E-5</v>
      </c>
      <c r="H1181" s="90">
        <v>6.4281562685913948E-3</v>
      </c>
      <c r="I1181" s="90">
        <v>-0.41853096186751287</v>
      </c>
      <c r="J1181" s="90">
        <v>11.114020018999859</v>
      </c>
      <c r="K1181" s="90">
        <v>0</v>
      </c>
      <c r="L1181" s="90">
        <v>0</v>
      </c>
      <c r="M1181" s="90">
        <v>0</v>
      </c>
      <c r="N1181" s="89">
        <v>12</v>
      </c>
      <c r="O1181" s="89">
        <v>86</v>
      </c>
      <c r="P1181" s="89">
        <f t="shared" si="35"/>
        <v>30</v>
      </c>
      <c r="Q1181" s="91">
        <f>(((alpha_a*(speed_s^3))+(beta_b*(speed_s^2))+(ceta_c*speed_s))+delta_d)</f>
        <v>3.3936038075168051</v>
      </c>
    </row>
    <row r="1182" spans="1:17" x14ac:dyDescent="0.25">
      <c r="A1182" s="88" t="s">
        <v>6</v>
      </c>
      <c r="B1182" s="88" t="s">
        <v>11</v>
      </c>
      <c r="C1182" s="88" t="s">
        <v>65</v>
      </c>
      <c r="D1182" s="88" t="s">
        <v>131</v>
      </c>
      <c r="E1182" s="130">
        <v>-0.02</v>
      </c>
      <c r="F1182" s="130">
        <v>0.5</v>
      </c>
      <c r="G1182" s="90">
        <v>-58.857722150999997</v>
      </c>
      <c r="H1182" s="90">
        <v>12.341033067</v>
      </c>
      <c r="I1182" s="90">
        <v>-6.5115225400000004E-2</v>
      </c>
      <c r="J1182" s="90">
        <v>101.5665566975</v>
      </c>
      <c r="K1182" s="90">
        <v>1</v>
      </c>
      <c r="L1182" s="90">
        <v>-0.48540769490000002</v>
      </c>
      <c r="M1182" s="90">
        <v>0.1034322172</v>
      </c>
      <c r="N1182" s="89">
        <v>5</v>
      </c>
      <c r="O1182" s="89">
        <v>85</v>
      </c>
      <c r="P1182" s="89">
        <f t="shared" si="35"/>
        <v>30</v>
      </c>
      <c r="Q1182" s="91">
        <f>(alpha_a+beta_b*speed_s+ceta_c*speed_s^2+delta_d/speed_s)/(epsilon_e+feta_f*speed_s+gamma_g*speed_s^2)</f>
        <v>3.2209925811897526</v>
      </c>
    </row>
    <row r="1183" spans="1:17" x14ac:dyDescent="0.25">
      <c r="A1183" s="88" t="s">
        <v>6</v>
      </c>
      <c r="B1183" s="88" t="s">
        <v>11</v>
      </c>
      <c r="C1183" s="88" t="s">
        <v>65</v>
      </c>
      <c r="D1183" s="88" t="s">
        <v>132</v>
      </c>
      <c r="E1183" s="130">
        <v>-0.02</v>
      </c>
      <c r="F1183" s="130">
        <v>0.5</v>
      </c>
      <c r="G1183" s="90">
        <v>-150.36539513400001</v>
      </c>
      <c r="H1183" s="90">
        <v>37.759426022200003</v>
      </c>
      <c r="I1183" s="90">
        <v>-0.1617228752</v>
      </c>
      <c r="J1183" s="90">
        <v>226.8728779532</v>
      </c>
      <c r="K1183" s="90">
        <v>1</v>
      </c>
      <c r="L1183" s="90">
        <v>-0.53669818960000004</v>
      </c>
      <c r="M1183" s="90">
        <v>0.18442362470000001</v>
      </c>
      <c r="N1183" s="89">
        <v>5</v>
      </c>
      <c r="O1183" s="89">
        <v>85</v>
      </c>
      <c r="P1183" s="89">
        <f t="shared" si="35"/>
        <v>30</v>
      </c>
      <c r="Q1183" s="91">
        <f>(alpha_a+beta_b*speed_s+ceta_c*speed_s^2+delta_d/speed_s)/(epsilon_e+feta_f*speed_s+gamma_g*speed_s^2)</f>
        <v>5.5966824995495417</v>
      </c>
    </row>
    <row r="1184" spans="1:17" x14ac:dyDescent="0.25">
      <c r="A1184" s="88" t="s">
        <v>6</v>
      </c>
      <c r="B1184" s="88" t="s">
        <v>11</v>
      </c>
      <c r="C1184" s="88" t="s">
        <v>65</v>
      </c>
      <c r="D1184" s="88" t="s">
        <v>133</v>
      </c>
      <c r="E1184" s="130">
        <v>-0.02</v>
      </c>
      <c r="F1184" s="130">
        <v>0.5</v>
      </c>
      <c r="G1184" s="90">
        <v>-14.066124396199999</v>
      </c>
      <c r="H1184" s="90">
        <v>0.99405243759999995</v>
      </c>
      <c r="I1184" s="90">
        <v>-3.4508359000000001E-3</v>
      </c>
      <c r="J1184" s="90">
        <v>56.613279943199998</v>
      </c>
      <c r="K1184" s="90">
        <v>1</v>
      </c>
      <c r="L1184" s="90">
        <v>-0.24261033309999999</v>
      </c>
      <c r="M1184" s="90">
        <v>1.8403238799999999E-2</v>
      </c>
      <c r="N1184" s="89">
        <v>5</v>
      </c>
      <c r="O1184" s="89">
        <v>85</v>
      </c>
      <c r="P1184" s="89">
        <f t="shared" si="35"/>
        <v>30</v>
      </c>
      <c r="Q1184" s="91">
        <f>(alpha_a+beta_b*speed_s+ceta_c*speed_s^2+delta_d/speed_s)/(epsilon_e+feta_f*speed_s+gamma_g*speed_s^2)</f>
        <v>1.4134530063548447</v>
      </c>
    </row>
    <row r="1185" spans="1:17" x14ac:dyDescent="0.25">
      <c r="A1185" s="88" t="s">
        <v>6</v>
      </c>
      <c r="B1185" s="88" t="s">
        <v>16</v>
      </c>
      <c r="C1185" s="88" t="s">
        <v>65</v>
      </c>
      <c r="D1185" s="88" t="s">
        <v>134</v>
      </c>
      <c r="E1185" s="130">
        <v>-0.02</v>
      </c>
      <c r="F1185" s="130">
        <v>0.5</v>
      </c>
      <c r="G1185" s="90">
        <v>2.2583087675902567</v>
      </c>
      <c r="H1185" s="90">
        <v>56.413948093990072</v>
      </c>
      <c r="I1185" s="90">
        <v>-4.1620973353402854E-2</v>
      </c>
      <c r="J1185" s="90">
        <v>0.45609819587887168</v>
      </c>
      <c r="K1185" s="90">
        <v>4.4671036087597996E-2</v>
      </c>
      <c r="L1185" s="90">
        <v>0</v>
      </c>
      <c r="M1185" s="90">
        <v>0</v>
      </c>
      <c r="N1185" s="89">
        <v>12</v>
      </c>
      <c r="O1185" s="89">
        <v>86</v>
      </c>
      <c r="P1185" s="89">
        <f t="shared" si="35"/>
        <v>30</v>
      </c>
      <c r="Q1185" s="91">
        <f>(alpha_a+(beta_b/(1+EXP((((-1)*ceta_c)+(delta_d*LN(speed_s)))+(epsilon_e*speed_s)))))</f>
        <v>5.1097302822404451</v>
      </c>
    </row>
    <row r="1186" spans="1:17" x14ac:dyDescent="0.25">
      <c r="A1186" s="88" t="s">
        <v>6</v>
      </c>
      <c r="B1186" s="88" t="s">
        <v>16</v>
      </c>
      <c r="C1186" s="88" t="s">
        <v>65</v>
      </c>
      <c r="D1186" s="88" t="s">
        <v>135</v>
      </c>
      <c r="E1186" s="130">
        <v>-0.02</v>
      </c>
      <c r="F1186" s="130">
        <v>0.5</v>
      </c>
      <c r="G1186" s="90">
        <v>1.2103969827515033</v>
      </c>
      <c r="H1186" s="90">
        <v>32.854239907778144</v>
      </c>
      <c r="I1186" s="90">
        <v>0.41500301549920743</v>
      </c>
      <c r="J1186" s="90">
        <v>0.6466843857478215</v>
      </c>
      <c r="K1186" s="90">
        <v>3.26831150780727E-2</v>
      </c>
      <c r="L1186" s="90">
        <v>0</v>
      </c>
      <c r="M1186" s="90">
        <v>0</v>
      </c>
      <c r="N1186" s="89">
        <v>12</v>
      </c>
      <c r="O1186" s="89">
        <v>86</v>
      </c>
      <c r="P1186" s="89">
        <f t="shared" si="35"/>
        <v>30</v>
      </c>
      <c r="Q1186" s="91">
        <f>(alpha_a+(beta_b/(1+EXP((((-1)*ceta_c)+(delta_d*LN(speed_s)))+(epsilon_e*speed_s)))))</f>
        <v>3.1568641509517503</v>
      </c>
    </row>
    <row r="1187" spans="1:17" x14ac:dyDescent="0.25">
      <c r="A1187" s="88" t="s">
        <v>6</v>
      </c>
      <c r="B1187" s="88" t="s">
        <v>16</v>
      </c>
      <c r="C1187" s="88" t="s">
        <v>65</v>
      </c>
      <c r="D1187" s="88" t="s">
        <v>136</v>
      </c>
      <c r="E1187" s="130">
        <v>-0.02</v>
      </c>
      <c r="F1187" s="130">
        <v>0.5</v>
      </c>
      <c r="G1187" s="90">
        <v>1.1567136606116415</v>
      </c>
      <c r="H1187" s="90">
        <v>35.695723263091168</v>
      </c>
      <c r="I1187" s="90">
        <v>0.75320606081759445</v>
      </c>
      <c r="J1187" s="90">
        <v>0.80726427146058766</v>
      </c>
      <c r="K1187" s="90">
        <v>2.2179610933793108E-2</v>
      </c>
      <c r="L1187" s="90">
        <v>0</v>
      </c>
      <c r="M1187" s="90">
        <v>0</v>
      </c>
      <c r="N1187" s="89">
        <v>12</v>
      </c>
      <c r="O1187" s="89">
        <v>86</v>
      </c>
      <c r="P1187" s="89">
        <f t="shared" si="35"/>
        <v>30</v>
      </c>
      <c r="Q1187" s="91">
        <f>(alpha_a+(beta_b/(1+EXP((((-1)*ceta_c)+(delta_d*LN(speed_s)))+(epsilon_e*speed_s)))))</f>
        <v>3.4950328263786856</v>
      </c>
    </row>
    <row r="1188" spans="1:17" x14ac:dyDescent="0.25">
      <c r="A1188" s="88" t="s">
        <v>6</v>
      </c>
      <c r="B1188" s="88" t="s">
        <v>16</v>
      </c>
      <c r="C1188" s="88" t="s">
        <v>65</v>
      </c>
      <c r="D1188" s="88" t="s">
        <v>137</v>
      </c>
      <c r="E1188" s="130">
        <v>-0.02</v>
      </c>
      <c r="F1188" s="130">
        <v>0.5</v>
      </c>
      <c r="G1188" s="90">
        <v>1.056788712007541</v>
      </c>
      <c r="H1188" s="90">
        <v>67.239113271321003</v>
      </c>
      <c r="I1188" s="90">
        <v>-0.14343556959354262</v>
      </c>
      <c r="J1188" s="90">
        <v>0.75505708776815561</v>
      </c>
      <c r="K1188" s="90">
        <v>2.7311297256005174E-2</v>
      </c>
      <c r="L1188" s="90">
        <v>0</v>
      </c>
      <c r="M1188" s="90">
        <v>0</v>
      </c>
      <c r="N1188" s="89">
        <v>12</v>
      </c>
      <c r="O1188" s="89">
        <v>86</v>
      </c>
      <c r="P1188" s="89">
        <f t="shared" si="35"/>
        <v>30</v>
      </c>
      <c r="Q1188" s="91">
        <f>(alpha_a+(beta_b/(1+EXP((((-1)*ceta_c)+(delta_d*LN(speed_s)))+(epsilon_e*speed_s)))))</f>
        <v>2.9695034149071766</v>
      </c>
    </row>
    <row r="1189" spans="1:17" x14ac:dyDescent="0.25">
      <c r="A1189" s="88" t="s">
        <v>6</v>
      </c>
      <c r="B1189" s="88" t="s">
        <v>16</v>
      </c>
      <c r="C1189" s="88" t="s">
        <v>65</v>
      </c>
      <c r="D1189" s="88" t="s">
        <v>138</v>
      </c>
      <c r="E1189" s="130">
        <v>-0.02</v>
      </c>
      <c r="F1189" s="130">
        <v>0.5</v>
      </c>
      <c r="G1189" s="90">
        <v>0.7078563027522724</v>
      </c>
      <c r="H1189" s="90">
        <v>37.102262479577583</v>
      </c>
      <c r="I1189" s="90">
        <v>-0.58341787870460338</v>
      </c>
      <c r="J1189" s="90">
        <v>0.55128695240200387</v>
      </c>
      <c r="K1189" s="90">
        <v>3.472857165119158E-2</v>
      </c>
      <c r="L1189" s="90">
        <v>0</v>
      </c>
      <c r="M1189" s="90">
        <v>0</v>
      </c>
      <c r="N1189" s="89">
        <v>12</v>
      </c>
      <c r="O1189" s="89">
        <v>86</v>
      </c>
      <c r="P1189" s="89">
        <f t="shared" si="35"/>
        <v>30</v>
      </c>
      <c r="Q1189" s="91">
        <f>(alpha_a+(beta_b/(1+EXP((((-1)*ceta_c)+(delta_d*LN(speed_s)))+(epsilon_e*speed_s)))))</f>
        <v>1.7950783617398869</v>
      </c>
    </row>
    <row r="1190" spans="1:17" x14ac:dyDescent="0.25">
      <c r="A1190" s="88" t="s">
        <v>6</v>
      </c>
      <c r="B1190" s="88" t="s">
        <v>16</v>
      </c>
      <c r="C1190" s="88" t="s">
        <v>65</v>
      </c>
      <c r="D1190" s="88" t="s">
        <v>131</v>
      </c>
      <c r="E1190" s="130">
        <v>-0.02</v>
      </c>
      <c r="F1190" s="130">
        <v>0.5</v>
      </c>
      <c r="G1190" s="90">
        <v>-5.1664806383000004</v>
      </c>
      <c r="H1190" s="90">
        <v>1.1459791883999999</v>
      </c>
      <c r="I1190" s="90">
        <v>2.9461183999999999E-3</v>
      </c>
      <c r="J1190" s="90">
        <v>33.604423094600001</v>
      </c>
      <c r="K1190" s="90">
        <v>1</v>
      </c>
      <c r="L1190" s="90">
        <v>-0.17951331710000001</v>
      </c>
      <c r="M1190" s="90">
        <v>2.69371778E-2</v>
      </c>
      <c r="N1190" s="89">
        <v>5</v>
      </c>
      <c r="O1190" s="89">
        <v>85</v>
      </c>
      <c r="P1190" s="89">
        <f t="shared" si="35"/>
        <v>30</v>
      </c>
      <c r="Q1190" s="91">
        <f>(alpha_a+beta_b*speed_s+ceta_c*speed_s^2+delta_d/speed_s)/(epsilon_e+feta_f*speed_s+gamma_g*speed_s^2)</f>
        <v>1.6610156363739328</v>
      </c>
    </row>
    <row r="1191" spans="1:17" x14ac:dyDescent="0.25">
      <c r="A1191" s="88" t="s">
        <v>6</v>
      </c>
      <c r="B1191" s="88" t="s">
        <v>16</v>
      </c>
      <c r="C1191" s="88" t="s">
        <v>65</v>
      </c>
      <c r="D1191" s="88" t="s">
        <v>132</v>
      </c>
      <c r="E1191" s="130">
        <v>-0.02</v>
      </c>
      <c r="F1191" s="130">
        <v>0.5</v>
      </c>
      <c r="G1191" s="90">
        <v>-25.995049183500001</v>
      </c>
      <c r="H1191" s="90">
        <v>5.4697463875999999</v>
      </c>
      <c r="I1191" s="90">
        <v>1.22152715E-2</v>
      </c>
      <c r="J1191" s="90">
        <v>64.150371800100004</v>
      </c>
      <c r="K1191" s="90">
        <v>1</v>
      </c>
      <c r="L1191" s="90">
        <v>-0.32756485320000001</v>
      </c>
      <c r="M1191" s="90">
        <v>6.4950511000000002E-2</v>
      </c>
      <c r="N1191" s="89">
        <v>5</v>
      </c>
      <c r="O1191" s="89">
        <v>85</v>
      </c>
      <c r="P1191" s="89">
        <f t="shared" si="35"/>
        <v>30</v>
      </c>
      <c r="Q1191" s="91">
        <f>(alpha_a+beta_b*speed_s+ceta_c*speed_s^2+delta_d/speed_s)/(epsilon_e+feta_f*speed_s+gamma_g*speed_s^2)</f>
        <v>3.0472286878227393</v>
      </c>
    </row>
    <row r="1192" spans="1:17" x14ac:dyDescent="0.25">
      <c r="A1192" s="88" t="s">
        <v>6</v>
      </c>
      <c r="B1192" s="88" t="s">
        <v>16</v>
      </c>
      <c r="C1192" s="88" t="s">
        <v>65</v>
      </c>
      <c r="D1192" s="88" t="s">
        <v>133</v>
      </c>
      <c r="E1192" s="130">
        <v>-0.02</v>
      </c>
      <c r="F1192" s="130">
        <v>0.5</v>
      </c>
      <c r="G1192" s="90">
        <v>-11.0848567007</v>
      </c>
      <c r="H1192" s="90">
        <v>1.2505201106999999</v>
      </c>
      <c r="I1192" s="90">
        <v>5.8372288000000001E-3</v>
      </c>
      <c r="J1192" s="90">
        <v>24.4900410855</v>
      </c>
      <c r="K1192" s="90">
        <v>1</v>
      </c>
      <c r="L1192" s="90">
        <v>-0.47202964289999999</v>
      </c>
      <c r="M1192" s="90">
        <v>5.6309101899999998E-2</v>
      </c>
      <c r="N1192" s="89">
        <v>5</v>
      </c>
      <c r="O1192" s="89">
        <v>85</v>
      </c>
      <c r="P1192" s="89">
        <f t="shared" si="35"/>
        <v>30</v>
      </c>
      <c r="Q1192" s="91">
        <f>(alpha_a+beta_b*speed_s+ceta_c*speed_s^2+delta_d/speed_s)/(epsilon_e+feta_f*speed_s+gamma_g*speed_s^2)</f>
        <v>0.86628262545937995</v>
      </c>
    </row>
    <row r="1193" spans="1:17" x14ac:dyDescent="0.25">
      <c r="A1193" s="88" t="s">
        <v>6</v>
      </c>
      <c r="B1193" s="88" t="s">
        <v>15</v>
      </c>
      <c r="C1193" s="88" t="s">
        <v>65</v>
      </c>
      <c r="D1193" s="88" t="s">
        <v>134</v>
      </c>
      <c r="E1193" s="130">
        <v>-0.02</v>
      </c>
      <c r="F1193" s="130">
        <v>0.5</v>
      </c>
      <c r="G1193" s="90">
        <v>5.767475177338186</v>
      </c>
      <c r="H1193" s="90">
        <v>-4.233821663060473</v>
      </c>
      <c r="I1193" s="90">
        <v>-1.0959581847095003</v>
      </c>
      <c r="J1193" s="90">
        <v>0</v>
      </c>
      <c r="K1193" s="90">
        <v>0</v>
      </c>
      <c r="L1193" s="90">
        <v>0</v>
      </c>
      <c r="M1193" s="90">
        <v>0</v>
      </c>
      <c r="N1193" s="89">
        <v>12</v>
      </c>
      <c r="O1193" s="89">
        <v>86</v>
      </c>
      <c r="P1193" s="89">
        <f t="shared" si="35"/>
        <v>30</v>
      </c>
      <c r="Q1193" s="91">
        <f>EXP((alpha_a+(beta_b/speed_s))+(ceta_c*LN(speed_s)))</f>
        <v>6.6777271345004747</v>
      </c>
    </row>
    <row r="1194" spans="1:17" x14ac:dyDescent="0.25">
      <c r="A1194" s="88" t="s">
        <v>6</v>
      </c>
      <c r="B1194" s="88" t="s">
        <v>15</v>
      </c>
      <c r="C1194" s="88" t="s">
        <v>65</v>
      </c>
      <c r="D1194" s="88" t="s">
        <v>135</v>
      </c>
      <c r="E1194" s="130">
        <v>-0.02</v>
      </c>
      <c r="F1194" s="130">
        <v>0.5</v>
      </c>
      <c r="G1194" s="90">
        <v>0.56063745123109199</v>
      </c>
      <c r="H1194" s="90">
        <v>41.41152954406801</v>
      </c>
      <c r="I1194" s="90">
        <v>1.1667960316757027</v>
      </c>
      <c r="J1194" s="90">
        <v>0.96025324139786206</v>
      </c>
      <c r="K1194" s="90">
        <v>8.7439115042920075E-3</v>
      </c>
      <c r="L1194" s="90">
        <v>0</v>
      </c>
      <c r="M1194" s="90">
        <v>0</v>
      </c>
      <c r="N1194" s="89">
        <v>12</v>
      </c>
      <c r="O1194" s="89">
        <v>86</v>
      </c>
      <c r="P1194" s="89">
        <f t="shared" si="35"/>
        <v>30</v>
      </c>
      <c r="Q1194" s="91">
        <f>(alpha_a+(beta_b/(1+EXP((((-1)*ceta_c)+(delta_d*LN(speed_s)))+(epsilon_e*speed_s)))))</f>
        <v>4.1283853405040887</v>
      </c>
    </row>
    <row r="1195" spans="1:17" x14ac:dyDescent="0.25">
      <c r="A1195" s="88" t="s">
        <v>6</v>
      </c>
      <c r="B1195" s="88" t="s">
        <v>15</v>
      </c>
      <c r="C1195" s="88" t="s">
        <v>65</v>
      </c>
      <c r="D1195" s="88" t="s">
        <v>136</v>
      </c>
      <c r="E1195" s="130">
        <v>-0.02</v>
      </c>
      <c r="F1195" s="130">
        <v>0.5</v>
      </c>
      <c r="G1195" s="90">
        <v>-0.3010643966170588</v>
      </c>
      <c r="H1195" s="90">
        <v>52.534181349599415</v>
      </c>
      <c r="I1195" s="90">
        <v>1.0666541096334585</v>
      </c>
      <c r="J1195" s="90">
        <v>0.98079859059478158</v>
      </c>
      <c r="K1195" s="90">
        <v>8.7034386120565189E-5</v>
      </c>
      <c r="L1195" s="90">
        <v>0</v>
      </c>
      <c r="M1195" s="90">
        <v>0</v>
      </c>
      <c r="N1195" s="89">
        <v>12</v>
      </c>
      <c r="O1195" s="89">
        <v>86</v>
      </c>
      <c r="P1195" s="89">
        <f t="shared" si="35"/>
        <v>30</v>
      </c>
      <c r="Q1195" s="91">
        <f>(alpha_a+(beta_b/(1+EXP((((-1)*ceta_c)+(delta_d*LN(speed_s)))+(epsilon_e*speed_s)))))</f>
        <v>4.6099157414743726</v>
      </c>
    </row>
    <row r="1196" spans="1:17" x14ac:dyDescent="0.25">
      <c r="A1196" s="88" t="s">
        <v>6</v>
      </c>
      <c r="B1196" s="88" t="s">
        <v>15</v>
      </c>
      <c r="C1196" s="88" t="s">
        <v>65</v>
      </c>
      <c r="D1196" s="88" t="s">
        <v>137</v>
      </c>
      <c r="E1196" s="130">
        <v>-0.02</v>
      </c>
      <c r="F1196" s="130">
        <v>0.5</v>
      </c>
      <c r="G1196" s="90">
        <v>0.81223888021760537</v>
      </c>
      <c r="H1196" s="90">
        <v>137.70151736381766</v>
      </c>
      <c r="I1196" s="90">
        <v>-0.2599610257501716</v>
      </c>
      <c r="J1196" s="90">
        <v>0.91097654329935296</v>
      </c>
      <c r="K1196" s="90">
        <v>1.3409577487669418E-2</v>
      </c>
      <c r="L1196" s="90">
        <v>0</v>
      </c>
      <c r="M1196" s="90">
        <v>0</v>
      </c>
      <c r="N1196" s="89">
        <v>12</v>
      </c>
      <c r="O1196" s="89">
        <v>86</v>
      </c>
      <c r="P1196" s="89">
        <f t="shared" si="35"/>
        <v>30</v>
      </c>
      <c r="Q1196" s="91">
        <f>(alpha_a+(beta_b/(1+EXP((((-1)*ceta_c)+(delta_d*LN(speed_s)))+(epsilon_e*speed_s)))))</f>
        <v>3.9434730490895005</v>
      </c>
    </row>
    <row r="1197" spans="1:17" x14ac:dyDescent="0.25">
      <c r="A1197" s="88" t="s">
        <v>6</v>
      </c>
      <c r="B1197" s="88" t="s">
        <v>15</v>
      </c>
      <c r="C1197" s="88" t="s">
        <v>65</v>
      </c>
      <c r="D1197" s="88" t="s">
        <v>138</v>
      </c>
      <c r="E1197" s="130">
        <v>-0.02</v>
      </c>
      <c r="F1197" s="130">
        <v>0.5</v>
      </c>
      <c r="G1197" s="90">
        <v>4.7453387279673631</v>
      </c>
      <c r="H1197" s="90">
        <v>-4.1991708641901644</v>
      </c>
      <c r="I1197" s="90">
        <v>-1.1052206951917676</v>
      </c>
      <c r="J1197" s="90">
        <v>0</v>
      </c>
      <c r="K1197" s="90">
        <v>0</v>
      </c>
      <c r="L1197" s="90">
        <v>0</v>
      </c>
      <c r="M1197" s="90">
        <v>0</v>
      </c>
      <c r="N1197" s="89">
        <v>12</v>
      </c>
      <c r="O1197" s="89">
        <v>86</v>
      </c>
      <c r="P1197" s="89">
        <f t="shared" si="35"/>
        <v>30</v>
      </c>
      <c r="Q1197" s="91">
        <f>EXP((alpha_a+(beta_b/speed_s))+(ceta_c*LN(speed_s)))</f>
        <v>2.3309889770277712</v>
      </c>
    </row>
    <row r="1198" spans="1:17" x14ac:dyDescent="0.25">
      <c r="A1198" s="88" t="s">
        <v>6</v>
      </c>
      <c r="B1198" s="88" t="s">
        <v>15</v>
      </c>
      <c r="C1198" s="88" t="s">
        <v>65</v>
      </c>
      <c r="D1198" s="88" t="s">
        <v>131</v>
      </c>
      <c r="E1198" s="130">
        <v>-0.02</v>
      </c>
      <c r="F1198" s="130">
        <v>0.5</v>
      </c>
      <c r="G1198" s="90">
        <v>-28.370784839399999</v>
      </c>
      <c r="H1198" s="90">
        <v>6.0519448992999996</v>
      </c>
      <c r="I1198" s="90">
        <v>-1.39057691E-2</v>
      </c>
      <c r="J1198" s="90">
        <v>61.125823581500001</v>
      </c>
      <c r="K1198" s="90">
        <v>1</v>
      </c>
      <c r="L1198" s="90">
        <v>-0.40758958899999997</v>
      </c>
      <c r="M1198" s="90">
        <v>8.08509694E-2</v>
      </c>
      <c r="N1198" s="89">
        <v>5</v>
      </c>
      <c r="O1198" s="89">
        <v>85</v>
      </c>
      <c r="P1198" s="89">
        <f t="shared" si="35"/>
        <v>30</v>
      </c>
      <c r="Q1198" s="91">
        <f>(alpha_a+beta_b*speed_s+ceta_c*speed_s^2+delta_d/speed_s)/(epsilon_e+feta_f*speed_s+gamma_g*speed_s^2)</f>
        <v>2.3190462619155308</v>
      </c>
    </row>
    <row r="1199" spans="1:17" x14ac:dyDescent="0.25">
      <c r="A1199" s="88" t="s">
        <v>6</v>
      </c>
      <c r="B1199" s="88" t="s">
        <v>15</v>
      </c>
      <c r="C1199" s="88" t="s">
        <v>65</v>
      </c>
      <c r="D1199" s="88" t="s">
        <v>132</v>
      </c>
      <c r="E1199" s="130">
        <v>-0.02</v>
      </c>
      <c r="F1199" s="130">
        <v>0.5</v>
      </c>
      <c r="G1199" s="90">
        <v>-36.280384132999998</v>
      </c>
      <c r="H1199" s="90">
        <v>10.609409065099999</v>
      </c>
      <c r="I1199" s="90">
        <v>-1.55300661E-2</v>
      </c>
      <c r="J1199" s="90">
        <v>96.316474476699995</v>
      </c>
      <c r="K1199" s="90">
        <v>1</v>
      </c>
      <c r="L1199" s="90">
        <v>-0.26736209100000002</v>
      </c>
      <c r="M1199" s="90">
        <v>8.1805490499999994E-2</v>
      </c>
      <c r="N1199" s="89">
        <v>5</v>
      </c>
      <c r="O1199" s="89">
        <v>85</v>
      </c>
      <c r="P1199" s="89">
        <f t="shared" si="35"/>
        <v>30</v>
      </c>
      <c r="Q1199" s="91">
        <f>(alpha_a+beta_b*speed_s+ceta_c*speed_s^2+delta_d/speed_s)/(epsilon_e+feta_f*speed_s+gamma_g*speed_s^2)</f>
        <v>4.0723538661871208</v>
      </c>
    </row>
    <row r="1200" spans="1:17" x14ac:dyDescent="0.25">
      <c r="A1200" s="88" t="s">
        <v>6</v>
      </c>
      <c r="B1200" s="88" t="s">
        <v>15</v>
      </c>
      <c r="C1200" s="88" t="s">
        <v>65</v>
      </c>
      <c r="D1200" s="88" t="s">
        <v>133</v>
      </c>
      <c r="E1200" s="130">
        <v>-0.02</v>
      </c>
      <c r="F1200" s="130">
        <v>0.5</v>
      </c>
      <c r="G1200" s="90">
        <v>-16.660633455199999</v>
      </c>
      <c r="H1200" s="90">
        <v>1.9196479864</v>
      </c>
      <c r="I1200" s="90">
        <v>1.29972435E-2</v>
      </c>
      <c r="J1200" s="90">
        <v>35.439830472700002</v>
      </c>
      <c r="K1200" s="90">
        <v>1</v>
      </c>
      <c r="L1200" s="90">
        <v>-0.4848474485</v>
      </c>
      <c r="M1200" s="90">
        <v>5.8959914199999998E-2</v>
      </c>
      <c r="N1200" s="89">
        <v>5</v>
      </c>
      <c r="O1200" s="89">
        <v>85</v>
      </c>
      <c r="P1200" s="89">
        <f t="shared" si="35"/>
        <v>30</v>
      </c>
      <c r="Q1200" s="91">
        <f>(alpha_a+beta_b*speed_s+ceta_c*speed_s^2+delta_d/speed_s)/(epsilon_e+feta_f*speed_s+gamma_g*speed_s^2)</f>
        <v>1.3615813831064125</v>
      </c>
    </row>
    <row r="1201" spans="1:17" x14ac:dyDescent="0.25">
      <c r="A1201" s="88" t="s">
        <v>6</v>
      </c>
      <c r="B1201" s="88" t="s">
        <v>14</v>
      </c>
      <c r="C1201" s="88" t="s">
        <v>65</v>
      </c>
      <c r="D1201" s="88" t="s">
        <v>134</v>
      </c>
      <c r="E1201" s="130">
        <v>-0.02</v>
      </c>
      <c r="F1201" s="130">
        <v>0.5</v>
      </c>
      <c r="G1201" s="90">
        <v>-3.2326588306304078</v>
      </c>
      <c r="H1201" s="90">
        <v>182.30549852476742</v>
      </c>
      <c r="I1201" s="90">
        <v>-0.47561582691593829</v>
      </c>
      <c r="J1201" s="90">
        <v>0.6745523279608987</v>
      </c>
      <c r="K1201" s="90">
        <v>1.2561783022664661E-3</v>
      </c>
      <c r="L1201" s="90">
        <v>0</v>
      </c>
      <c r="M1201" s="90">
        <v>0</v>
      </c>
      <c r="N1201" s="89">
        <v>12</v>
      </c>
      <c r="O1201" s="89">
        <v>86</v>
      </c>
      <c r="P1201" s="89">
        <f t="shared" si="35"/>
        <v>30</v>
      </c>
      <c r="Q1201" s="91">
        <f>(alpha_a+(beta_b/(1+EXP((((-1)*ceta_c)+(delta_d*LN(speed_s)))+(epsilon_e*speed_s)))))</f>
        <v>7.1433633415862712</v>
      </c>
    </row>
    <row r="1202" spans="1:17" x14ac:dyDescent="0.25">
      <c r="A1202" s="88" t="s">
        <v>6</v>
      </c>
      <c r="B1202" s="88" t="s">
        <v>14</v>
      </c>
      <c r="C1202" s="88" t="s">
        <v>65</v>
      </c>
      <c r="D1202" s="88" t="s">
        <v>135</v>
      </c>
      <c r="E1202" s="130">
        <v>-0.02</v>
      </c>
      <c r="F1202" s="130">
        <v>0.5</v>
      </c>
      <c r="G1202" s="90">
        <v>54.685765896073946</v>
      </c>
      <c r="H1202" s="90">
        <v>0.98574114193379181</v>
      </c>
      <c r="I1202" s="90">
        <v>-0.56942269262331824</v>
      </c>
      <c r="J1202" s="90">
        <v>0</v>
      </c>
      <c r="K1202" s="90">
        <v>0</v>
      </c>
      <c r="L1202" s="90">
        <v>0</v>
      </c>
      <c r="M1202" s="90">
        <v>0</v>
      </c>
      <c r="N1202" s="89">
        <v>12</v>
      </c>
      <c r="O1202" s="89">
        <v>86</v>
      </c>
      <c r="P1202" s="89">
        <f t="shared" si="35"/>
        <v>30</v>
      </c>
      <c r="Q1202" s="91">
        <f>((alpha_a*(beta_b^speed_s))*(speed_s^ceta_c))</f>
        <v>5.1245346022376159</v>
      </c>
    </row>
    <row r="1203" spans="1:17" x14ac:dyDescent="0.25">
      <c r="A1203" s="88" t="s">
        <v>6</v>
      </c>
      <c r="B1203" s="88" t="s">
        <v>14</v>
      </c>
      <c r="C1203" s="88" t="s">
        <v>65</v>
      </c>
      <c r="D1203" s="88" t="s">
        <v>136</v>
      </c>
      <c r="E1203" s="130">
        <v>-0.02</v>
      </c>
      <c r="F1203" s="130">
        <v>0.5</v>
      </c>
      <c r="G1203" s="90">
        <v>-2.4469479959350635</v>
      </c>
      <c r="H1203" s="90">
        <v>158.0744738761048</v>
      </c>
      <c r="I1203" s="90">
        <v>-0.54706322727129419</v>
      </c>
      <c r="J1203" s="90">
        <v>0.68341438618228867</v>
      </c>
      <c r="K1203" s="90">
        <v>1.4089024318059908E-3</v>
      </c>
      <c r="L1203" s="90">
        <v>0</v>
      </c>
      <c r="M1203" s="90">
        <v>0</v>
      </c>
      <c r="N1203" s="89">
        <v>12</v>
      </c>
      <c r="O1203" s="89">
        <v>86</v>
      </c>
      <c r="P1203" s="89">
        <f t="shared" si="35"/>
        <v>30</v>
      </c>
      <c r="Q1203" s="91">
        <f>(alpha_a+(beta_b/(1+EXP((((-1)*ceta_c)+(delta_d*LN(speed_s)))+(epsilon_e*speed_s)))))</f>
        <v>5.6903552054567861</v>
      </c>
    </row>
    <row r="1204" spans="1:17" x14ac:dyDescent="0.25">
      <c r="A1204" s="88" t="s">
        <v>6</v>
      </c>
      <c r="B1204" s="88" t="s">
        <v>14</v>
      </c>
      <c r="C1204" s="88" t="s">
        <v>65</v>
      </c>
      <c r="D1204" s="88" t="s">
        <v>137</v>
      </c>
      <c r="E1204" s="130">
        <v>-0.02</v>
      </c>
      <c r="F1204" s="130">
        <v>0.5</v>
      </c>
      <c r="G1204" s="90">
        <v>-1.132405025640393</v>
      </c>
      <c r="H1204" s="90">
        <v>103.35960232994238</v>
      </c>
      <c r="I1204" s="90">
        <v>6.118808979387446E-2</v>
      </c>
      <c r="J1204" s="90">
        <v>0.83124259705540582</v>
      </c>
      <c r="K1204" s="90">
        <v>1.2707749577115348E-3</v>
      </c>
      <c r="L1204" s="90">
        <v>0</v>
      </c>
      <c r="M1204" s="90">
        <v>0</v>
      </c>
      <c r="N1204" s="89">
        <v>12</v>
      </c>
      <c r="O1204" s="89">
        <v>86</v>
      </c>
      <c r="P1204" s="89">
        <f t="shared" si="35"/>
        <v>30</v>
      </c>
      <c r="Q1204" s="91">
        <f>(alpha_a+(beta_b/(1+EXP((((-1)*ceta_c)+(delta_d*LN(speed_s)))+(epsilon_e*speed_s)))))</f>
        <v>4.7694327873926881</v>
      </c>
    </row>
    <row r="1205" spans="1:17" x14ac:dyDescent="0.25">
      <c r="A1205" s="88" t="s">
        <v>6</v>
      </c>
      <c r="B1205" s="88" t="s">
        <v>14</v>
      </c>
      <c r="C1205" s="88" t="s">
        <v>65</v>
      </c>
      <c r="D1205" s="88" t="s">
        <v>138</v>
      </c>
      <c r="E1205" s="130">
        <v>-0.02</v>
      </c>
      <c r="F1205" s="130">
        <v>0.5</v>
      </c>
      <c r="G1205" s="90">
        <v>-1.2903768945391183</v>
      </c>
      <c r="H1205" s="90">
        <v>38.667676817183121</v>
      </c>
      <c r="I1205" s="90">
        <v>0.41545473355321566</v>
      </c>
      <c r="J1205" s="90">
        <v>0.73558066226164054</v>
      </c>
      <c r="K1205" s="90">
        <v>8.7452770661978086E-4</v>
      </c>
      <c r="L1205" s="90">
        <v>0</v>
      </c>
      <c r="M1205" s="90">
        <v>0</v>
      </c>
      <c r="N1205" s="89">
        <v>12</v>
      </c>
      <c r="O1205" s="89">
        <v>86</v>
      </c>
      <c r="P1205" s="89">
        <f t="shared" si="35"/>
        <v>30</v>
      </c>
      <c r="Q1205" s="91">
        <f>(alpha_a+(beta_b/(1+EXP((((-1)*ceta_c)+(delta_d*LN(speed_s)))+(epsilon_e*speed_s)))))</f>
        <v>2.88088753266877</v>
      </c>
    </row>
    <row r="1206" spans="1:17" x14ac:dyDescent="0.25">
      <c r="A1206" s="88" t="s">
        <v>6</v>
      </c>
      <c r="B1206" s="88" t="s">
        <v>14</v>
      </c>
      <c r="C1206" s="88" t="s">
        <v>65</v>
      </c>
      <c r="D1206" s="88" t="s">
        <v>131</v>
      </c>
      <c r="E1206" s="130">
        <v>-0.02</v>
      </c>
      <c r="F1206" s="130">
        <v>0.5</v>
      </c>
      <c r="G1206" s="90">
        <v>-46.219076303000001</v>
      </c>
      <c r="H1206" s="90">
        <v>9.7938419985999996</v>
      </c>
      <c r="I1206" s="90">
        <v>-5.0217260200000002E-2</v>
      </c>
      <c r="J1206" s="90">
        <v>84.607866006899997</v>
      </c>
      <c r="K1206" s="90">
        <v>1</v>
      </c>
      <c r="L1206" s="90">
        <v>-0.45591939860000003</v>
      </c>
      <c r="M1206" s="90">
        <v>9.4925527999999995E-2</v>
      </c>
      <c r="N1206" s="89">
        <v>5</v>
      </c>
      <c r="O1206" s="89">
        <v>85</v>
      </c>
      <c r="P1206" s="89">
        <f t="shared" si="35"/>
        <v>30</v>
      </c>
      <c r="Q1206" s="91">
        <f>(alpha_a+beta_b*speed_s+ceta_c*speed_s^2+delta_d/speed_s)/(epsilon_e+feta_f*speed_s+gamma_g*speed_s^2)</f>
        <v>2.8206968931172063</v>
      </c>
    </row>
    <row r="1207" spans="1:17" x14ac:dyDescent="0.25">
      <c r="A1207" s="88" t="s">
        <v>6</v>
      </c>
      <c r="B1207" s="88" t="s">
        <v>14</v>
      </c>
      <c r="C1207" s="88" t="s">
        <v>65</v>
      </c>
      <c r="D1207" s="88" t="s">
        <v>132</v>
      </c>
      <c r="E1207" s="130">
        <v>-0.02</v>
      </c>
      <c r="F1207" s="130">
        <v>0.5</v>
      </c>
      <c r="G1207" s="90">
        <v>-101.4770691681</v>
      </c>
      <c r="H1207" s="90">
        <v>25.797892894</v>
      </c>
      <c r="I1207" s="90">
        <v>-9.8849331400000004E-2</v>
      </c>
      <c r="J1207" s="90">
        <v>165.12977238369999</v>
      </c>
      <c r="K1207" s="90">
        <v>1</v>
      </c>
      <c r="L1207" s="90">
        <v>-0.48343604080000002</v>
      </c>
      <c r="M1207" s="90">
        <v>0.1509820003</v>
      </c>
      <c r="N1207" s="89">
        <v>5</v>
      </c>
      <c r="O1207" s="89">
        <v>85</v>
      </c>
      <c r="P1207" s="89">
        <f t="shared" si="35"/>
        <v>30</v>
      </c>
      <c r="Q1207" s="91">
        <f>(alpha_a+beta_b*speed_s+ceta_c*speed_s^2+delta_d/speed_s)/(epsilon_e+feta_f*speed_s+gamma_g*speed_s^2)</f>
        <v>4.812846743584112</v>
      </c>
    </row>
    <row r="1208" spans="1:17" x14ac:dyDescent="0.25">
      <c r="A1208" s="88" t="s">
        <v>6</v>
      </c>
      <c r="B1208" s="88" t="s">
        <v>14</v>
      </c>
      <c r="C1208" s="88" t="s">
        <v>65</v>
      </c>
      <c r="D1208" s="88" t="s">
        <v>133</v>
      </c>
      <c r="E1208" s="130">
        <v>-0.02</v>
      </c>
      <c r="F1208" s="130">
        <v>0.5</v>
      </c>
      <c r="G1208" s="90">
        <v>-12.6972080938</v>
      </c>
      <c r="H1208" s="90">
        <v>0.84150790669999997</v>
      </c>
      <c r="I1208" s="90">
        <v>-2.5418713999999999E-3</v>
      </c>
      <c r="J1208" s="90">
        <v>52.668777100500002</v>
      </c>
      <c r="K1208" s="90">
        <v>1</v>
      </c>
      <c r="L1208" s="90">
        <v>-0.22831424689999999</v>
      </c>
      <c r="M1208" s="90">
        <v>1.5289962299999999E-2</v>
      </c>
      <c r="N1208" s="89">
        <v>5</v>
      </c>
      <c r="O1208" s="89">
        <v>85</v>
      </c>
      <c r="P1208" s="89">
        <f t="shared" si="35"/>
        <v>30</v>
      </c>
      <c r="Q1208" s="91">
        <f>(alpha_a+beta_b*speed_s+ceta_c*speed_s^2+delta_d/speed_s)/(epsilon_e+feta_f*speed_s+gamma_g*speed_s^2)</f>
        <v>1.5187906249823755</v>
      </c>
    </row>
    <row r="1209" spans="1:17" x14ac:dyDescent="0.25">
      <c r="A1209" s="88" t="s">
        <v>6</v>
      </c>
      <c r="B1209" s="88" t="s">
        <v>13</v>
      </c>
      <c r="C1209" s="88" t="s">
        <v>65</v>
      </c>
      <c r="D1209" s="88" t="s">
        <v>134</v>
      </c>
      <c r="E1209" s="130">
        <v>-0.02</v>
      </c>
      <c r="F1209" s="130">
        <v>0.5</v>
      </c>
      <c r="G1209" s="90">
        <v>-4.1459660671963281</v>
      </c>
      <c r="H1209" s="90">
        <v>188.92096470718718</v>
      </c>
      <c r="I1209" s="90">
        <v>-0.66556494408656131</v>
      </c>
      <c r="J1209" s="90">
        <v>0.59312963012389763</v>
      </c>
      <c r="K1209" s="90">
        <v>1.6336540103672587E-3</v>
      </c>
      <c r="L1209" s="90">
        <v>0</v>
      </c>
      <c r="M1209" s="90">
        <v>0</v>
      </c>
      <c r="N1209" s="89">
        <v>12</v>
      </c>
      <c r="O1209" s="89">
        <v>86</v>
      </c>
      <c r="P1209" s="89">
        <f t="shared" si="35"/>
        <v>30</v>
      </c>
      <c r="Q1209" s="91">
        <f>(alpha_a+(beta_b/(1+EXP((((-1)*ceta_c)+(delta_d*LN(speed_s)))+(epsilon_e*speed_s)))))</f>
        <v>7.4000487896062257</v>
      </c>
    </row>
    <row r="1210" spans="1:17" x14ac:dyDescent="0.25">
      <c r="A1210" s="88" t="s">
        <v>6</v>
      </c>
      <c r="B1210" s="88" t="s">
        <v>13</v>
      </c>
      <c r="C1210" s="88" t="s">
        <v>65</v>
      </c>
      <c r="D1210" s="88" t="s">
        <v>135</v>
      </c>
      <c r="E1210" s="130">
        <v>-0.02</v>
      </c>
      <c r="F1210" s="130">
        <v>0.5</v>
      </c>
      <c r="G1210" s="90">
        <v>48.960559011314189</v>
      </c>
      <c r="H1210" s="90">
        <v>0.98446446049281611</v>
      </c>
      <c r="I1210" s="90">
        <v>-0.51254387842700988</v>
      </c>
      <c r="J1210" s="90">
        <v>0</v>
      </c>
      <c r="K1210" s="90">
        <v>0</v>
      </c>
      <c r="L1210" s="90">
        <v>0</v>
      </c>
      <c r="M1210" s="90">
        <v>0</v>
      </c>
      <c r="N1210" s="89">
        <v>12</v>
      </c>
      <c r="O1210" s="89">
        <v>86</v>
      </c>
      <c r="P1210" s="89">
        <f t="shared" si="35"/>
        <v>30</v>
      </c>
      <c r="Q1210" s="91">
        <f>((alpha_a*(beta_b^speed_s))*(speed_s^ceta_c))</f>
        <v>5.3549841318439775</v>
      </c>
    </row>
    <row r="1211" spans="1:17" x14ac:dyDescent="0.25">
      <c r="A1211" s="88" t="s">
        <v>6</v>
      </c>
      <c r="B1211" s="88" t="s">
        <v>13</v>
      </c>
      <c r="C1211" s="88" t="s">
        <v>65</v>
      </c>
      <c r="D1211" s="88" t="s">
        <v>136</v>
      </c>
      <c r="E1211" s="130">
        <v>-0.02</v>
      </c>
      <c r="F1211" s="130">
        <v>0.5</v>
      </c>
      <c r="G1211" s="90">
        <v>-2.9338813145135294</v>
      </c>
      <c r="H1211" s="90">
        <v>172.73271862083936</v>
      </c>
      <c r="I1211" s="90">
        <v>-0.72916780879411258</v>
      </c>
      <c r="J1211" s="90">
        <v>0.63036073567429696</v>
      </c>
      <c r="K1211" s="90">
        <v>1.649472901026175E-3</v>
      </c>
      <c r="L1211" s="90">
        <v>0</v>
      </c>
      <c r="M1211" s="90">
        <v>0</v>
      </c>
      <c r="N1211" s="89">
        <v>12</v>
      </c>
      <c r="O1211" s="89">
        <v>86</v>
      </c>
      <c r="P1211" s="89">
        <f t="shared" si="35"/>
        <v>30</v>
      </c>
      <c r="Q1211" s="91">
        <f>(alpha_a+(beta_b/(1+EXP((((-1)*ceta_c)+(delta_d*LN(speed_s)))+(epsilon_e*speed_s)))))</f>
        <v>5.8834318593382182</v>
      </c>
    </row>
    <row r="1212" spans="1:17" x14ac:dyDescent="0.25">
      <c r="A1212" s="88" t="s">
        <v>6</v>
      </c>
      <c r="B1212" s="88" t="s">
        <v>13</v>
      </c>
      <c r="C1212" s="88" t="s">
        <v>65</v>
      </c>
      <c r="D1212" s="88" t="s">
        <v>137</v>
      </c>
      <c r="E1212" s="130">
        <v>-0.02</v>
      </c>
      <c r="F1212" s="130">
        <v>0.5</v>
      </c>
      <c r="G1212" s="90">
        <v>69.279873673028106</v>
      </c>
      <c r="H1212" s="90">
        <v>0.98853268771839753</v>
      </c>
      <c r="I1212" s="90">
        <v>-0.68113699523665006</v>
      </c>
      <c r="J1212" s="90">
        <v>0</v>
      </c>
      <c r="K1212" s="90">
        <v>0</v>
      </c>
      <c r="L1212" s="90">
        <v>0</v>
      </c>
      <c r="M1212" s="90">
        <v>0</v>
      </c>
      <c r="N1212" s="89">
        <v>12</v>
      </c>
      <c r="O1212" s="89">
        <v>86</v>
      </c>
      <c r="P1212" s="89">
        <f t="shared" si="35"/>
        <v>30</v>
      </c>
      <c r="Q1212" s="91">
        <f>((alpha_a*(beta_b^speed_s))*(speed_s^ceta_c))</f>
        <v>4.8329933095727897</v>
      </c>
    </row>
    <row r="1213" spans="1:17" x14ac:dyDescent="0.25">
      <c r="A1213" s="88" t="s">
        <v>6</v>
      </c>
      <c r="B1213" s="88" t="s">
        <v>13</v>
      </c>
      <c r="C1213" s="88" t="s">
        <v>65</v>
      </c>
      <c r="D1213" s="88" t="s">
        <v>138</v>
      </c>
      <c r="E1213" s="130">
        <v>-0.02</v>
      </c>
      <c r="F1213" s="130">
        <v>0.5</v>
      </c>
      <c r="G1213" s="90">
        <v>-3.3610119323171852E-5</v>
      </c>
      <c r="H1213" s="90">
        <v>6.1249804096944705E-3</v>
      </c>
      <c r="I1213" s="90">
        <v>-0.39225209896645202</v>
      </c>
      <c r="J1213" s="90">
        <v>10.104051444837966</v>
      </c>
      <c r="K1213" s="90">
        <v>0</v>
      </c>
      <c r="L1213" s="90">
        <v>0</v>
      </c>
      <c r="M1213" s="90">
        <v>0</v>
      </c>
      <c r="N1213" s="89">
        <v>12</v>
      </c>
      <c r="O1213" s="89">
        <v>86</v>
      </c>
      <c r="P1213" s="89">
        <f t="shared" si="35"/>
        <v>30</v>
      </c>
      <c r="Q1213" s="91">
        <f>(((alpha_a*(speed_s^3))+(beta_b*(speed_s^2))+(ceta_c*speed_s))+delta_d)</f>
        <v>2.9414976228437881</v>
      </c>
    </row>
    <row r="1214" spans="1:17" x14ac:dyDescent="0.25">
      <c r="A1214" s="88" t="s">
        <v>6</v>
      </c>
      <c r="B1214" s="88" t="s">
        <v>13</v>
      </c>
      <c r="C1214" s="88" t="s">
        <v>65</v>
      </c>
      <c r="D1214" s="88" t="s">
        <v>131</v>
      </c>
      <c r="E1214" s="130">
        <v>-0.02</v>
      </c>
      <c r="F1214" s="130">
        <v>0.5</v>
      </c>
      <c r="G1214" s="90">
        <v>-44.975315844900003</v>
      </c>
      <c r="H1214" s="90">
        <v>9.7627215649999997</v>
      </c>
      <c r="I1214" s="90">
        <v>-4.1596941999999998E-2</v>
      </c>
      <c r="J1214" s="90">
        <v>83.036392262500001</v>
      </c>
      <c r="K1214" s="90">
        <v>1</v>
      </c>
      <c r="L1214" s="90">
        <v>-0.45377285490000002</v>
      </c>
      <c r="M1214" s="90">
        <v>9.8910379600000001E-2</v>
      </c>
      <c r="N1214" s="89">
        <v>5</v>
      </c>
      <c r="O1214" s="89">
        <v>85</v>
      </c>
      <c r="P1214" s="89">
        <f t="shared" si="35"/>
        <v>30</v>
      </c>
      <c r="Q1214" s="91">
        <f>(alpha_a+beta_b*speed_s+ceta_c*speed_s^2+delta_d/speed_s)/(epsilon_e+feta_f*speed_s+gamma_g*speed_s^2)</f>
        <v>2.7908348519289357</v>
      </c>
    </row>
    <row r="1215" spans="1:17" x14ac:dyDescent="0.25">
      <c r="A1215" s="88" t="s">
        <v>6</v>
      </c>
      <c r="B1215" s="88" t="s">
        <v>13</v>
      </c>
      <c r="C1215" s="88" t="s">
        <v>65</v>
      </c>
      <c r="D1215" s="88" t="s">
        <v>132</v>
      </c>
      <c r="E1215" s="130">
        <v>-0.02</v>
      </c>
      <c r="F1215" s="130">
        <v>0.5</v>
      </c>
      <c r="G1215" s="90">
        <v>-135.24991246690001</v>
      </c>
      <c r="H1215" s="90">
        <v>41.685227953599998</v>
      </c>
      <c r="I1215" s="90">
        <v>-0.1731715469</v>
      </c>
      <c r="J1215" s="90">
        <v>216.91242342789999</v>
      </c>
      <c r="K1215" s="90">
        <v>1</v>
      </c>
      <c r="L1215" s="90">
        <v>-0.38989811270000002</v>
      </c>
      <c r="M1215" s="90">
        <v>0.2234626924</v>
      </c>
      <c r="N1215" s="89">
        <v>5</v>
      </c>
      <c r="O1215" s="89">
        <v>85</v>
      </c>
      <c r="P1215" s="89">
        <f t="shared" si="35"/>
        <v>30</v>
      </c>
      <c r="Q1215" s="91">
        <f>(alpha_a+beta_b*speed_s+ceta_c*speed_s^2+delta_d/speed_s)/(epsilon_e+feta_f*speed_s+gamma_g*speed_s^2)</f>
        <v>5.0765969383347294</v>
      </c>
    </row>
    <row r="1216" spans="1:17" x14ac:dyDescent="0.25">
      <c r="A1216" s="88" t="s">
        <v>6</v>
      </c>
      <c r="B1216" s="88" t="s">
        <v>13</v>
      </c>
      <c r="C1216" s="88" t="s">
        <v>65</v>
      </c>
      <c r="D1216" s="88" t="s">
        <v>133</v>
      </c>
      <c r="E1216" s="130">
        <v>-0.02</v>
      </c>
      <c r="F1216" s="130">
        <v>0.5</v>
      </c>
      <c r="G1216" s="90">
        <v>-12.184739736499999</v>
      </c>
      <c r="H1216" s="90">
        <v>0.78566829689999995</v>
      </c>
      <c r="I1216" s="90">
        <v>-1.9403116999999999E-3</v>
      </c>
      <c r="J1216" s="90">
        <v>51.101150729300002</v>
      </c>
      <c r="K1216" s="90">
        <v>1</v>
      </c>
      <c r="L1216" s="90">
        <v>-0.2287189533</v>
      </c>
      <c r="M1216" s="90">
        <v>1.48304835E-2</v>
      </c>
      <c r="N1216" s="89">
        <v>5</v>
      </c>
      <c r="O1216" s="89">
        <v>85</v>
      </c>
      <c r="P1216" s="89">
        <f t="shared" si="35"/>
        <v>30</v>
      </c>
      <c r="Q1216" s="91">
        <f>(alpha_a+beta_b*speed_s+ceta_c*speed_s^2+delta_d/speed_s)/(epsilon_e+feta_f*speed_s+gamma_g*speed_s^2)</f>
        <v>1.5151753312996865</v>
      </c>
    </row>
    <row r="1217" spans="1:17" x14ac:dyDescent="0.25">
      <c r="A1217" s="88" t="s">
        <v>6</v>
      </c>
      <c r="B1217" s="88" t="s">
        <v>12</v>
      </c>
      <c r="C1217" s="88" t="s">
        <v>65</v>
      </c>
      <c r="D1217" s="88" t="s">
        <v>134</v>
      </c>
      <c r="E1217" s="130">
        <v>-0.02</v>
      </c>
      <c r="F1217" s="130">
        <v>0.5</v>
      </c>
      <c r="G1217" s="90">
        <v>-7.3049687941563807E-5</v>
      </c>
      <c r="H1217" s="90">
        <v>1.3266445785340671E-2</v>
      </c>
      <c r="I1217" s="90">
        <v>-0.86912138120360372</v>
      </c>
      <c r="J1217" s="90">
        <v>24.105940115236006</v>
      </c>
      <c r="K1217" s="90">
        <v>0</v>
      </c>
      <c r="L1217" s="90">
        <v>0</v>
      </c>
      <c r="M1217" s="90">
        <v>0</v>
      </c>
      <c r="N1217" s="89">
        <v>12</v>
      </c>
      <c r="O1217" s="89">
        <v>86</v>
      </c>
      <c r="P1217" s="89">
        <f t="shared" si="35"/>
        <v>30</v>
      </c>
      <c r="Q1217" s="91">
        <f>(((alpha_a*(speed_s^3))+(beta_b*(speed_s^2))+(ceta_c*speed_s))+delta_d)</f>
        <v>7.9997583115122737</v>
      </c>
    </row>
    <row r="1218" spans="1:17" x14ac:dyDescent="0.25">
      <c r="A1218" s="88" t="s">
        <v>6</v>
      </c>
      <c r="B1218" s="88" t="s">
        <v>12</v>
      </c>
      <c r="C1218" s="88" t="s">
        <v>65</v>
      </c>
      <c r="D1218" s="88" t="s">
        <v>135</v>
      </c>
      <c r="E1218" s="130">
        <v>-0.02</v>
      </c>
      <c r="F1218" s="130">
        <v>0.5</v>
      </c>
      <c r="G1218" s="90">
        <v>45.780701998727508</v>
      </c>
      <c r="H1218" s="90">
        <v>0.98421020177629448</v>
      </c>
      <c r="I1218" s="90">
        <v>-0.45844189699421767</v>
      </c>
      <c r="J1218" s="90">
        <v>0</v>
      </c>
      <c r="K1218" s="90">
        <v>0</v>
      </c>
      <c r="L1218" s="90">
        <v>0</v>
      </c>
      <c r="M1218" s="90">
        <v>0</v>
      </c>
      <c r="N1218" s="89">
        <v>12</v>
      </c>
      <c r="O1218" s="89">
        <v>86</v>
      </c>
      <c r="P1218" s="89">
        <f t="shared" si="35"/>
        <v>30</v>
      </c>
      <c r="Q1218" s="91">
        <f>((alpha_a*(beta_b^speed_s))*(speed_s^ceta_c))</f>
        <v>5.9723334717515586</v>
      </c>
    </row>
    <row r="1219" spans="1:17" x14ac:dyDescent="0.25">
      <c r="A1219" s="88" t="s">
        <v>6</v>
      </c>
      <c r="B1219" s="88" t="s">
        <v>12</v>
      </c>
      <c r="C1219" s="88" t="s">
        <v>65</v>
      </c>
      <c r="D1219" s="88" t="s">
        <v>136</v>
      </c>
      <c r="E1219" s="130">
        <v>-0.02</v>
      </c>
      <c r="F1219" s="130">
        <v>0.5</v>
      </c>
      <c r="G1219" s="90">
        <v>-3.8023067854491721</v>
      </c>
      <c r="H1219" s="90">
        <v>147.3224963542703</v>
      </c>
      <c r="I1219" s="90">
        <v>-0.57453517368436591</v>
      </c>
      <c r="J1219" s="90">
        <v>0.57611828826589473</v>
      </c>
      <c r="K1219" s="90">
        <v>1.6677011517722885E-3</v>
      </c>
      <c r="L1219" s="90">
        <v>0</v>
      </c>
      <c r="M1219" s="90">
        <v>0</v>
      </c>
      <c r="N1219" s="89">
        <v>12</v>
      </c>
      <c r="O1219" s="89">
        <v>86</v>
      </c>
      <c r="P1219" s="89">
        <f t="shared" si="35"/>
        <v>30</v>
      </c>
      <c r="Q1219" s="91">
        <f>(alpha_a+(beta_b/(1+EXP((((-1)*ceta_c)+(delta_d*LN(speed_s)))+(epsilon_e*speed_s)))))</f>
        <v>6.5355308167718995</v>
      </c>
    </row>
    <row r="1220" spans="1:17" x14ac:dyDescent="0.25">
      <c r="A1220" s="88" t="s">
        <v>6</v>
      </c>
      <c r="B1220" s="88" t="s">
        <v>12</v>
      </c>
      <c r="C1220" s="88" t="s">
        <v>65</v>
      </c>
      <c r="D1220" s="88" t="s">
        <v>137</v>
      </c>
      <c r="E1220" s="130">
        <v>-0.02</v>
      </c>
      <c r="F1220" s="130">
        <v>0.5</v>
      </c>
      <c r="G1220" s="90">
        <v>-1.7083213721512103</v>
      </c>
      <c r="H1220" s="90">
        <v>121.10179196040029</v>
      </c>
      <c r="I1220" s="90">
        <v>-9.2097896966305257E-2</v>
      </c>
      <c r="J1220" s="90">
        <v>0.78636643143481433</v>
      </c>
      <c r="K1220" s="90">
        <v>4.2374680221093192E-4</v>
      </c>
      <c r="L1220" s="90">
        <v>0</v>
      </c>
      <c r="M1220" s="90">
        <v>0</v>
      </c>
      <c r="N1220" s="89">
        <v>12</v>
      </c>
      <c r="O1220" s="89">
        <v>86</v>
      </c>
      <c r="P1220" s="89">
        <f t="shared" si="35"/>
        <v>30</v>
      </c>
      <c r="Q1220" s="91">
        <f>(alpha_a+(beta_b/(1+EXP((((-1)*ceta_c)+(delta_d*LN(speed_s)))+(epsilon_e*speed_s)))))</f>
        <v>5.3697985694473465</v>
      </c>
    </row>
    <row r="1221" spans="1:17" x14ac:dyDescent="0.25">
      <c r="A1221" s="88" t="s">
        <v>6</v>
      </c>
      <c r="B1221" s="88" t="s">
        <v>12</v>
      </c>
      <c r="C1221" s="88" t="s">
        <v>65</v>
      </c>
      <c r="D1221" s="88" t="s">
        <v>138</v>
      </c>
      <c r="E1221" s="130">
        <v>-0.02</v>
      </c>
      <c r="F1221" s="130">
        <v>0.5</v>
      </c>
      <c r="G1221" s="90">
        <v>-3.5326835499086704E-5</v>
      </c>
      <c r="H1221" s="90">
        <v>6.3844065435505843E-3</v>
      </c>
      <c r="I1221" s="90">
        <v>-0.40869033633769308</v>
      </c>
      <c r="J1221" s="90">
        <v>10.767679642856258</v>
      </c>
      <c r="K1221" s="90">
        <v>0</v>
      </c>
      <c r="L1221" s="90">
        <v>0</v>
      </c>
      <c r="M1221" s="90">
        <v>0</v>
      </c>
      <c r="N1221" s="89">
        <v>12</v>
      </c>
      <c r="O1221" s="89">
        <v>86</v>
      </c>
      <c r="P1221" s="89">
        <f t="shared" si="35"/>
        <v>30</v>
      </c>
      <c r="Q1221" s="91">
        <f>(((alpha_a*(speed_s^3))+(beta_b*(speed_s^2))+(ceta_c*speed_s))+delta_d)</f>
        <v>3.2991108834456506</v>
      </c>
    </row>
    <row r="1222" spans="1:17" x14ac:dyDescent="0.25">
      <c r="A1222" s="88" t="s">
        <v>6</v>
      </c>
      <c r="B1222" s="88" t="s">
        <v>12</v>
      </c>
      <c r="C1222" s="88" t="s">
        <v>65</v>
      </c>
      <c r="D1222" s="88" t="s">
        <v>131</v>
      </c>
      <c r="E1222" s="130">
        <v>-0.02</v>
      </c>
      <c r="F1222" s="130">
        <v>0.5</v>
      </c>
      <c r="G1222" s="90">
        <v>-65.327881092799998</v>
      </c>
      <c r="H1222" s="90">
        <v>18.760990917699999</v>
      </c>
      <c r="I1222" s="90">
        <v>-6.8665263700000007E-2</v>
      </c>
      <c r="J1222" s="90">
        <v>103.1648455078</v>
      </c>
      <c r="K1222" s="90">
        <v>1</v>
      </c>
      <c r="L1222" s="90">
        <v>-0.4899810503</v>
      </c>
      <c r="M1222" s="90">
        <v>0.17651014279999999</v>
      </c>
      <c r="N1222" s="89">
        <v>5</v>
      </c>
      <c r="O1222" s="89">
        <v>85</v>
      </c>
      <c r="P1222" s="89">
        <f t="shared" si="35"/>
        <v>30</v>
      </c>
      <c r="Q1222" s="91">
        <f>(alpha_a+beta_b*speed_s+ceta_c*speed_s^2+delta_d/speed_s)/(epsilon_e+feta_f*speed_s+gamma_g*speed_s^2)</f>
        <v>3.0252332178574042</v>
      </c>
    </row>
    <row r="1223" spans="1:17" x14ac:dyDescent="0.25">
      <c r="A1223" s="88" t="s">
        <v>6</v>
      </c>
      <c r="B1223" s="88" t="s">
        <v>12</v>
      </c>
      <c r="C1223" s="88" t="s">
        <v>65</v>
      </c>
      <c r="D1223" s="88" t="s">
        <v>132</v>
      </c>
      <c r="E1223" s="130">
        <v>-0.02</v>
      </c>
      <c r="F1223" s="130">
        <v>0.5</v>
      </c>
      <c r="G1223" s="90">
        <v>-237.5960781915</v>
      </c>
      <c r="H1223" s="90">
        <v>76.084939394399996</v>
      </c>
      <c r="I1223" s="90">
        <v>-0.2702331416</v>
      </c>
      <c r="J1223" s="90">
        <v>346.20464577870001</v>
      </c>
      <c r="K1223" s="90">
        <v>1</v>
      </c>
      <c r="L1223" s="90">
        <v>-0.38153853100000001</v>
      </c>
      <c r="M1223" s="90">
        <v>0.36841666080000002</v>
      </c>
      <c r="N1223" s="89">
        <v>5</v>
      </c>
      <c r="O1223" s="89">
        <v>85</v>
      </c>
      <c r="P1223" s="89">
        <f t="shared" si="35"/>
        <v>30</v>
      </c>
      <c r="Q1223" s="91">
        <f>(alpha_a+beta_b*speed_s+ceta_c*speed_s^2+delta_d/speed_s)/(epsilon_e+feta_f*speed_s+gamma_g*speed_s^2)</f>
        <v>5.6465885714038073</v>
      </c>
    </row>
    <row r="1224" spans="1:17" x14ac:dyDescent="0.25">
      <c r="A1224" s="88" t="s">
        <v>6</v>
      </c>
      <c r="B1224" s="88" t="s">
        <v>12</v>
      </c>
      <c r="C1224" s="88" t="s">
        <v>65</v>
      </c>
      <c r="D1224" s="88" t="s">
        <v>133</v>
      </c>
      <c r="E1224" s="130">
        <v>-0.02</v>
      </c>
      <c r="F1224" s="130">
        <v>0.5</v>
      </c>
      <c r="G1224" s="90">
        <v>-18.142569611100001</v>
      </c>
      <c r="H1224" s="90">
        <v>1.9856083867000001</v>
      </c>
      <c r="I1224" s="90">
        <v>-1.5598140999999999E-3</v>
      </c>
      <c r="J1224" s="90">
        <v>41.510827679400002</v>
      </c>
      <c r="K1224" s="90">
        <v>1</v>
      </c>
      <c r="L1224" s="90">
        <v>-0.43668508909999998</v>
      </c>
      <c r="M1224" s="90">
        <v>4.7587998999999999E-2</v>
      </c>
      <c r="N1224" s="89">
        <v>5</v>
      </c>
      <c r="O1224" s="89">
        <v>85</v>
      </c>
      <c r="P1224" s="89">
        <f t="shared" si="35"/>
        <v>30</v>
      </c>
      <c r="Q1224" s="91">
        <f>(alpha_a+beta_b*speed_s+ceta_c*speed_s^2+delta_d/speed_s)/(epsilon_e+feta_f*speed_s+gamma_g*speed_s^2)</f>
        <v>1.3474574499805709</v>
      </c>
    </row>
    <row r="1225" spans="1:17" x14ac:dyDescent="0.25">
      <c r="A1225" s="88" t="s">
        <v>6</v>
      </c>
      <c r="B1225" s="88" t="s">
        <v>17</v>
      </c>
      <c r="C1225" s="88" t="s">
        <v>65</v>
      </c>
      <c r="D1225" s="88" t="s">
        <v>134</v>
      </c>
      <c r="E1225" s="130">
        <v>-0.02</v>
      </c>
      <c r="F1225" s="130">
        <v>0.5</v>
      </c>
      <c r="G1225" s="90">
        <v>2.8091864880970281</v>
      </c>
      <c r="H1225" s="90">
        <v>54.832939620638093</v>
      </c>
      <c r="I1225" s="90">
        <v>-0.5175993189056356</v>
      </c>
      <c r="J1225" s="90">
        <v>0.26999184975095547</v>
      </c>
      <c r="K1225" s="90">
        <v>6.3948575664263152E-2</v>
      </c>
      <c r="L1225" s="90">
        <v>0</v>
      </c>
      <c r="M1225" s="90">
        <v>0</v>
      </c>
      <c r="N1225" s="89">
        <v>12</v>
      </c>
      <c r="O1225" s="89">
        <v>86</v>
      </c>
      <c r="P1225" s="89">
        <f t="shared" ref="P1225:P1288" si="36">IF($P$2&lt;N1225,N1225,IF($P$2&gt;O1225,O1225,$P$2))</f>
        <v>30</v>
      </c>
      <c r="Q1225" s="91">
        <f>(alpha_a+(beta_b/(1+EXP((((-1)*ceta_c)+(delta_d*LN(speed_s)))+(epsilon_e*speed_s)))))</f>
        <v>4.6599591789704213</v>
      </c>
    </row>
    <row r="1226" spans="1:17" x14ac:dyDescent="0.25">
      <c r="A1226" s="88" t="s">
        <v>6</v>
      </c>
      <c r="B1226" s="88" t="s">
        <v>17</v>
      </c>
      <c r="C1226" s="88" t="s">
        <v>65</v>
      </c>
      <c r="D1226" s="88" t="s">
        <v>135</v>
      </c>
      <c r="E1226" s="130">
        <v>-0.02</v>
      </c>
      <c r="F1226" s="130">
        <v>0.5</v>
      </c>
      <c r="G1226" s="90">
        <v>1.5600943754933894</v>
      </c>
      <c r="H1226" s="90">
        <v>42.637412636172527</v>
      </c>
      <c r="I1226" s="90">
        <v>-0.36007730214977052</v>
      </c>
      <c r="J1226" s="90">
        <v>0.49489670459616031</v>
      </c>
      <c r="K1226" s="90">
        <v>4.7234307041069692E-2</v>
      </c>
      <c r="L1226" s="90">
        <v>0</v>
      </c>
      <c r="M1226" s="90">
        <v>0</v>
      </c>
      <c r="N1226" s="89">
        <v>12</v>
      </c>
      <c r="O1226" s="89">
        <v>86</v>
      </c>
      <c r="P1226" s="89">
        <f t="shared" si="36"/>
        <v>30</v>
      </c>
      <c r="Q1226" s="91">
        <f>(alpha_a+(beta_b/(1+EXP((((-1)*ceta_c)+(delta_d*LN(speed_s)))+(epsilon_e*speed_s)))))</f>
        <v>2.8589048817929008</v>
      </c>
    </row>
    <row r="1227" spans="1:17" x14ac:dyDescent="0.25">
      <c r="A1227" s="88" t="s">
        <v>6</v>
      </c>
      <c r="B1227" s="88" t="s">
        <v>17</v>
      </c>
      <c r="C1227" s="88" t="s">
        <v>65</v>
      </c>
      <c r="D1227" s="88" t="s">
        <v>136</v>
      </c>
      <c r="E1227" s="130">
        <v>-0.02</v>
      </c>
      <c r="F1227" s="130">
        <v>0.5</v>
      </c>
      <c r="G1227" s="90">
        <v>1.6735247241760229</v>
      </c>
      <c r="H1227" s="90">
        <v>82.54286751259059</v>
      </c>
      <c r="I1227" s="90">
        <v>-0.97377178941778486</v>
      </c>
      <c r="J1227" s="90">
        <v>0.49697324787010538</v>
      </c>
      <c r="K1227" s="90">
        <v>4.4179188482654258E-2</v>
      </c>
      <c r="L1227" s="90">
        <v>0</v>
      </c>
      <c r="M1227" s="90">
        <v>0</v>
      </c>
      <c r="N1227" s="89">
        <v>12</v>
      </c>
      <c r="O1227" s="89">
        <v>86</v>
      </c>
      <c r="P1227" s="89">
        <f t="shared" si="36"/>
        <v>30</v>
      </c>
      <c r="Q1227" s="91">
        <f>(alpha_a+(beta_b/(1+EXP((((-1)*ceta_c)+(delta_d*LN(speed_s)))+(epsilon_e*speed_s)))))</f>
        <v>3.173615420955433</v>
      </c>
    </row>
    <row r="1228" spans="1:17" x14ac:dyDescent="0.25">
      <c r="A1228" s="88" t="s">
        <v>6</v>
      </c>
      <c r="B1228" s="88" t="s">
        <v>17</v>
      </c>
      <c r="C1228" s="88" t="s">
        <v>65</v>
      </c>
      <c r="D1228" s="88" t="s">
        <v>137</v>
      </c>
      <c r="E1228" s="130">
        <v>-0.02</v>
      </c>
      <c r="F1228" s="130">
        <v>0.5</v>
      </c>
      <c r="G1228" s="90">
        <v>1.3858464448325458</v>
      </c>
      <c r="H1228" s="90">
        <v>27.024780286960993</v>
      </c>
      <c r="I1228" s="90">
        <v>0.97091487684864375</v>
      </c>
      <c r="J1228" s="90">
        <v>0.79309868567837161</v>
      </c>
      <c r="K1228" s="90">
        <v>4.3864275603484597E-2</v>
      </c>
      <c r="L1228" s="90">
        <v>0</v>
      </c>
      <c r="M1228" s="90">
        <v>0</v>
      </c>
      <c r="N1228" s="89">
        <v>12</v>
      </c>
      <c r="O1228" s="89">
        <v>86</v>
      </c>
      <c r="P1228" s="89">
        <f t="shared" si="36"/>
        <v>30</v>
      </c>
      <c r="Q1228" s="91">
        <f>(alpha_a+(beta_b/(1+EXP((((-1)*ceta_c)+(delta_d*LN(speed_s)))+(epsilon_e*speed_s)))))</f>
        <v>2.6166208516667728</v>
      </c>
    </row>
    <row r="1229" spans="1:17" x14ac:dyDescent="0.25">
      <c r="A1229" s="88" t="s">
        <v>6</v>
      </c>
      <c r="B1229" s="88" t="s">
        <v>17</v>
      </c>
      <c r="C1229" s="88" t="s">
        <v>65</v>
      </c>
      <c r="D1229" s="88" t="s">
        <v>138</v>
      </c>
      <c r="E1229" s="130">
        <v>-0.02</v>
      </c>
      <c r="F1229" s="130">
        <v>0.5</v>
      </c>
      <c r="G1229" s="90">
        <v>0.92903301097177893</v>
      </c>
      <c r="H1229" s="90">
        <v>17.885601583598042</v>
      </c>
      <c r="I1229" s="90">
        <v>0.13551718978478444</v>
      </c>
      <c r="J1229" s="90">
        <v>0.50553805251393946</v>
      </c>
      <c r="K1229" s="90">
        <v>5.5687695265956308E-2</v>
      </c>
      <c r="L1229" s="90">
        <v>0</v>
      </c>
      <c r="M1229" s="90">
        <v>0</v>
      </c>
      <c r="N1229" s="89">
        <v>12</v>
      </c>
      <c r="O1229" s="89">
        <v>86</v>
      </c>
      <c r="P1229" s="89">
        <f t="shared" si="36"/>
        <v>30</v>
      </c>
      <c r="Q1229" s="91">
        <f>(alpha_a+(beta_b/(1+EXP((((-1)*ceta_c)+(delta_d*LN(speed_s)))+(epsilon_e*speed_s)))))</f>
        <v>1.5937297812977897</v>
      </c>
    </row>
    <row r="1230" spans="1:17" x14ac:dyDescent="0.25">
      <c r="A1230" s="88" t="s">
        <v>6</v>
      </c>
      <c r="B1230" s="88" t="s">
        <v>17</v>
      </c>
      <c r="C1230" s="88" t="s">
        <v>65</v>
      </c>
      <c r="D1230" s="88" t="s">
        <v>131</v>
      </c>
      <c r="E1230" s="130">
        <v>-0.02</v>
      </c>
      <c r="F1230" s="130">
        <v>0.5</v>
      </c>
      <c r="G1230" s="90">
        <v>65.492894444200005</v>
      </c>
      <c r="H1230" s="90">
        <v>-15.2505655844</v>
      </c>
      <c r="I1230" s="90">
        <v>-4.6447269499999999E-2</v>
      </c>
      <c r="J1230" s="90">
        <v>-6.9647629755000002</v>
      </c>
      <c r="K1230" s="90">
        <v>1</v>
      </c>
      <c r="L1230" s="90">
        <v>1.1729630315999999</v>
      </c>
      <c r="M1230" s="90">
        <v>-0.33953546029999998</v>
      </c>
      <c r="N1230" s="89">
        <v>5</v>
      </c>
      <c r="O1230" s="89">
        <v>85</v>
      </c>
      <c r="P1230" s="89">
        <f t="shared" si="36"/>
        <v>30</v>
      </c>
      <c r="Q1230" s="91">
        <f t="shared" ref="Q1230:Q1247" si="37">(alpha_a+beta_b*speed_s+ceta_c*speed_s^2+delta_d/speed_s)/(epsilon_e+feta_f*speed_s+gamma_g*speed_s^2)</f>
        <v>1.6112472737826935</v>
      </c>
    </row>
    <row r="1231" spans="1:17" x14ac:dyDescent="0.25">
      <c r="A1231" s="88" t="s">
        <v>6</v>
      </c>
      <c r="B1231" s="88" t="s">
        <v>17</v>
      </c>
      <c r="C1231" s="88" t="s">
        <v>65</v>
      </c>
      <c r="D1231" s="88" t="s">
        <v>132</v>
      </c>
      <c r="E1231" s="130">
        <v>-0.02</v>
      </c>
      <c r="F1231" s="130">
        <v>0.5</v>
      </c>
      <c r="G1231" s="90">
        <v>-5.3909250422000001</v>
      </c>
      <c r="H1231" s="90">
        <v>1.2085823891</v>
      </c>
      <c r="I1231" s="90">
        <v>1.5132732600000001E-2</v>
      </c>
      <c r="J1231" s="90">
        <v>42.631601351100002</v>
      </c>
      <c r="K1231" s="90">
        <v>1</v>
      </c>
      <c r="L1231" s="90">
        <v>-0.15936338420000001</v>
      </c>
      <c r="M1231" s="90">
        <v>2.2415763700000001E-2</v>
      </c>
      <c r="N1231" s="89">
        <v>5</v>
      </c>
      <c r="O1231" s="89">
        <v>85</v>
      </c>
      <c r="P1231" s="89">
        <f t="shared" si="36"/>
        <v>30</v>
      </c>
      <c r="Q1231" s="91">
        <f t="shared" si="37"/>
        <v>2.8003574083951226</v>
      </c>
    </row>
    <row r="1232" spans="1:17" x14ac:dyDescent="0.25">
      <c r="A1232" s="88" t="s">
        <v>6</v>
      </c>
      <c r="B1232" s="88" t="s">
        <v>17</v>
      </c>
      <c r="C1232" s="88" t="s">
        <v>65</v>
      </c>
      <c r="D1232" s="88" t="s">
        <v>133</v>
      </c>
      <c r="E1232" s="130">
        <v>-0.02</v>
      </c>
      <c r="F1232" s="130">
        <v>0.5</v>
      </c>
      <c r="G1232" s="90">
        <v>-10.1714070609</v>
      </c>
      <c r="H1232" s="90">
        <v>1.2077673217</v>
      </c>
      <c r="I1232" s="90">
        <v>7.9743742999999999E-3</v>
      </c>
      <c r="J1232" s="90">
        <v>20.913874694699999</v>
      </c>
      <c r="K1232" s="90">
        <v>1</v>
      </c>
      <c r="L1232" s="90">
        <v>-0.50012531380000003</v>
      </c>
      <c r="M1232" s="90">
        <v>6.2362230800000001E-2</v>
      </c>
      <c r="N1232" s="89">
        <v>5</v>
      </c>
      <c r="O1232" s="89">
        <v>85</v>
      </c>
      <c r="P1232" s="89">
        <f t="shared" si="36"/>
        <v>30</v>
      </c>
      <c r="Q1232" s="91">
        <f t="shared" si="37"/>
        <v>0.80564737119590335</v>
      </c>
    </row>
    <row r="1233" spans="1:17" x14ac:dyDescent="0.25">
      <c r="A1233" s="88" t="s">
        <v>20</v>
      </c>
      <c r="B1233" s="88" t="s">
        <v>23</v>
      </c>
      <c r="C1233" s="88" t="s">
        <v>65</v>
      </c>
      <c r="D1233" s="88" t="s">
        <v>131</v>
      </c>
      <c r="E1233" s="130">
        <v>-0.02</v>
      </c>
      <c r="F1233" s="130">
        <v>1</v>
      </c>
      <c r="G1233" s="90">
        <v>250.46443120570001</v>
      </c>
      <c r="H1233" s="90">
        <v>-72.721122180999998</v>
      </c>
      <c r="I1233" s="90">
        <v>0.55600688970000001</v>
      </c>
      <c r="J1233" s="90">
        <v>-68.175208748900005</v>
      </c>
      <c r="K1233" s="90">
        <v>0</v>
      </c>
      <c r="L1233" s="90">
        <v>1.3289745048999999</v>
      </c>
      <c r="M1233" s="90">
        <v>-0.41078886689999999</v>
      </c>
      <c r="N1233" s="89">
        <v>5</v>
      </c>
      <c r="O1233" s="89">
        <v>100</v>
      </c>
      <c r="P1233" s="89">
        <f t="shared" si="36"/>
        <v>30</v>
      </c>
      <c r="Q1233" s="91">
        <f t="shared" si="37"/>
        <v>4.3446286182105389</v>
      </c>
    </row>
    <row r="1234" spans="1:17" x14ac:dyDescent="0.25">
      <c r="A1234" s="88" t="s">
        <v>20</v>
      </c>
      <c r="B1234" s="88" t="s">
        <v>23</v>
      </c>
      <c r="C1234" s="88" t="s">
        <v>65</v>
      </c>
      <c r="D1234" s="88" t="s">
        <v>132</v>
      </c>
      <c r="E1234" s="130">
        <v>-0.02</v>
      </c>
      <c r="F1234" s="130">
        <v>1</v>
      </c>
      <c r="G1234" s="90">
        <v>28.0387461774</v>
      </c>
      <c r="H1234" s="90">
        <v>-25.779219295499999</v>
      </c>
      <c r="I1234" s="90">
        <v>0.16261867830000001</v>
      </c>
      <c r="J1234" s="90">
        <v>142.58362753989999</v>
      </c>
      <c r="K1234" s="90">
        <v>1</v>
      </c>
      <c r="L1234" s="90">
        <v>-7.87042555E-2</v>
      </c>
      <c r="M1234" s="90">
        <v>-8.6089607400000004E-2</v>
      </c>
      <c r="N1234" s="89">
        <v>5</v>
      </c>
      <c r="O1234" s="89">
        <v>100</v>
      </c>
      <c r="P1234" s="89">
        <f t="shared" si="36"/>
        <v>30</v>
      </c>
      <c r="Q1234" s="91">
        <f t="shared" si="37"/>
        <v>7.5369718619398487</v>
      </c>
    </row>
    <row r="1235" spans="1:17" x14ac:dyDescent="0.25">
      <c r="A1235" s="88" t="s">
        <v>20</v>
      </c>
      <c r="B1235" s="88" t="s">
        <v>23</v>
      </c>
      <c r="C1235" s="88" t="s">
        <v>65</v>
      </c>
      <c r="D1235" s="88" t="s">
        <v>133</v>
      </c>
      <c r="E1235" s="130">
        <v>-0.02</v>
      </c>
      <c r="F1235" s="130">
        <v>1</v>
      </c>
      <c r="G1235" s="90">
        <v>-21.2983951127</v>
      </c>
      <c r="H1235" s="90">
        <v>1.8154450474999999</v>
      </c>
      <c r="I1235" s="90">
        <v>-2.4980422999999999E-3</v>
      </c>
      <c r="J1235" s="90">
        <v>98.072237700499997</v>
      </c>
      <c r="K1235" s="90">
        <v>1</v>
      </c>
      <c r="L1235" s="90">
        <v>-0.2429182355</v>
      </c>
      <c r="M1235" s="90">
        <v>3.0437143E-2</v>
      </c>
      <c r="N1235" s="89">
        <v>5</v>
      </c>
      <c r="O1235" s="89">
        <v>100</v>
      </c>
      <c r="P1235" s="89">
        <f t="shared" si="36"/>
        <v>30</v>
      </c>
      <c r="Q1235" s="91">
        <f t="shared" si="37"/>
        <v>1.619728255067354</v>
      </c>
    </row>
    <row r="1236" spans="1:17" x14ac:dyDescent="0.25">
      <c r="A1236" s="88" t="s">
        <v>20</v>
      </c>
      <c r="B1236" s="88" t="s">
        <v>24</v>
      </c>
      <c r="C1236" s="88" t="s">
        <v>65</v>
      </c>
      <c r="D1236" s="88" t="s">
        <v>131</v>
      </c>
      <c r="E1236" s="130">
        <v>-0.02</v>
      </c>
      <c r="F1236" s="130">
        <v>1</v>
      </c>
      <c r="G1236" s="90">
        <v>-18.2845517075</v>
      </c>
      <c r="H1236" s="90">
        <v>2.2171944419999998</v>
      </c>
      <c r="I1236" s="90">
        <v>-1.1855666799999999E-2</v>
      </c>
      <c r="J1236" s="90">
        <v>129.0346976175</v>
      </c>
      <c r="K1236" s="90">
        <v>1</v>
      </c>
      <c r="L1236" s="90">
        <v>-0.1495114709</v>
      </c>
      <c r="M1236" s="90">
        <v>1.60374257E-2</v>
      </c>
      <c r="N1236" s="89">
        <v>5</v>
      </c>
      <c r="O1236" s="89">
        <v>100</v>
      </c>
      <c r="P1236" s="89">
        <f t="shared" si="36"/>
        <v>30</v>
      </c>
      <c r="Q1236" s="91">
        <f t="shared" si="37"/>
        <v>3.82362457065671</v>
      </c>
    </row>
    <row r="1237" spans="1:17" x14ac:dyDescent="0.25">
      <c r="A1237" s="88" t="s">
        <v>20</v>
      </c>
      <c r="B1237" s="88" t="s">
        <v>24</v>
      </c>
      <c r="C1237" s="88" t="s">
        <v>65</v>
      </c>
      <c r="D1237" s="88" t="s">
        <v>132</v>
      </c>
      <c r="E1237" s="130">
        <v>-0.02</v>
      </c>
      <c r="F1237" s="130">
        <v>1</v>
      </c>
      <c r="G1237" s="90">
        <v>41.728968253399998</v>
      </c>
      <c r="H1237" s="90">
        <v>-29.212830978100001</v>
      </c>
      <c r="I1237" s="90">
        <v>0.16336754780000001</v>
      </c>
      <c r="J1237" s="90">
        <v>126.59522363879999</v>
      </c>
      <c r="K1237" s="90">
        <v>1</v>
      </c>
      <c r="L1237" s="90">
        <v>-6.6326618999999996E-3</v>
      </c>
      <c r="M1237" s="90">
        <v>-0.1136788002</v>
      </c>
      <c r="N1237" s="89">
        <v>5</v>
      </c>
      <c r="O1237" s="89">
        <v>100</v>
      </c>
      <c r="P1237" s="89">
        <f t="shared" si="36"/>
        <v>30</v>
      </c>
      <c r="Q1237" s="91">
        <f t="shared" si="37"/>
        <v>6.7324007513803208</v>
      </c>
    </row>
    <row r="1238" spans="1:17" x14ac:dyDescent="0.25">
      <c r="A1238" s="88" t="s">
        <v>20</v>
      </c>
      <c r="B1238" s="88" t="s">
        <v>24</v>
      </c>
      <c r="C1238" s="88" t="s">
        <v>65</v>
      </c>
      <c r="D1238" s="88" t="s">
        <v>133</v>
      </c>
      <c r="E1238" s="130">
        <v>-0.02</v>
      </c>
      <c r="F1238" s="130">
        <v>1</v>
      </c>
      <c r="G1238" s="90">
        <v>-20.2557758361</v>
      </c>
      <c r="H1238" s="90">
        <v>1.9212621129</v>
      </c>
      <c r="I1238" s="90">
        <v>-2.0042800000000002E-3</v>
      </c>
      <c r="J1238" s="90">
        <v>91.596347079599994</v>
      </c>
      <c r="K1238" s="90">
        <v>1</v>
      </c>
      <c r="L1238" s="90">
        <v>-0.23829808720000001</v>
      </c>
      <c r="M1238" s="90">
        <v>3.0879409399999998E-2</v>
      </c>
      <c r="N1238" s="89">
        <v>5</v>
      </c>
      <c r="O1238" s="89">
        <v>100</v>
      </c>
      <c r="P1238" s="89">
        <f t="shared" si="36"/>
        <v>30</v>
      </c>
      <c r="Q1238" s="91">
        <f t="shared" si="37"/>
        <v>1.7849786757181985</v>
      </c>
    </row>
    <row r="1239" spans="1:17" x14ac:dyDescent="0.25">
      <c r="A1239" s="88" t="s">
        <v>20</v>
      </c>
      <c r="B1239" s="88" t="s">
        <v>19</v>
      </c>
      <c r="C1239" s="88" t="s">
        <v>65</v>
      </c>
      <c r="D1239" s="88" t="s">
        <v>131</v>
      </c>
      <c r="E1239" s="130">
        <v>-0.02</v>
      </c>
      <c r="F1239" s="130">
        <v>1</v>
      </c>
      <c r="G1239" s="90">
        <v>-181.38232383990001</v>
      </c>
      <c r="H1239" s="90">
        <v>58.716953782499999</v>
      </c>
      <c r="I1239" s="90">
        <v>-0.28669169039999998</v>
      </c>
      <c r="J1239" s="90">
        <v>212.6714377827</v>
      </c>
      <c r="K1239" s="90">
        <v>1</v>
      </c>
      <c r="L1239" s="90">
        <v>-0.68126739589999996</v>
      </c>
      <c r="M1239" s="90">
        <v>0.45475411999999998</v>
      </c>
      <c r="N1239" s="89">
        <v>5</v>
      </c>
      <c r="O1239" s="89">
        <v>85</v>
      </c>
      <c r="P1239" s="89">
        <f t="shared" si="36"/>
        <v>30</v>
      </c>
      <c r="Q1239" s="91">
        <f t="shared" si="37"/>
        <v>3.4095795116208358</v>
      </c>
    </row>
    <row r="1240" spans="1:17" x14ac:dyDescent="0.25">
      <c r="A1240" s="88" t="s">
        <v>20</v>
      </c>
      <c r="B1240" s="88" t="s">
        <v>19</v>
      </c>
      <c r="C1240" s="88" t="s">
        <v>65</v>
      </c>
      <c r="D1240" s="88" t="s">
        <v>132</v>
      </c>
      <c r="E1240" s="130">
        <v>-0.02</v>
      </c>
      <c r="F1240" s="130">
        <v>1</v>
      </c>
      <c r="G1240" s="90">
        <v>38.1268198864</v>
      </c>
      <c r="H1240" s="90">
        <v>-0.560672104</v>
      </c>
      <c r="I1240" s="90">
        <v>1.3638507E-3</v>
      </c>
      <c r="J1240" s="90">
        <v>31.7225672846</v>
      </c>
      <c r="K1240" s="90">
        <v>1</v>
      </c>
      <c r="L1240" s="90">
        <v>0.1584271854</v>
      </c>
      <c r="M1240" s="90">
        <v>-1.8577717000000001E-3</v>
      </c>
      <c r="N1240" s="89">
        <v>5</v>
      </c>
      <c r="O1240" s="89">
        <v>85</v>
      </c>
      <c r="P1240" s="89">
        <f t="shared" si="36"/>
        <v>30</v>
      </c>
      <c r="Q1240" s="91">
        <f t="shared" si="37"/>
        <v>5.7810771707193718</v>
      </c>
    </row>
    <row r="1241" spans="1:17" x14ac:dyDescent="0.25">
      <c r="A1241" s="88" t="s">
        <v>20</v>
      </c>
      <c r="B1241" s="88" t="s">
        <v>19</v>
      </c>
      <c r="C1241" s="88" t="s">
        <v>65</v>
      </c>
      <c r="D1241" s="88" t="s">
        <v>133</v>
      </c>
      <c r="E1241" s="130">
        <v>-0.02</v>
      </c>
      <c r="F1241" s="130">
        <v>1</v>
      </c>
      <c r="G1241" s="90">
        <v>-7.9437765106000002</v>
      </c>
      <c r="H1241" s="90">
        <v>0.52607915029999996</v>
      </c>
      <c r="I1241" s="90">
        <v>-1.7814135999999999E-3</v>
      </c>
      <c r="J1241" s="90">
        <v>33.167817212800003</v>
      </c>
      <c r="K1241" s="90">
        <v>1</v>
      </c>
      <c r="L1241" s="90">
        <v>-0.27956272319999997</v>
      </c>
      <c r="M1241" s="90">
        <v>2.3499624300000001E-2</v>
      </c>
      <c r="N1241" s="89">
        <v>5</v>
      </c>
      <c r="O1241" s="89">
        <v>85</v>
      </c>
      <c r="P1241" s="89">
        <f t="shared" si="36"/>
        <v>30</v>
      </c>
      <c r="Q1241" s="91">
        <f t="shared" si="37"/>
        <v>0.53338929872333896</v>
      </c>
    </row>
    <row r="1242" spans="1:17" x14ac:dyDescent="0.25">
      <c r="A1242" s="88" t="s">
        <v>20</v>
      </c>
      <c r="B1242" s="88" t="s">
        <v>22</v>
      </c>
      <c r="C1242" s="88" t="s">
        <v>65</v>
      </c>
      <c r="D1242" s="88" t="s">
        <v>131</v>
      </c>
      <c r="E1242" s="130">
        <v>-0.02</v>
      </c>
      <c r="F1242" s="130">
        <v>1</v>
      </c>
      <c r="G1242" s="90">
        <v>-24.592793864600001</v>
      </c>
      <c r="H1242" s="90">
        <v>6.4396501246</v>
      </c>
      <c r="I1242" s="90">
        <v>7.1914352000000004E-3</v>
      </c>
      <c r="J1242" s="90">
        <v>48.749609366999998</v>
      </c>
      <c r="K1242" s="90">
        <v>1</v>
      </c>
      <c r="L1242" s="90">
        <v>-0.37061070709999999</v>
      </c>
      <c r="M1242" s="90">
        <v>9.8708371099999997E-2</v>
      </c>
      <c r="N1242" s="89">
        <v>5</v>
      </c>
      <c r="O1242" s="89">
        <v>85</v>
      </c>
      <c r="P1242" s="89">
        <f t="shared" si="36"/>
        <v>30</v>
      </c>
      <c r="Q1242" s="91">
        <f t="shared" si="37"/>
        <v>2.244610715720039</v>
      </c>
    </row>
    <row r="1243" spans="1:17" x14ac:dyDescent="0.25">
      <c r="A1243" s="88" t="s">
        <v>20</v>
      </c>
      <c r="B1243" s="88" t="s">
        <v>22</v>
      </c>
      <c r="C1243" s="88" t="s">
        <v>65</v>
      </c>
      <c r="D1243" s="88" t="s">
        <v>132</v>
      </c>
      <c r="E1243" s="130">
        <v>-0.02</v>
      </c>
      <c r="F1243" s="130">
        <v>1</v>
      </c>
      <c r="G1243" s="90">
        <v>-257.44312261099998</v>
      </c>
      <c r="H1243" s="90">
        <v>131.36087844560001</v>
      </c>
      <c r="I1243" s="90">
        <v>-2.82038197E-2</v>
      </c>
      <c r="J1243" s="90">
        <v>403.1510741477</v>
      </c>
      <c r="K1243" s="90">
        <v>1</v>
      </c>
      <c r="L1243" s="90">
        <v>0.80302973249999998</v>
      </c>
      <c r="M1243" s="90">
        <v>0.982342728</v>
      </c>
      <c r="N1243" s="89">
        <v>5</v>
      </c>
      <c r="O1243" s="89">
        <v>85</v>
      </c>
      <c r="P1243" s="89">
        <f t="shared" si="36"/>
        <v>30</v>
      </c>
      <c r="Q1243" s="91">
        <f t="shared" si="37"/>
        <v>4.0381003061351626</v>
      </c>
    </row>
    <row r="1244" spans="1:17" x14ac:dyDescent="0.25">
      <c r="A1244" s="88" t="s">
        <v>20</v>
      </c>
      <c r="B1244" s="88" t="s">
        <v>22</v>
      </c>
      <c r="C1244" s="88" t="s">
        <v>65</v>
      </c>
      <c r="D1244" s="88" t="s">
        <v>133</v>
      </c>
      <c r="E1244" s="130">
        <v>-0.02</v>
      </c>
      <c r="F1244" s="130">
        <v>1</v>
      </c>
      <c r="G1244" s="90">
        <v>-4.5027374111</v>
      </c>
      <c r="H1244" s="90">
        <v>0.34384817140000001</v>
      </c>
      <c r="I1244" s="90">
        <v>5.8261153000000003E-3</v>
      </c>
      <c r="J1244" s="90">
        <v>21.3999062842</v>
      </c>
      <c r="K1244" s="90">
        <v>1</v>
      </c>
      <c r="L1244" s="90">
        <v>-0.28293950699999998</v>
      </c>
      <c r="M1244" s="90">
        <v>2.8807788800000001E-2</v>
      </c>
      <c r="N1244" s="89">
        <v>5</v>
      </c>
      <c r="O1244" s="89">
        <v>85</v>
      </c>
      <c r="P1244" s="89">
        <f t="shared" si="36"/>
        <v>30</v>
      </c>
      <c r="Q1244" s="91">
        <f t="shared" si="37"/>
        <v>0.63830216380278904</v>
      </c>
    </row>
    <row r="1245" spans="1:17" x14ac:dyDescent="0.25">
      <c r="A1245" s="88" t="s">
        <v>20</v>
      </c>
      <c r="B1245" s="88" t="s">
        <v>21</v>
      </c>
      <c r="C1245" s="88" t="s">
        <v>65</v>
      </c>
      <c r="D1245" s="88" t="s">
        <v>131</v>
      </c>
      <c r="E1245" s="130">
        <v>-0.02</v>
      </c>
      <c r="F1245" s="130">
        <v>1</v>
      </c>
      <c r="G1245" s="90">
        <v>-70.160169252499998</v>
      </c>
      <c r="H1245" s="90">
        <v>23.690790710000002</v>
      </c>
      <c r="I1245" s="90">
        <v>-8.8802758900000001E-2</v>
      </c>
      <c r="J1245" s="90">
        <v>99.524120045499998</v>
      </c>
      <c r="K1245" s="90">
        <v>1</v>
      </c>
      <c r="L1245" s="90">
        <v>-0.43786367320000003</v>
      </c>
      <c r="M1245" s="90">
        <v>0.2378231992</v>
      </c>
      <c r="N1245" s="89">
        <v>5</v>
      </c>
      <c r="O1245" s="89">
        <v>85</v>
      </c>
      <c r="P1245" s="89">
        <f t="shared" si="36"/>
        <v>30</v>
      </c>
      <c r="Q1245" s="91">
        <f t="shared" si="37"/>
        <v>2.7931880144616725</v>
      </c>
    </row>
    <row r="1246" spans="1:17" x14ac:dyDescent="0.25">
      <c r="A1246" s="88" t="s">
        <v>20</v>
      </c>
      <c r="B1246" s="88" t="s">
        <v>21</v>
      </c>
      <c r="C1246" s="88" t="s">
        <v>65</v>
      </c>
      <c r="D1246" s="88" t="s">
        <v>132</v>
      </c>
      <c r="E1246" s="130">
        <v>-0.02</v>
      </c>
      <c r="F1246" s="130">
        <v>1</v>
      </c>
      <c r="G1246" s="90">
        <v>25.429913540800001</v>
      </c>
      <c r="H1246" s="90">
        <v>-0.36892331020000002</v>
      </c>
      <c r="I1246" s="90">
        <v>8.4187810000000004E-4</v>
      </c>
      <c r="J1246" s="90">
        <v>42.0141166011</v>
      </c>
      <c r="K1246" s="90">
        <v>1</v>
      </c>
      <c r="L1246" s="90">
        <v>0.1163109516</v>
      </c>
      <c r="M1246" s="90">
        <v>-1.3900513999999999E-3</v>
      </c>
      <c r="N1246" s="89">
        <v>5</v>
      </c>
      <c r="O1246" s="89">
        <v>85</v>
      </c>
      <c r="P1246" s="89">
        <f t="shared" si="36"/>
        <v>30</v>
      </c>
      <c r="Q1246" s="91">
        <f t="shared" si="37"/>
        <v>5.1015858436397066</v>
      </c>
    </row>
    <row r="1247" spans="1:17" x14ac:dyDescent="0.25">
      <c r="A1247" s="88" t="s">
        <v>20</v>
      </c>
      <c r="B1247" s="88" t="s">
        <v>21</v>
      </c>
      <c r="C1247" s="88" t="s">
        <v>65</v>
      </c>
      <c r="D1247" s="88" t="s">
        <v>133</v>
      </c>
      <c r="E1247" s="130">
        <v>-0.02</v>
      </c>
      <c r="F1247" s="130">
        <v>1</v>
      </c>
      <c r="G1247" s="90">
        <v>-6.9504863046000001</v>
      </c>
      <c r="H1247" s="90">
        <v>0.47189714799999999</v>
      </c>
      <c r="I1247" s="90">
        <v>9.5900049999999995E-4</v>
      </c>
      <c r="J1247" s="90">
        <v>29.897853723000001</v>
      </c>
      <c r="K1247" s="90">
        <v>1</v>
      </c>
      <c r="L1247" s="90">
        <v>-0.27222844530000001</v>
      </c>
      <c r="M1247" s="90">
        <v>2.3177626199999999E-2</v>
      </c>
      <c r="N1247" s="89">
        <v>5</v>
      </c>
      <c r="O1247" s="89">
        <v>85</v>
      </c>
      <c r="P1247" s="89">
        <f t="shared" si="36"/>
        <v>30</v>
      </c>
      <c r="Q1247" s="91">
        <f t="shared" si="37"/>
        <v>0.66209865932882517</v>
      </c>
    </row>
    <row r="1248" spans="1:17" x14ac:dyDescent="0.25">
      <c r="A1248" s="88" t="s">
        <v>20</v>
      </c>
      <c r="B1248" s="88" t="s">
        <v>23</v>
      </c>
      <c r="C1248" s="88" t="s">
        <v>65</v>
      </c>
      <c r="D1248" s="88" t="s">
        <v>134</v>
      </c>
      <c r="E1248" s="130">
        <v>-0.02</v>
      </c>
      <c r="F1248" s="130">
        <v>1</v>
      </c>
      <c r="G1248" s="90">
        <v>113.21753428089742</v>
      </c>
      <c r="H1248" s="90">
        <v>0.98351030285585017</v>
      </c>
      <c r="I1248" s="90">
        <v>-0.58783343641838681</v>
      </c>
      <c r="J1248" s="90">
        <v>0</v>
      </c>
      <c r="K1248" s="90">
        <v>0</v>
      </c>
      <c r="L1248" s="90">
        <v>0</v>
      </c>
      <c r="M1248" s="90">
        <v>0</v>
      </c>
      <c r="N1248" s="89">
        <v>12</v>
      </c>
      <c r="O1248" s="89">
        <v>105</v>
      </c>
      <c r="P1248" s="89">
        <f t="shared" si="36"/>
        <v>30</v>
      </c>
      <c r="Q1248" s="91">
        <f>((alpha_a*(beta_b^speed_s))*(speed_s^ceta_c))</f>
        <v>9.3106465933149405</v>
      </c>
    </row>
    <row r="1249" spans="1:17" x14ac:dyDescent="0.25">
      <c r="A1249" s="88" t="s">
        <v>20</v>
      </c>
      <c r="B1249" s="88" t="s">
        <v>23</v>
      </c>
      <c r="C1249" s="88" t="s">
        <v>65</v>
      </c>
      <c r="D1249" s="88" t="s">
        <v>135</v>
      </c>
      <c r="E1249" s="130">
        <v>-0.02</v>
      </c>
      <c r="F1249" s="130">
        <v>1</v>
      </c>
      <c r="G1249" s="90">
        <v>4.9688976400070875E-2</v>
      </c>
      <c r="H1249" s="90">
        <v>290.65319731298683</v>
      </c>
      <c r="I1249" s="90">
        <v>-0.75691297674694658</v>
      </c>
      <c r="J1249" s="90">
        <v>0.7282293683856681</v>
      </c>
      <c r="K1249" s="90">
        <v>1.4814741518864924E-2</v>
      </c>
      <c r="L1249" s="90">
        <v>0</v>
      </c>
      <c r="M1249" s="90">
        <v>0</v>
      </c>
      <c r="N1249" s="89">
        <v>12</v>
      </c>
      <c r="O1249" s="89">
        <v>105</v>
      </c>
      <c r="P1249" s="89">
        <f t="shared" si="36"/>
        <v>30</v>
      </c>
      <c r="Q1249" s="91">
        <f>(alpha_a+(beta_b/(1+EXP((((-1)*ceta_c)+(delta_d*LN(speed_s)))+(epsilon_e*speed_s)))))</f>
        <v>7.2129797188727762</v>
      </c>
    </row>
    <row r="1250" spans="1:17" x14ac:dyDescent="0.25">
      <c r="A1250" s="88" t="s">
        <v>20</v>
      </c>
      <c r="B1250" s="88" t="s">
        <v>23</v>
      </c>
      <c r="C1250" s="88" t="s">
        <v>65</v>
      </c>
      <c r="D1250" s="88" t="s">
        <v>136</v>
      </c>
      <c r="E1250" s="130">
        <v>-0.02</v>
      </c>
      <c r="F1250" s="130">
        <v>1</v>
      </c>
      <c r="G1250" s="90">
        <v>130.60879638674615</v>
      </c>
      <c r="H1250" s="90">
        <v>0.9849532836506939</v>
      </c>
      <c r="I1250" s="90">
        <v>-0.68544735461401229</v>
      </c>
      <c r="J1250" s="90">
        <v>0</v>
      </c>
      <c r="K1250" s="90">
        <v>0</v>
      </c>
      <c r="L1250" s="90">
        <v>0</v>
      </c>
      <c r="M1250" s="90">
        <v>0</v>
      </c>
      <c r="N1250" s="89">
        <v>12</v>
      </c>
      <c r="O1250" s="89">
        <v>105</v>
      </c>
      <c r="P1250" s="89">
        <f t="shared" si="36"/>
        <v>30</v>
      </c>
      <c r="Q1250" s="91">
        <f>((alpha_a*(beta_b^speed_s))*(speed_s^ceta_c))</f>
        <v>8.0529043841867356</v>
      </c>
    </row>
    <row r="1251" spans="1:17" x14ac:dyDescent="0.25">
      <c r="A1251" s="88" t="s">
        <v>20</v>
      </c>
      <c r="B1251" s="88" t="s">
        <v>23</v>
      </c>
      <c r="C1251" s="88" t="s">
        <v>65</v>
      </c>
      <c r="D1251" s="88" t="s">
        <v>137</v>
      </c>
      <c r="E1251" s="130">
        <v>-0.02</v>
      </c>
      <c r="F1251" s="130">
        <v>1</v>
      </c>
      <c r="G1251" s="90">
        <v>0.45553111819503683</v>
      </c>
      <c r="H1251" s="90">
        <v>171.86322618746314</v>
      </c>
      <c r="I1251" s="90">
        <v>0.45685378272430499</v>
      </c>
      <c r="J1251" s="90">
        <v>0.93624854474425245</v>
      </c>
      <c r="K1251" s="90">
        <v>1.6726944548539849E-2</v>
      </c>
      <c r="L1251" s="90">
        <v>0</v>
      </c>
      <c r="M1251" s="90">
        <v>0</v>
      </c>
      <c r="N1251" s="89">
        <v>12</v>
      </c>
      <c r="O1251" s="89">
        <v>105</v>
      </c>
      <c r="P1251" s="89">
        <f t="shared" si="36"/>
        <v>30</v>
      </c>
      <c r="Q1251" s="91">
        <f>(alpha_a+(beta_b/(1+EXP((((-1)*ceta_c)+(delta_d*LN(speed_s)))+(epsilon_e*speed_s)))))</f>
        <v>6.9995881302641418</v>
      </c>
    </row>
    <row r="1252" spans="1:17" x14ac:dyDescent="0.25">
      <c r="A1252" s="88" t="s">
        <v>20</v>
      </c>
      <c r="B1252" s="88" t="s">
        <v>23</v>
      </c>
      <c r="C1252" s="88" t="s">
        <v>65</v>
      </c>
      <c r="D1252" s="88" t="s">
        <v>138</v>
      </c>
      <c r="E1252" s="130">
        <v>-0.02</v>
      </c>
      <c r="F1252" s="130">
        <v>1</v>
      </c>
      <c r="G1252" s="90">
        <v>76.626612386327096</v>
      </c>
      <c r="H1252" s="90">
        <v>0.98318010745252538</v>
      </c>
      <c r="I1252" s="90">
        <v>-0.70358647421806719</v>
      </c>
      <c r="J1252" s="90">
        <v>0</v>
      </c>
      <c r="K1252" s="90">
        <v>0</v>
      </c>
      <c r="L1252" s="90">
        <v>0</v>
      </c>
      <c r="M1252" s="90">
        <v>0</v>
      </c>
      <c r="N1252" s="89">
        <v>12</v>
      </c>
      <c r="O1252" s="89">
        <v>105</v>
      </c>
      <c r="P1252" s="89">
        <f t="shared" si="36"/>
        <v>30</v>
      </c>
      <c r="Q1252" s="91">
        <f>((alpha_a*(beta_b^speed_s))*(speed_s^ceta_c))</f>
        <v>4.2081341769469596</v>
      </c>
    </row>
    <row r="1253" spans="1:17" x14ac:dyDescent="0.25">
      <c r="A1253" s="88" t="s">
        <v>20</v>
      </c>
      <c r="B1253" s="88" t="s">
        <v>24</v>
      </c>
      <c r="C1253" s="88" t="s">
        <v>65</v>
      </c>
      <c r="D1253" s="88" t="s">
        <v>134</v>
      </c>
      <c r="E1253" s="130">
        <v>-0.02</v>
      </c>
      <c r="F1253" s="130">
        <v>1</v>
      </c>
      <c r="G1253" s="90">
        <v>108.66919641995364</v>
      </c>
      <c r="H1253" s="90">
        <v>0.98638013015019643</v>
      </c>
      <c r="I1253" s="90">
        <v>-0.66163438880682812</v>
      </c>
      <c r="J1253" s="90">
        <v>0</v>
      </c>
      <c r="K1253" s="90">
        <v>0</v>
      </c>
      <c r="L1253" s="90">
        <v>0</v>
      </c>
      <c r="M1253" s="90">
        <v>0</v>
      </c>
      <c r="N1253" s="89">
        <v>12</v>
      </c>
      <c r="O1253" s="89">
        <v>105</v>
      </c>
      <c r="P1253" s="89">
        <f t="shared" si="36"/>
        <v>30</v>
      </c>
      <c r="Q1253" s="91">
        <f>((alpha_a*(beta_b^speed_s))*(speed_s^ceta_c))</f>
        <v>7.5879016241308763</v>
      </c>
    </row>
    <row r="1254" spans="1:17" x14ac:dyDescent="0.25">
      <c r="A1254" s="88" t="s">
        <v>20</v>
      </c>
      <c r="B1254" s="88" t="s">
        <v>24</v>
      </c>
      <c r="C1254" s="88" t="s">
        <v>65</v>
      </c>
      <c r="D1254" s="88" t="s">
        <v>135</v>
      </c>
      <c r="E1254" s="130">
        <v>-0.02</v>
      </c>
      <c r="F1254" s="130">
        <v>1</v>
      </c>
      <c r="G1254" s="90">
        <v>0.51291157164317491</v>
      </c>
      <c r="H1254" s="90">
        <v>252.66577775391283</v>
      </c>
      <c r="I1254" s="90">
        <v>-0.76880847120450768</v>
      </c>
      <c r="J1254" s="90">
        <v>0.73210104500200157</v>
      </c>
      <c r="K1254" s="90">
        <v>1.8152498894119934E-2</v>
      </c>
      <c r="L1254" s="90">
        <v>0</v>
      </c>
      <c r="M1254" s="90">
        <v>0</v>
      </c>
      <c r="N1254" s="89">
        <v>12</v>
      </c>
      <c r="O1254" s="89">
        <v>105</v>
      </c>
      <c r="P1254" s="89">
        <f t="shared" si="36"/>
        <v>30</v>
      </c>
      <c r="Q1254" s="91">
        <f>(alpha_a+(beta_b/(1+EXP((((-1)*ceta_c)+(delta_d*LN(speed_s)))+(epsilon_e*speed_s)))))</f>
        <v>6.0231842957452599</v>
      </c>
    </row>
    <row r="1255" spans="1:17" x14ac:dyDescent="0.25">
      <c r="A1255" s="88" t="s">
        <v>20</v>
      </c>
      <c r="B1255" s="88" t="s">
        <v>24</v>
      </c>
      <c r="C1255" s="88" t="s">
        <v>65</v>
      </c>
      <c r="D1255" s="88" t="s">
        <v>136</v>
      </c>
      <c r="E1255" s="130">
        <v>-0.02</v>
      </c>
      <c r="F1255" s="130">
        <v>1</v>
      </c>
      <c r="G1255" s="90">
        <v>0.49588369566416296</v>
      </c>
      <c r="H1255" s="90">
        <v>187.29233276349595</v>
      </c>
      <c r="I1255" s="90">
        <v>-0.15601516002741508</v>
      </c>
      <c r="J1255" s="90">
        <v>0.79166210961024441</v>
      </c>
      <c r="K1255" s="90">
        <v>1.6116488206320567E-2</v>
      </c>
      <c r="L1255" s="90">
        <v>0</v>
      </c>
      <c r="M1255" s="90">
        <v>0</v>
      </c>
      <c r="N1255" s="89">
        <v>12</v>
      </c>
      <c r="O1255" s="89">
        <v>105</v>
      </c>
      <c r="P1255" s="89">
        <f t="shared" si="36"/>
        <v>30</v>
      </c>
      <c r="Q1255" s="91">
        <f>(alpha_a+(beta_b/(1+EXP((((-1)*ceta_c)+(delta_d*LN(speed_s)))+(epsilon_e*speed_s)))))</f>
        <v>6.9548362127504948</v>
      </c>
    </row>
    <row r="1256" spans="1:17" x14ac:dyDescent="0.25">
      <c r="A1256" s="88" t="s">
        <v>20</v>
      </c>
      <c r="B1256" s="88" t="s">
        <v>24</v>
      </c>
      <c r="C1256" s="88" t="s">
        <v>65</v>
      </c>
      <c r="D1256" s="88" t="s">
        <v>137</v>
      </c>
      <c r="E1256" s="130">
        <v>-0.02</v>
      </c>
      <c r="F1256" s="130">
        <v>1</v>
      </c>
      <c r="G1256" s="90">
        <v>0.61319427328326181</v>
      </c>
      <c r="H1256" s="90">
        <v>266.16664986870683</v>
      </c>
      <c r="I1256" s="90">
        <v>0.12545707398309591</v>
      </c>
      <c r="J1256" s="90">
        <v>1.0301776907198443</v>
      </c>
      <c r="K1256" s="90">
        <v>1.4328528672048466E-2</v>
      </c>
      <c r="L1256" s="90">
        <v>0</v>
      </c>
      <c r="M1256" s="90">
        <v>0</v>
      </c>
      <c r="N1256" s="89">
        <v>12</v>
      </c>
      <c r="O1256" s="89">
        <v>105</v>
      </c>
      <c r="P1256" s="89">
        <f t="shared" si="36"/>
        <v>30</v>
      </c>
      <c r="Q1256" s="91">
        <f>(alpha_a+(beta_b/(1+EXP((((-1)*ceta_c)+(delta_d*LN(speed_s)))+(epsilon_e*speed_s)))))</f>
        <v>6.3905231791876478</v>
      </c>
    </row>
    <row r="1257" spans="1:17" x14ac:dyDescent="0.25">
      <c r="A1257" s="88" t="s">
        <v>20</v>
      </c>
      <c r="B1257" s="88" t="s">
        <v>24</v>
      </c>
      <c r="C1257" s="88" t="s">
        <v>65</v>
      </c>
      <c r="D1257" s="88" t="s">
        <v>138</v>
      </c>
      <c r="E1257" s="130">
        <v>-0.02</v>
      </c>
      <c r="F1257" s="130">
        <v>1</v>
      </c>
      <c r="G1257" s="90">
        <v>0.40548014248214548</v>
      </c>
      <c r="H1257" s="90">
        <v>128.5149191985532</v>
      </c>
      <c r="I1257" s="90">
        <v>-0.22086920198174373</v>
      </c>
      <c r="J1257" s="90">
        <v>0.82474909993896761</v>
      </c>
      <c r="K1257" s="90">
        <v>1.9481893218375679E-2</v>
      </c>
      <c r="L1257" s="90">
        <v>0</v>
      </c>
      <c r="M1257" s="90">
        <v>0</v>
      </c>
      <c r="N1257" s="89">
        <v>12</v>
      </c>
      <c r="O1257" s="89">
        <v>105</v>
      </c>
      <c r="P1257" s="89">
        <f t="shared" si="36"/>
        <v>30</v>
      </c>
      <c r="Q1257" s="91">
        <f>(alpha_a+(beta_b/(1+EXP((((-1)*ceta_c)+(delta_d*LN(speed_s)))+(epsilon_e*speed_s)))))</f>
        <v>3.7889583471330295</v>
      </c>
    </row>
    <row r="1258" spans="1:17" x14ac:dyDescent="0.25">
      <c r="A1258" s="88" t="s">
        <v>20</v>
      </c>
      <c r="B1258" s="88" t="s">
        <v>19</v>
      </c>
      <c r="C1258" s="88" t="s">
        <v>65</v>
      </c>
      <c r="D1258" s="88" t="s">
        <v>134</v>
      </c>
      <c r="E1258" s="130">
        <v>-0.02</v>
      </c>
      <c r="F1258" s="130">
        <v>1</v>
      </c>
      <c r="G1258" s="90">
        <v>-1.2438297918192253E-4</v>
      </c>
      <c r="H1258" s="90">
        <v>2.0265656586667027E-2</v>
      </c>
      <c r="I1258" s="90">
        <v>-1.2103131340806452</v>
      </c>
      <c r="J1258" s="90">
        <v>33.150697139326752</v>
      </c>
      <c r="K1258" s="90">
        <v>0</v>
      </c>
      <c r="L1258" s="90">
        <v>0</v>
      </c>
      <c r="M1258" s="90">
        <v>0</v>
      </c>
      <c r="N1258" s="89">
        <v>11</v>
      </c>
      <c r="O1258" s="89">
        <v>85</v>
      </c>
      <c r="P1258" s="89">
        <f t="shared" si="36"/>
        <v>30</v>
      </c>
      <c r="Q1258" s="91">
        <f>(((alpha_a*(speed_s^3))+(beta_b*(speed_s^2))+(ceta_c*speed_s))+delta_d)</f>
        <v>11.722053606995814</v>
      </c>
    </row>
    <row r="1259" spans="1:17" x14ac:dyDescent="0.25">
      <c r="A1259" s="88" t="s">
        <v>20</v>
      </c>
      <c r="B1259" s="88" t="s">
        <v>19</v>
      </c>
      <c r="C1259" s="88" t="s">
        <v>65</v>
      </c>
      <c r="D1259" s="88" t="s">
        <v>135</v>
      </c>
      <c r="E1259" s="130">
        <v>-0.02</v>
      </c>
      <c r="F1259" s="130">
        <v>1</v>
      </c>
      <c r="G1259" s="90">
        <v>-8.4290911314921903E-5</v>
      </c>
      <c r="H1259" s="90">
        <v>1.3833675856178734E-2</v>
      </c>
      <c r="I1259" s="90">
        <v>-0.82270081597695699</v>
      </c>
      <c r="J1259" s="90">
        <v>21.83572166079912</v>
      </c>
      <c r="K1259" s="90">
        <v>0</v>
      </c>
      <c r="L1259" s="90">
        <v>0</v>
      </c>
      <c r="M1259" s="90">
        <v>0</v>
      </c>
      <c r="N1259" s="89">
        <v>11</v>
      </c>
      <c r="O1259" s="89">
        <v>85</v>
      </c>
      <c r="P1259" s="89">
        <f t="shared" si="36"/>
        <v>30</v>
      </c>
      <c r="Q1259" s="91">
        <f>(((alpha_a*(speed_s^3))+(beta_b*(speed_s^2))+(ceta_c*speed_s))+delta_d)</f>
        <v>7.3291508465483783</v>
      </c>
    </row>
    <row r="1260" spans="1:17" x14ac:dyDescent="0.25">
      <c r="A1260" s="88" t="s">
        <v>20</v>
      </c>
      <c r="B1260" s="88" t="s">
        <v>19</v>
      </c>
      <c r="C1260" s="88" t="s">
        <v>65</v>
      </c>
      <c r="D1260" s="88" t="s">
        <v>136</v>
      </c>
      <c r="E1260" s="130">
        <v>-0.02</v>
      </c>
      <c r="F1260" s="130">
        <v>1</v>
      </c>
      <c r="G1260" s="90">
        <v>-9.4607569303771277E-5</v>
      </c>
      <c r="H1260" s="90">
        <v>1.5706965671996739E-2</v>
      </c>
      <c r="I1260" s="90">
        <v>-0.93316414659111058</v>
      </c>
      <c r="J1260" s="90">
        <v>24.114174443398252</v>
      </c>
      <c r="K1260" s="90">
        <v>0</v>
      </c>
      <c r="L1260" s="90">
        <v>0</v>
      </c>
      <c r="M1260" s="90">
        <v>0</v>
      </c>
      <c r="N1260" s="89">
        <v>11</v>
      </c>
      <c r="O1260" s="89">
        <v>85</v>
      </c>
      <c r="P1260" s="89">
        <f t="shared" si="36"/>
        <v>30</v>
      </c>
      <c r="Q1260" s="91">
        <f>(((alpha_a*(speed_s^3))+(beta_b*(speed_s^2))+(ceta_c*speed_s))+delta_d)</f>
        <v>7.7011147792601768</v>
      </c>
    </row>
    <row r="1261" spans="1:17" x14ac:dyDescent="0.25">
      <c r="A1261" s="88" t="s">
        <v>20</v>
      </c>
      <c r="B1261" s="88" t="s">
        <v>19</v>
      </c>
      <c r="C1261" s="88" t="s">
        <v>65</v>
      </c>
      <c r="D1261" s="88" t="s">
        <v>137</v>
      </c>
      <c r="E1261" s="130">
        <v>-0.02</v>
      </c>
      <c r="F1261" s="130">
        <v>1</v>
      </c>
      <c r="G1261" s="90">
        <v>-3.1668442778790951</v>
      </c>
      <c r="H1261" s="90">
        <v>215.79386293571866</v>
      </c>
      <c r="I1261" s="90">
        <v>-0.61953094354402294</v>
      </c>
      <c r="J1261" s="90">
        <v>0.68485524063481107</v>
      </c>
      <c r="K1261" s="90">
        <v>1.656485343948194E-3</v>
      </c>
      <c r="L1261" s="90">
        <v>0</v>
      </c>
      <c r="M1261" s="90">
        <v>0</v>
      </c>
      <c r="N1261" s="89">
        <v>11</v>
      </c>
      <c r="O1261" s="89">
        <v>86</v>
      </c>
      <c r="P1261" s="89">
        <f t="shared" si="36"/>
        <v>30</v>
      </c>
      <c r="Q1261" s="91">
        <f>(alpha_a+(beta_b/(1+EXP((((-1)*ceta_c)+(delta_d*LN(speed_s)))+(epsilon_e*speed_s)))))</f>
        <v>7.0814804532662112</v>
      </c>
    </row>
    <row r="1262" spans="1:17" x14ac:dyDescent="0.25">
      <c r="A1262" s="88" t="s">
        <v>20</v>
      </c>
      <c r="B1262" s="88" t="s">
        <v>19</v>
      </c>
      <c r="C1262" s="88" t="s">
        <v>65</v>
      </c>
      <c r="D1262" s="88" t="s">
        <v>138</v>
      </c>
      <c r="E1262" s="130">
        <v>-0.02</v>
      </c>
      <c r="F1262" s="130">
        <v>1</v>
      </c>
      <c r="G1262" s="90">
        <v>-4.7482239520716951E-5</v>
      </c>
      <c r="H1262" s="90">
        <v>7.773397619964189E-3</v>
      </c>
      <c r="I1262" s="90">
        <v>-0.46767530141014679</v>
      </c>
      <c r="J1262" s="90">
        <v>12.707049100899392</v>
      </c>
      <c r="K1262" s="90">
        <v>0</v>
      </c>
      <c r="L1262" s="90">
        <v>0</v>
      </c>
      <c r="M1262" s="90">
        <v>0</v>
      </c>
      <c r="N1262" s="89">
        <v>11</v>
      </c>
      <c r="O1262" s="89">
        <v>84</v>
      </c>
      <c r="P1262" s="89">
        <f t="shared" si="36"/>
        <v>30</v>
      </c>
      <c r="Q1262" s="91">
        <f>(((alpha_a*(speed_s^3))+(beta_b*(speed_s^2))+(ceta_c*speed_s))+delta_d)</f>
        <v>4.3908274495033996</v>
      </c>
    </row>
    <row r="1263" spans="1:17" x14ac:dyDescent="0.25">
      <c r="A1263" s="88" t="s">
        <v>20</v>
      </c>
      <c r="B1263" s="88" t="s">
        <v>22</v>
      </c>
      <c r="C1263" s="88" t="s">
        <v>65</v>
      </c>
      <c r="D1263" s="88" t="s">
        <v>134</v>
      </c>
      <c r="E1263" s="130">
        <v>-0.02</v>
      </c>
      <c r="F1263" s="130">
        <v>1</v>
      </c>
      <c r="G1263" s="90">
        <v>65.571405185356639</v>
      </c>
      <c r="H1263" s="90">
        <v>0.99583856625310396</v>
      </c>
      <c r="I1263" s="90">
        <v>-0.6632804400690403</v>
      </c>
      <c r="J1263" s="90">
        <v>0</v>
      </c>
      <c r="K1263" s="90">
        <v>0</v>
      </c>
      <c r="L1263" s="90">
        <v>0</v>
      </c>
      <c r="M1263" s="90">
        <v>0</v>
      </c>
      <c r="N1263" s="89">
        <v>11</v>
      </c>
      <c r="O1263" s="89">
        <v>86</v>
      </c>
      <c r="P1263" s="89">
        <f t="shared" si="36"/>
        <v>30</v>
      </c>
      <c r="Q1263" s="91">
        <f>((alpha_a*(beta_b^speed_s))*(speed_s^ceta_c))</f>
        <v>6.06229541673284</v>
      </c>
    </row>
    <row r="1264" spans="1:17" x14ac:dyDescent="0.25">
      <c r="A1264" s="88" t="s">
        <v>20</v>
      </c>
      <c r="B1264" s="88" t="s">
        <v>22</v>
      </c>
      <c r="C1264" s="88" t="s">
        <v>65</v>
      </c>
      <c r="D1264" s="88" t="s">
        <v>135</v>
      </c>
      <c r="E1264" s="130">
        <v>-0.02</v>
      </c>
      <c r="F1264" s="130">
        <v>1</v>
      </c>
      <c r="G1264" s="90">
        <v>-0.80794623203370097</v>
      </c>
      <c r="H1264" s="90">
        <v>80.882931355055973</v>
      </c>
      <c r="I1264" s="90">
        <v>-0.13702607067106889</v>
      </c>
      <c r="J1264" s="90">
        <v>0.72104553663792292</v>
      </c>
      <c r="K1264" s="90">
        <v>1.4385766345194639E-3</v>
      </c>
      <c r="L1264" s="90">
        <v>0</v>
      </c>
      <c r="M1264" s="90">
        <v>0</v>
      </c>
      <c r="N1264" s="89">
        <v>11</v>
      </c>
      <c r="O1264" s="89">
        <v>86</v>
      </c>
      <c r="P1264" s="89">
        <f t="shared" si="36"/>
        <v>30</v>
      </c>
      <c r="Q1264" s="91">
        <f>(alpha_a+(beta_b/(1+EXP((((-1)*ceta_c)+(delta_d*LN(speed_s)))+(epsilon_e*speed_s)))))</f>
        <v>4.6168302724033978</v>
      </c>
    </row>
    <row r="1265" spans="1:17" x14ac:dyDescent="0.25">
      <c r="A1265" s="88" t="s">
        <v>20</v>
      </c>
      <c r="B1265" s="88" t="s">
        <v>22</v>
      </c>
      <c r="C1265" s="88" t="s">
        <v>65</v>
      </c>
      <c r="D1265" s="88" t="s">
        <v>136</v>
      </c>
      <c r="E1265" s="130">
        <v>-0.02</v>
      </c>
      <c r="F1265" s="130">
        <v>1</v>
      </c>
      <c r="G1265" s="90">
        <v>-0.72149515371759698</v>
      </c>
      <c r="H1265" s="90">
        <v>105.40280902228413</v>
      </c>
      <c r="I1265" s="90">
        <v>-0.27641989845203285</v>
      </c>
      <c r="J1265" s="90">
        <v>0.74564412373418154</v>
      </c>
      <c r="K1265" s="90">
        <v>1.298729260616956E-3</v>
      </c>
      <c r="L1265" s="90">
        <v>0</v>
      </c>
      <c r="M1265" s="90">
        <v>0</v>
      </c>
      <c r="N1265" s="89">
        <v>11</v>
      </c>
      <c r="O1265" s="89">
        <v>86</v>
      </c>
      <c r="P1265" s="89">
        <f t="shared" si="36"/>
        <v>30</v>
      </c>
      <c r="Q1265" s="91">
        <f>(alpha_a+(beta_b/(1+EXP((((-1)*ceta_c)+(delta_d*LN(speed_s)))+(epsilon_e*speed_s)))))</f>
        <v>5.0340946546497065</v>
      </c>
    </row>
    <row r="1266" spans="1:17" x14ac:dyDescent="0.25">
      <c r="A1266" s="88" t="s">
        <v>20</v>
      </c>
      <c r="B1266" s="88" t="s">
        <v>22</v>
      </c>
      <c r="C1266" s="88" t="s">
        <v>65</v>
      </c>
      <c r="D1266" s="88" t="s">
        <v>137</v>
      </c>
      <c r="E1266" s="130">
        <v>-0.02</v>
      </c>
      <c r="F1266" s="130">
        <v>1</v>
      </c>
      <c r="G1266" s="90">
        <v>108.35471706953825</v>
      </c>
      <c r="H1266" s="90">
        <v>0.99544043302170637</v>
      </c>
      <c r="I1266" s="90">
        <v>-0.89722280788798059</v>
      </c>
      <c r="J1266" s="90">
        <v>0</v>
      </c>
      <c r="K1266" s="90">
        <v>0</v>
      </c>
      <c r="L1266" s="90">
        <v>0</v>
      </c>
      <c r="M1266" s="90">
        <v>0</v>
      </c>
      <c r="N1266" s="89">
        <v>11</v>
      </c>
      <c r="O1266" s="89">
        <v>86</v>
      </c>
      <c r="P1266" s="89">
        <f t="shared" si="36"/>
        <v>30</v>
      </c>
      <c r="Q1266" s="91">
        <f>((alpha_a*(beta_b^speed_s))*(speed_s^ceta_c))</f>
        <v>4.4668282467294445</v>
      </c>
    </row>
    <row r="1267" spans="1:17" x14ac:dyDescent="0.25">
      <c r="A1267" s="88" t="s">
        <v>20</v>
      </c>
      <c r="B1267" s="88" t="s">
        <v>22</v>
      </c>
      <c r="C1267" s="88" t="s">
        <v>65</v>
      </c>
      <c r="D1267" s="88" t="s">
        <v>138</v>
      </c>
      <c r="E1267" s="130">
        <v>-0.02</v>
      </c>
      <c r="F1267" s="130">
        <v>1</v>
      </c>
      <c r="G1267" s="90">
        <v>-0.59046287832749511</v>
      </c>
      <c r="H1267" s="90">
        <v>38.296596184654575</v>
      </c>
      <c r="I1267" s="90">
        <v>9.3392477802793472E-2</v>
      </c>
      <c r="J1267" s="90">
        <v>0.71667692943546879</v>
      </c>
      <c r="K1267" s="90">
        <v>1.4826091211338308E-3</v>
      </c>
      <c r="L1267" s="90">
        <v>0</v>
      </c>
      <c r="M1267" s="90">
        <v>0</v>
      </c>
      <c r="N1267" s="89">
        <v>11</v>
      </c>
      <c r="O1267" s="89">
        <v>86</v>
      </c>
      <c r="P1267" s="89">
        <f t="shared" si="36"/>
        <v>30</v>
      </c>
      <c r="Q1267" s="91">
        <f>(alpha_a+(beta_b/(1+EXP((((-1)*ceta_c)+(delta_d*LN(speed_s)))+(epsilon_e*speed_s)))))</f>
        <v>2.6280842640083599</v>
      </c>
    </row>
    <row r="1268" spans="1:17" x14ac:dyDescent="0.25">
      <c r="A1268" s="88" t="s">
        <v>20</v>
      </c>
      <c r="B1268" s="88" t="s">
        <v>21</v>
      </c>
      <c r="C1268" s="88" t="s">
        <v>65</v>
      </c>
      <c r="D1268" s="88" t="s">
        <v>134</v>
      </c>
      <c r="E1268" s="130">
        <v>-0.02</v>
      </c>
      <c r="F1268" s="130">
        <v>1</v>
      </c>
      <c r="G1268" s="90">
        <v>-1.1527490164923807E-4</v>
      </c>
      <c r="H1268" s="90">
        <v>1.9119674529251719E-2</v>
      </c>
      <c r="I1268" s="90">
        <v>-1.1239331738985119</v>
      </c>
      <c r="J1268" s="90">
        <v>28.871625770015985</v>
      </c>
      <c r="K1268" s="90">
        <v>0</v>
      </c>
      <c r="L1268" s="90">
        <v>0</v>
      </c>
      <c r="M1268" s="90">
        <v>0</v>
      </c>
      <c r="N1268" s="89">
        <v>11</v>
      </c>
      <c r="O1268" s="89">
        <v>86</v>
      </c>
      <c r="P1268" s="89">
        <f t="shared" si="36"/>
        <v>30</v>
      </c>
      <c r="Q1268" s="91">
        <f>(((alpha_a*(speed_s^3))+(beta_b*(speed_s^2))+(ceta_c*speed_s))+delta_d)</f>
        <v>9.2489152848577447</v>
      </c>
    </row>
    <row r="1269" spans="1:17" x14ac:dyDescent="0.25">
      <c r="A1269" s="88" t="s">
        <v>20</v>
      </c>
      <c r="B1269" s="88" t="s">
        <v>21</v>
      </c>
      <c r="C1269" s="88" t="s">
        <v>65</v>
      </c>
      <c r="D1269" s="88" t="s">
        <v>135</v>
      </c>
      <c r="E1269" s="130">
        <v>-0.02</v>
      </c>
      <c r="F1269" s="130">
        <v>1</v>
      </c>
      <c r="G1269" s="90">
        <v>-7.5972390803246152E-5</v>
      </c>
      <c r="H1269" s="90">
        <v>1.2711898291979436E-2</v>
      </c>
      <c r="I1269" s="90">
        <v>-0.7499853056944954</v>
      </c>
      <c r="J1269" s="90">
        <v>18.94431148540118</v>
      </c>
      <c r="K1269" s="90">
        <v>0</v>
      </c>
      <c r="L1269" s="90">
        <v>0</v>
      </c>
      <c r="M1269" s="90">
        <v>0</v>
      </c>
      <c r="N1269" s="89">
        <v>11</v>
      </c>
      <c r="O1269" s="89">
        <v>86</v>
      </c>
      <c r="P1269" s="89">
        <f t="shared" si="36"/>
        <v>30</v>
      </c>
      <c r="Q1269" s="91">
        <f>(((alpha_a*(speed_s^3))+(beta_b*(speed_s^2))+(ceta_c*speed_s))+delta_d)</f>
        <v>5.8342062256601643</v>
      </c>
    </row>
    <row r="1270" spans="1:17" x14ac:dyDescent="0.25">
      <c r="A1270" s="88" t="s">
        <v>20</v>
      </c>
      <c r="B1270" s="88" t="s">
        <v>21</v>
      </c>
      <c r="C1270" s="88" t="s">
        <v>65</v>
      </c>
      <c r="D1270" s="88" t="s">
        <v>136</v>
      </c>
      <c r="E1270" s="130">
        <v>-0.02</v>
      </c>
      <c r="F1270" s="130">
        <v>1</v>
      </c>
      <c r="G1270" s="90">
        <v>-8.3710888387311804E-5</v>
      </c>
      <c r="H1270" s="90">
        <v>1.4158388009696973E-2</v>
      </c>
      <c r="I1270" s="90">
        <v>-0.8396113245280199</v>
      </c>
      <c r="J1270" s="90">
        <v>21.025725530504104</v>
      </c>
      <c r="K1270" s="90">
        <v>0</v>
      </c>
      <c r="L1270" s="90">
        <v>0</v>
      </c>
      <c r="M1270" s="90">
        <v>0</v>
      </c>
      <c r="N1270" s="89">
        <v>11</v>
      </c>
      <c r="O1270" s="89">
        <v>86</v>
      </c>
      <c r="P1270" s="89">
        <f t="shared" si="36"/>
        <v>30</v>
      </c>
      <c r="Q1270" s="91">
        <f>(((alpha_a*(speed_s^3))+(beta_b*(speed_s^2))+(ceta_c*speed_s))+delta_d)</f>
        <v>6.3197410169333654</v>
      </c>
    </row>
    <row r="1271" spans="1:17" x14ac:dyDescent="0.25">
      <c r="A1271" s="88" t="s">
        <v>20</v>
      </c>
      <c r="B1271" s="88" t="s">
        <v>21</v>
      </c>
      <c r="C1271" s="88" t="s">
        <v>65</v>
      </c>
      <c r="D1271" s="88" t="s">
        <v>137</v>
      </c>
      <c r="E1271" s="130">
        <v>-0.02</v>
      </c>
      <c r="F1271" s="130">
        <v>1</v>
      </c>
      <c r="G1271" s="90">
        <v>-1.4037142750238694</v>
      </c>
      <c r="H1271" s="90">
        <v>196.52002491565548</v>
      </c>
      <c r="I1271" s="90">
        <v>-0.360714380737578</v>
      </c>
      <c r="J1271" s="90">
        <v>0.8524228554979475</v>
      </c>
      <c r="K1271" s="90">
        <v>8.6351487517964719E-4</v>
      </c>
      <c r="L1271" s="90">
        <v>0</v>
      </c>
      <c r="M1271" s="90">
        <v>0</v>
      </c>
      <c r="N1271" s="89">
        <v>11</v>
      </c>
      <c r="O1271" s="89">
        <v>86</v>
      </c>
      <c r="P1271" s="89">
        <f t="shared" si="36"/>
        <v>30</v>
      </c>
      <c r="Q1271" s="91">
        <f>(alpha_a+(beta_b/(1+EXP((((-1)*ceta_c)+(delta_d*LN(speed_s)))+(epsilon_e*speed_s)))))</f>
        <v>5.6825698299581555</v>
      </c>
    </row>
    <row r="1272" spans="1:17" x14ac:dyDescent="0.25">
      <c r="A1272" s="88" t="s">
        <v>20</v>
      </c>
      <c r="B1272" s="88" t="s">
        <v>21</v>
      </c>
      <c r="C1272" s="88" t="s">
        <v>65</v>
      </c>
      <c r="D1272" s="88" t="s">
        <v>138</v>
      </c>
      <c r="E1272" s="130">
        <v>-0.02</v>
      </c>
      <c r="F1272" s="130">
        <v>1</v>
      </c>
      <c r="G1272" s="90">
        <v>-4.28688005500347E-5</v>
      </c>
      <c r="H1272" s="90">
        <v>7.1209157888647194E-3</v>
      </c>
      <c r="I1272" s="90">
        <v>-0.41987863201710907</v>
      </c>
      <c r="J1272" s="90">
        <v>10.679475221681521</v>
      </c>
      <c r="K1272" s="90">
        <v>0</v>
      </c>
      <c r="L1272" s="90">
        <v>0</v>
      </c>
      <c r="M1272" s="90">
        <v>0</v>
      </c>
      <c r="N1272" s="89">
        <v>11</v>
      </c>
      <c r="O1272" s="89">
        <v>85</v>
      </c>
      <c r="P1272" s="89">
        <f t="shared" si="36"/>
        <v>30</v>
      </c>
      <c r="Q1272" s="91">
        <f>(((alpha_a*(speed_s^3))+(beta_b*(speed_s^2))+(ceta_c*speed_s))+delta_d)</f>
        <v>3.3344828562955602</v>
      </c>
    </row>
    <row r="1273" spans="1:17" x14ac:dyDescent="0.25">
      <c r="A1273" s="88" t="s">
        <v>6</v>
      </c>
      <c r="B1273" s="88" t="s">
        <v>5</v>
      </c>
      <c r="C1273" s="88" t="s">
        <v>65</v>
      </c>
      <c r="D1273" s="88" t="s">
        <v>134</v>
      </c>
      <c r="E1273" s="130">
        <v>-0.02</v>
      </c>
      <c r="F1273" s="130">
        <v>1</v>
      </c>
      <c r="G1273" s="90">
        <v>-7.3534132168176107E-5</v>
      </c>
      <c r="H1273" s="90">
        <v>1.3395108384211573E-2</v>
      </c>
      <c r="I1273" s="90">
        <v>-0.87098609037001773</v>
      </c>
      <c r="J1273" s="90">
        <v>23.142287297276983</v>
      </c>
      <c r="K1273" s="90">
        <v>0</v>
      </c>
      <c r="L1273" s="90">
        <v>0</v>
      </c>
      <c r="M1273" s="90">
        <v>0</v>
      </c>
      <c r="N1273" s="89">
        <v>12</v>
      </c>
      <c r="O1273" s="89">
        <v>86</v>
      </c>
      <c r="P1273" s="89">
        <f t="shared" si="36"/>
        <v>30</v>
      </c>
      <c r="Q1273" s="91">
        <f>(((alpha_a*(speed_s^3))+(beta_b*(speed_s^2))+(ceta_c*speed_s))+delta_d)</f>
        <v>7.0828805634261123</v>
      </c>
    </row>
    <row r="1274" spans="1:17" x14ac:dyDescent="0.25">
      <c r="A1274" s="88" t="s">
        <v>6</v>
      </c>
      <c r="B1274" s="88" t="s">
        <v>5</v>
      </c>
      <c r="C1274" s="88" t="s">
        <v>65</v>
      </c>
      <c r="D1274" s="88" t="s">
        <v>135</v>
      </c>
      <c r="E1274" s="130">
        <v>-0.02</v>
      </c>
      <c r="F1274" s="130">
        <v>1</v>
      </c>
      <c r="G1274" s="90">
        <v>-3.1848349948031323</v>
      </c>
      <c r="H1274" s="90">
        <v>85.990638728416656</v>
      </c>
      <c r="I1274" s="90">
        <v>-0.37242570359909039</v>
      </c>
      <c r="J1274" s="90">
        <v>0.5640969096421764</v>
      </c>
      <c r="K1274" s="90">
        <v>1.5912615487890631E-3</v>
      </c>
      <c r="L1274" s="90">
        <v>0</v>
      </c>
      <c r="M1274" s="90">
        <v>0</v>
      </c>
      <c r="N1274" s="89">
        <v>12</v>
      </c>
      <c r="O1274" s="89">
        <v>86</v>
      </c>
      <c r="P1274" s="89">
        <f t="shared" si="36"/>
        <v>30</v>
      </c>
      <c r="Q1274" s="91">
        <f>(alpha_a+(beta_b/(1+EXP((((-1)*ceta_c)+(delta_d*LN(speed_s)))+(epsilon_e*speed_s)))))</f>
        <v>4.3791306252086777</v>
      </c>
    </row>
    <row r="1275" spans="1:17" x14ac:dyDescent="0.25">
      <c r="A1275" s="88" t="s">
        <v>6</v>
      </c>
      <c r="B1275" s="88" t="s">
        <v>5</v>
      </c>
      <c r="C1275" s="88" t="s">
        <v>65</v>
      </c>
      <c r="D1275" s="88" t="s">
        <v>136</v>
      </c>
      <c r="E1275" s="130">
        <v>-0.02</v>
      </c>
      <c r="F1275" s="130">
        <v>1</v>
      </c>
      <c r="G1275" s="90">
        <v>-3.1125267787072142</v>
      </c>
      <c r="H1275" s="90">
        <v>103.11014444867007</v>
      </c>
      <c r="I1275" s="90">
        <v>-0.42924013469816596</v>
      </c>
      <c r="J1275" s="90">
        <v>0.59116929679102814</v>
      </c>
      <c r="K1275" s="90">
        <v>1.645546701334702E-3</v>
      </c>
      <c r="L1275" s="90">
        <v>0</v>
      </c>
      <c r="M1275" s="90">
        <v>0</v>
      </c>
      <c r="N1275" s="89">
        <v>12</v>
      </c>
      <c r="O1275" s="89">
        <v>86</v>
      </c>
      <c r="P1275" s="89">
        <f t="shared" si="36"/>
        <v>30</v>
      </c>
      <c r="Q1275" s="91">
        <f>(alpha_a+(beta_b/(1+EXP((((-1)*ceta_c)+(delta_d*LN(speed_s)))+(epsilon_e*speed_s)))))</f>
        <v>4.7869898563196314</v>
      </c>
    </row>
    <row r="1276" spans="1:17" x14ac:dyDescent="0.25">
      <c r="A1276" s="88" t="s">
        <v>6</v>
      </c>
      <c r="B1276" s="88" t="s">
        <v>5</v>
      </c>
      <c r="C1276" s="88" t="s">
        <v>65</v>
      </c>
      <c r="D1276" s="88" t="s">
        <v>137</v>
      </c>
      <c r="E1276" s="130">
        <v>-0.02</v>
      </c>
      <c r="F1276" s="130">
        <v>1</v>
      </c>
      <c r="G1276" s="90">
        <v>-1.7206591275272367</v>
      </c>
      <c r="H1276" s="90">
        <v>95.112786498977897</v>
      </c>
      <c r="I1276" s="90">
        <v>-0.22911754296977507</v>
      </c>
      <c r="J1276" s="90">
        <v>0.72734214544107734</v>
      </c>
      <c r="K1276" s="90">
        <v>1.1449050054244915E-3</v>
      </c>
      <c r="L1276" s="90">
        <v>0</v>
      </c>
      <c r="M1276" s="90">
        <v>0</v>
      </c>
      <c r="N1276" s="89">
        <v>12</v>
      </c>
      <c r="O1276" s="89">
        <v>86</v>
      </c>
      <c r="P1276" s="89">
        <f t="shared" si="36"/>
        <v>30</v>
      </c>
      <c r="Q1276" s="91">
        <f>(alpha_a+(beta_b/(1+EXP((((-1)*ceta_c)+(delta_d*LN(speed_s)))+(epsilon_e*speed_s)))))</f>
        <v>4.0629574454033222</v>
      </c>
    </row>
    <row r="1277" spans="1:17" x14ac:dyDescent="0.25">
      <c r="A1277" s="88" t="s">
        <v>6</v>
      </c>
      <c r="B1277" s="88" t="s">
        <v>5</v>
      </c>
      <c r="C1277" s="88" t="s">
        <v>65</v>
      </c>
      <c r="D1277" s="88" t="s">
        <v>138</v>
      </c>
      <c r="E1277" s="130">
        <v>-0.02</v>
      </c>
      <c r="F1277" s="130">
        <v>1</v>
      </c>
      <c r="G1277" s="90">
        <v>-2.5365316562430697E-5</v>
      </c>
      <c r="H1277" s="90">
        <v>4.6526550047344128E-3</v>
      </c>
      <c r="I1277" s="90">
        <v>-0.30476567224118883</v>
      </c>
      <c r="J1277" s="90">
        <v>8.1206011536397984</v>
      </c>
      <c r="K1277" s="90">
        <v>0</v>
      </c>
      <c r="L1277" s="90">
        <v>0</v>
      </c>
      <c r="M1277" s="90">
        <v>0</v>
      </c>
      <c r="N1277" s="89">
        <v>12</v>
      </c>
      <c r="O1277" s="89">
        <v>86</v>
      </c>
      <c r="P1277" s="89">
        <f t="shared" si="36"/>
        <v>30</v>
      </c>
      <c r="Q1277" s="91">
        <f>(((alpha_a*(speed_s^3))+(beta_b*(speed_s^2))+(ceta_c*speed_s))+delta_d)</f>
        <v>2.480156943479475</v>
      </c>
    </row>
    <row r="1278" spans="1:17" x14ac:dyDescent="0.25">
      <c r="A1278" s="88" t="s">
        <v>6</v>
      </c>
      <c r="B1278" s="88" t="s">
        <v>5</v>
      </c>
      <c r="C1278" s="88" t="s">
        <v>65</v>
      </c>
      <c r="D1278" s="88" t="s">
        <v>131</v>
      </c>
      <c r="E1278" s="130">
        <v>-0.02</v>
      </c>
      <c r="F1278" s="130">
        <v>1</v>
      </c>
      <c r="G1278" s="90">
        <v>-35.196053725799999</v>
      </c>
      <c r="H1278" s="90">
        <v>9.0842547188000005</v>
      </c>
      <c r="I1278" s="90">
        <v>-4.5802390300000002E-2</v>
      </c>
      <c r="J1278" s="90">
        <v>66.537114514799995</v>
      </c>
      <c r="K1278" s="90">
        <v>1</v>
      </c>
      <c r="L1278" s="90">
        <v>-0.39971022750000001</v>
      </c>
      <c r="M1278" s="90">
        <v>0.11182190440000001</v>
      </c>
      <c r="N1278" s="89">
        <v>5</v>
      </c>
      <c r="O1278" s="89">
        <v>85</v>
      </c>
      <c r="P1278" s="89">
        <f t="shared" si="36"/>
        <v>30</v>
      </c>
      <c r="Q1278" s="91">
        <f>(alpha_a+beta_b*speed_s+ceta_c*speed_s^2+delta_d/speed_s)/(epsilon_e+feta_f*speed_s+gamma_g*speed_s^2)</f>
        <v>2.212279578896502</v>
      </c>
    </row>
    <row r="1279" spans="1:17" x14ac:dyDescent="0.25">
      <c r="A1279" s="88" t="s">
        <v>6</v>
      </c>
      <c r="B1279" s="88" t="s">
        <v>5</v>
      </c>
      <c r="C1279" s="88" t="s">
        <v>65</v>
      </c>
      <c r="D1279" s="88" t="s">
        <v>132</v>
      </c>
      <c r="E1279" s="130">
        <v>-0.02</v>
      </c>
      <c r="F1279" s="130">
        <v>1</v>
      </c>
      <c r="G1279" s="90">
        <v>-121.9729150375</v>
      </c>
      <c r="H1279" s="90">
        <v>38.544968324899997</v>
      </c>
      <c r="I1279" s="90">
        <v>-0.19156226309999999</v>
      </c>
      <c r="J1279" s="90">
        <v>186.28278990620001</v>
      </c>
      <c r="K1279" s="90">
        <v>1</v>
      </c>
      <c r="L1279" s="90">
        <v>-0.35953986249999997</v>
      </c>
      <c r="M1279" s="90">
        <v>0.24627204110000001</v>
      </c>
      <c r="N1279" s="89">
        <v>5</v>
      </c>
      <c r="O1279" s="89">
        <v>85</v>
      </c>
      <c r="P1279" s="89">
        <f t="shared" si="36"/>
        <v>30</v>
      </c>
      <c r="Q1279" s="91">
        <f>(alpha_a+beta_b*speed_s+ceta_c*speed_s^2+delta_d/speed_s)/(epsilon_e+feta_f*speed_s+gamma_g*speed_s^2)</f>
        <v>4.0979188749655293</v>
      </c>
    </row>
    <row r="1280" spans="1:17" x14ac:dyDescent="0.25">
      <c r="A1280" s="88" t="s">
        <v>6</v>
      </c>
      <c r="B1280" s="88" t="s">
        <v>5</v>
      </c>
      <c r="C1280" s="88" t="s">
        <v>65</v>
      </c>
      <c r="D1280" s="88" t="s">
        <v>133</v>
      </c>
      <c r="E1280" s="130">
        <v>-0.02</v>
      </c>
      <c r="F1280" s="130">
        <v>1</v>
      </c>
      <c r="G1280" s="90">
        <v>-9.2121455255000004</v>
      </c>
      <c r="H1280" s="90">
        <v>0.66260884919999996</v>
      </c>
      <c r="I1280" s="90">
        <v>-7.2665019999999998E-4</v>
      </c>
      <c r="J1280" s="90">
        <v>34.447387325000001</v>
      </c>
      <c r="K1280" s="90">
        <v>1</v>
      </c>
      <c r="L1280" s="90">
        <v>-0.27518745210000001</v>
      </c>
      <c r="M1280" s="90">
        <v>2.1274953700000002E-2</v>
      </c>
      <c r="N1280" s="89">
        <v>5</v>
      </c>
      <c r="O1280" s="89">
        <v>85</v>
      </c>
      <c r="P1280" s="89">
        <f t="shared" si="36"/>
        <v>30</v>
      </c>
      <c r="Q1280" s="91">
        <f>(alpha_a+beta_b*speed_s+ceta_c*speed_s^2+delta_d/speed_s)/(epsilon_e+feta_f*speed_s+gamma_g*speed_s^2)</f>
        <v>0.93849109353897764</v>
      </c>
    </row>
    <row r="1281" spans="1:17" x14ac:dyDescent="0.25">
      <c r="A1281" s="88" t="s">
        <v>6</v>
      </c>
      <c r="B1281" s="88" t="s">
        <v>10</v>
      </c>
      <c r="C1281" s="88" t="s">
        <v>65</v>
      </c>
      <c r="D1281" s="88" t="s">
        <v>134</v>
      </c>
      <c r="E1281" s="130">
        <v>-0.02</v>
      </c>
      <c r="F1281" s="130">
        <v>1</v>
      </c>
      <c r="G1281" s="90">
        <v>-6.9973392614503966E-5</v>
      </c>
      <c r="H1281" s="90">
        <v>1.2757123193737703E-2</v>
      </c>
      <c r="I1281" s="90">
        <v>-0.85546676789670972</v>
      </c>
      <c r="J1281" s="90">
        <v>24.100656986643013</v>
      </c>
      <c r="K1281" s="90">
        <v>0</v>
      </c>
      <c r="L1281" s="90">
        <v>0</v>
      </c>
      <c r="M1281" s="90">
        <v>0</v>
      </c>
      <c r="N1281" s="89">
        <v>12</v>
      </c>
      <c r="O1281" s="89">
        <v>86</v>
      </c>
      <c r="P1281" s="89">
        <f t="shared" si="36"/>
        <v>30</v>
      </c>
      <c r="Q1281" s="91">
        <f>(((alpha_a*(speed_s^3))+(beta_b*(speed_s^2))+(ceta_c*speed_s))+delta_d)</f>
        <v>8.0287832235140471</v>
      </c>
    </row>
    <row r="1282" spans="1:17" x14ac:dyDescent="0.25">
      <c r="A1282" s="88" t="s">
        <v>6</v>
      </c>
      <c r="B1282" s="88" t="s">
        <v>10</v>
      </c>
      <c r="C1282" s="88" t="s">
        <v>65</v>
      </c>
      <c r="D1282" s="88" t="s">
        <v>135</v>
      </c>
      <c r="E1282" s="130">
        <v>-0.02</v>
      </c>
      <c r="F1282" s="130">
        <v>1</v>
      </c>
      <c r="G1282" s="90">
        <v>-5.4057550691798986E-5</v>
      </c>
      <c r="H1282" s="90">
        <v>9.887731964085808E-3</v>
      </c>
      <c r="I1282" s="90">
        <v>-0.65865781425422598</v>
      </c>
      <c r="J1282" s="90">
        <v>18.145541207853142</v>
      </c>
      <c r="K1282" s="90">
        <v>0</v>
      </c>
      <c r="L1282" s="90">
        <v>0</v>
      </c>
      <c r="M1282" s="90">
        <v>0</v>
      </c>
      <c r="N1282" s="89">
        <v>12</v>
      </c>
      <c r="O1282" s="89">
        <v>86</v>
      </c>
      <c r="P1282" s="89">
        <f t="shared" si="36"/>
        <v>30</v>
      </c>
      <c r="Q1282" s="91">
        <f>(((alpha_a*(speed_s^3))+(beta_b*(speed_s^2))+(ceta_c*speed_s))+delta_d)</f>
        <v>5.8252116792250188</v>
      </c>
    </row>
    <row r="1283" spans="1:17" x14ac:dyDescent="0.25">
      <c r="A1283" s="88" t="s">
        <v>6</v>
      </c>
      <c r="B1283" s="88" t="s">
        <v>10</v>
      </c>
      <c r="C1283" s="88" t="s">
        <v>65</v>
      </c>
      <c r="D1283" s="88" t="s">
        <v>136</v>
      </c>
      <c r="E1283" s="130">
        <v>-0.02</v>
      </c>
      <c r="F1283" s="130">
        <v>1</v>
      </c>
      <c r="G1283" s="90">
        <v>-5.7217780302016488</v>
      </c>
      <c r="H1283" s="90">
        <v>111.41332662127869</v>
      </c>
      <c r="I1283" s="90">
        <v>-0.3369852592799964</v>
      </c>
      <c r="J1283" s="90">
        <v>0.50797870666250389</v>
      </c>
      <c r="K1283" s="90">
        <v>1.7932436245604064E-3</v>
      </c>
      <c r="L1283" s="90">
        <v>0</v>
      </c>
      <c r="M1283" s="90">
        <v>0</v>
      </c>
      <c r="N1283" s="89">
        <v>12</v>
      </c>
      <c r="O1283" s="89">
        <v>86</v>
      </c>
      <c r="P1283" s="89">
        <f t="shared" si="36"/>
        <v>30</v>
      </c>
      <c r="Q1283" s="91">
        <f>(alpha_a+(beta_b/(1+EXP((((-1)*ceta_c)+(delta_d*LN(speed_s)))+(epsilon_e*speed_s)))))</f>
        <v>6.2339766484515513</v>
      </c>
    </row>
    <row r="1284" spans="1:17" x14ac:dyDescent="0.25">
      <c r="A1284" s="88" t="s">
        <v>6</v>
      </c>
      <c r="B1284" s="88" t="s">
        <v>10</v>
      </c>
      <c r="C1284" s="88" t="s">
        <v>65</v>
      </c>
      <c r="D1284" s="88" t="s">
        <v>137</v>
      </c>
      <c r="E1284" s="130">
        <v>-0.02</v>
      </c>
      <c r="F1284" s="130">
        <v>1</v>
      </c>
      <c r="G1284" s="90">
        <v>-3.1557554109801917</v>
      </c>
      <c r="H1284" s="90">
        <v>102.49088687445182</v>
      </c>
      <c r="I1284" s="90">
        <v>-0.23024659926397426</v>
      </c>
      <c r="J1284" s="90">
        <v>0.63034229975413181</v>
      </c>
      <c r="K1284" s="90">
        <v>1.4338666925524078E-3</v>
      </c>
      <c r="L1284" s="90">
        <v>0</v>
      </c>
      <c r="M1284" s="90">
        <v>0</v>
      </c>
      <c r="N1284" s="89">
        <v>12</v>
      </c>
      <c r="O1284" s="89">
        <v>86</v>
      </c>
      <c r="P1284" s="89">
        <f t="shared" si="36"/>
        <v>30</v>
      </c>
      <c r="Q1284" s="91">
        <f>(alpha_a+(beta_b/(1+EXP((((-1)*ceta_c)+(delta_d*LN(speed_s)))+(epsilon_e*speed_s)))))</f>
        <v>5.2353675614798547</v>
      </c>
    </row>
    <row r="1285" spans="1:17" x14ac:dyDescent="0.25">
      <c r="A1285" s="88" t="s">
        <v>6</v>
      </c>
      <c r="B1285" s="88" t="s">
        <v>10</v>
      </c>
      <c r="C1285" s="88" t="s">
        <v>65</v>
      </c>
      <c r="D1285" s="88" t="s">
        <v>138</v>
      </c>
      <c r="E1285" s="130">
        <v>-0.02</v>
      </c>
      <c r="F1285" s="130">
        <v>1</v>
      </c>
      <c r="G1285" s="90">
        <v>-2.9291555915872493E-5</v>
      </c>
      <c r="H1285" s="90">
        <v>5.3967088386663318E-3</v>
      </c>
      <c r="I1285" s="90">
        <v>-0.3627464060747963</v>
      </c>
      <c r="J1285" s="90">
        <v>10.063050903194563</v>
      </c>
      <c r="K1285" s="90">
        <v>0</v>
      </c>
      <c r="L1285" s="90">
        <v>0</v>
      </c>
      <c r="M1285" s="90">
        <v>0</v>
      </c>
      <c r="N1285" s="89">
        <v>12</v>
      </c>
      <c r="O1285" s="89">
        <v>86</v>
      </c>
      <c r="P1285" s="89">
        <f t="shared" si="36"/>
        <v>30</v>
      </c>
      <c r="Q1285" s="91">
        <f>(((alpha_a*(speed_s^3))+(beta_b*(speed_s^2))+(ceta_c*speed_s))+delta_d)</f>
        <v>3.2468246660218156</v>
      </c>
    </row>
    <row r="1286" spans="1:17" x14ac:dyDescent="0.25">
      <c r="A1286" s="88" t="s">
        <v>6</v>
      </c>
      <c r="B1286" s="88" t="s">
        <v>10</v>
      </c>
      <c r="C1286" s="88" t="s">
        <v>65</v>
      </c>
      <c r="D1286" s="88" t="s">
        <v>131</v>
      </c>
      <c r="E1286" s="130">
        <v>-0.02</v>
      </c>
      <c r="F1286" s="130">
        <v>1</v>
      </c>
      <c r="G1286" s="90">
        <v>36.921402924900001</v>
      </c>
      <c r="H1286" s="90">
        <v>-12.512430371500001</v>
      </c>
      <c r="I1286" s="90">
        <v>8.02036104E-2</v>
      </c>
      <c r="J1286" s="90">
        <v>12.2721410007</v>
      </c>
      <c r="K1286" s="90">
        <v>1</v>
      </c>
      <c r="L1286" s="90">
        <v>5.5758534999999998E-2</v>
      </c>
      <c r="M1286" s="90">
        <v>-0.106690382</v>
      </c>
      <c r="N1286" s="89">
        <v>5</v>
      </c>
      <c r="O1286" s="89">
        <v>85</v>
      </c>
      <c r="P1286" s="89">
        <f t="shared" si="36"/>
        <v>30</v>
      </c>
      <c r="Q1286" s="91">
        <f>(alpha_a+beta_b*speed_s+ceta_c*speed_s^2+delta_d/speed_s)/(epsilon_e+feta_f*speed_s+gamma_g*speed_s^2)</f>
        <v>2.8480258127248428</v>
      </c>
    </row>
    <row r="1287" spans="1:17" x14ac:dyDescent="0.25">
      <c r="A1287" s="88" t="s">
        <v>6</v>
      </c>
      <c r="B1287" s="88" t="s">
        <v>10</v>
      </c>
      <c r="C1287" s="88" t="s">
        <v>65</v>
      </c>
      <c r="D1287" s="88" t="s">
        <v>132</v>
      </c>
      <c r="E1287" s="130">
        <v>-0.02</v>
      </c>
      <c r="F1287" s="130">
        <v>1</v>
      </c>
      <c r="G1287" s="90">
        <v>-196.2176102592</v>
      </c>
      <c r="H1287" s="90">
        <v>64.626400752500004</v>
      </c>
      <c r="I1287" s="90">
        <v>-0.35793554179999998</v>
      </c>
      <c r="J1287" s="90">
        <v>276.23715266089999</v>
      </c>
      <c r="K1287" s="90">
        <v>1</v>
      </c>
      <c r="L1287" s="90">
        <v>-0.27496661430000002</v>
      </c>
      <c r="M1287" s="90">
        <v>0.3103338766</v>
      </c>
      <c r="N1287" s="89">
        <v>5</v>
      </c>
      <c r="O1287" s="89">
        <v>85</v>
      </c>
      <c r="P1287" s="89">
        <f t="shared" si="36"/>
        <v>30</v>
      </c>
      <c r="Q1287" s="91">
        <f>(alpha_a+beta_b*speed_s+ceta_c*speed_s^2+delta_d/speed_s)/(epsilon_e+feta_f*speed_s+gamma_g*speed_s^2)</f>
        <v>5.2550358283249006</v>
      </c>
    </row>
    <row r="1288" spans="1:17" x14ac:dyDescent="0.25">
      <c r="A1288" s="88" t="s">
        <v>6</v>
      </c>
      <c r="B1288" s="88" t="s">
        <v>10</v>
      </c>
      <c r="C1288" s="88" t="s">
        <v>65</v>
      </c>
      <c r="D1288" s="88" t="s">
        <v>133</v>
      </c>
      <c r="E1288" s="130">
        <v>-0.02</v>
      </c>
      <c r="F1288" s="130">
        <v>1</v>
      </c>
      <c r="G1288" s="90">
        <v>-9.7371741295999996</v>
      </c>
      <c r="H1288" s="90">
        <v>0.71315678419999995</v>
      </c>
      <c r="I1288" s="90">
        <v>-1.1954595E-3</v>
      </c>
      <c r="J1288" s="90">
        <v>35.669704539599998</v>
      </c>
      <c r="K1288" s="90">
        <v>1</v>
      </c>
      <c r="L1288" s="90">
        <v>-0.28966152509999998</v>
      </c>
      <c r="M1288" s="90">
        <v>2.3196178500000001E-2</v>
      </c>
      <c r="N1288" s="89">
        <v>5</v>
      </c>
      <c r="O1288" s="89">
        <v>85</v>
      </c>
      <c r="P1288" s="89">
        <f t="shared" si="36"/>
        <v>30</v>
      </c>
      <c r="Q1288" s="91">
        <f>(alpha_a+beta_b*speed_s+ceta_c*speed_s^2+delta_d/speed_s)/(epsilon_e+feta_f*speed_s+gamma_g*speed_s^2)</f>
        <v>0.89261094136476937</v>
      </c>
    </row>
    <row r="1289" spans="1:17" x14ac:dyDescent="0.25">
      <c r="A1289" s="88" t="s">
        <v>6</v>
      </c>
      <c r="B1289" s="88" t="s">
        <v>9</v>
      </c>
      <c r="C1289" s="88" t="s">
        <v>65</v>
      </c>
      <c r="D1289" s="88" t="s">
        <v>134</v>
      </c>
      <c r="E1289" s="130">
        <v>-0.02</v>
      </c>
      <c r="F1289" s="130">
        <v>1</v>
      </c>
      <c r="G1289" s="90">
        <v>-6.7847009914129538E-5</v>
      </c>
      <c r="H1289" s="90">
        <v>1.2444029466252877E-2</v>
      </c>
      <c r="I1289" s="90">
        <v>-0.85293061138613491</v>
      </c>
      <c r="J1289" s="90">
        <v>24.815263976587673</v>
      </c>
      <c r="K1289" s="90">
        <v>0</v>
      </c>
      <c r="L1289" s="90">
        <v>0</v>
      </c>
      <c r="M1289" s="90">
        <v>0</v>
      </c>
      <c r="N1289" s="89">
        <v>12</v>
      </c>
      <c r="O1289" s="89">
        <v>86</v>
      </c>
      <c r="P1289" s="89">
        <f t="shared" ref="P1289:P1352" si="38">IF($P$2&lt;N1289,N1289,IF($P$2&gt;O1289,O1289,$P$2))</f>
        <v>30</v>
      </c>
      <c r="Q1289" s="91">
        <f>(((alpha_a*(speed_s^3))+(beta_b*(speed_s^2))+(ceta_c*speed_s))+delta_d)</f>
        <v>8.5951028869497179</v>
      </c>
    </row>
    <row r="1290" spans="1:17" x14ac:dyDescent="0.25">
      <c r="A1290" s="88" t="s">
        <v>6</v>
      </c>
      <c r="B1290" s="88" t="s">
        <v>9</v>
      </c>
      <c r="C1290" s="88" t="s">
        <v>65</v>
      </c>
      <c r="D1290" s="88" t="s">
        <v>135</v>
      </c>
      <c r="E1290" s="130">
        <v>-0.02</v>
      </c>
      <c r="F1290" s="130">
        <v>1</v>
      </c>
      <c r="G1290" s="90">
        <v>-5.295960516035811E-5</v>
      </c>
      <c r="H1290" s="90">
        <v>9.7320907286457727E-3</v>
      </c>
      <c r="I1290" s="90">
        <v>-0.65915538226661341</v>
      </c>
      <c r="J1290" s="90">
        <v>18.611926559765255</v>
      </c>
      <c r="K1290" s="90">
        <v>0</v>
      </c>
      <c r="L1290" s="90">
        <v>0</v>
      </c>
      <c r="M1290" s="90">
        <v>0</v>
      </c>
      <c r="N1290" s="89">
        <v>12</v>
      </c>
      <c r="O1290" s="89">
        <v>86</v>
      </c>
      <c r="P1290" s="89">
        <f t="shared" si="38"/>
        <v>30</v>
      </c>
      <c r="Q1290" s="91">
        <f>(((alpha_a*(speed_s^3))+(beta_b*(speed_s^2))+(ceta_c*speed_s))+delta_d)</f>
        <v>6.1662374082183788</v>
      </c>
    </row>
    <row r="1291" spans="1:17" x14ac:dyDescent="0.25">
      <c r="A1291" s="88" t="s">
        <v>6</v>
      </c>
      <c r="B1291" s="88" t="s">
        <v>9</v>
      </c>
      <c r="C1291" s="88" t="s">
        <v>65</v>
      </c>
      <c r="D1291" s="88" t="s">
        <v>136</v>
      </c>
      <c r="E1291" s="130">
        <v>-0.02</v>
      </c>
      <c r="F1291" s="130">
        <v>1</v>
      </c>
      <c r="G1291" s="90">
        <v>-5.9899734534669922E-5</v>
      </c>
      <c r="H1291" s="90">
        <v>1.0983247916535077E-2</v>
      </c>
      <c r="I1291" s="90">
        <v>-0.734495970484074</v>
      </c>
      <c r="J1291" s="90">
        <v>20.25729777482028</v>
      </c>
      <c r="K1291" s="90">
        <v>0</v>
      </c>
      <c r="L1291" s="90">
        <v>0</v>
      </c>
      <c r="M1291" s="90">
        <v>0</v>
      </c>
      <c r="N1291" s="89">
        <v>12</v>
      </c>
      <c r="O1291" s="89">
        <v>86</v>
      </c>
      <c r="P1291" s="89">
        <f t="shared" si="38"/>
        <v>30</v>
      </c>
      <c r="Q1291" s="91">
        <f>(((alpha_a*(speed_s^3))+(beta_b*(speed_s^2))+(ceta_c*speed_s))+delta_d)</f>
        <v>6.4900489527435425</v>
      </c>
    </row>
    <row r="1292" spans="1:17" x14ac:dyDescent="0.25">
      <c r="A1292" s="88" t="s">
        <v>6</v>
      </c>
      <c r="B1292" s="88" t="s">
        <v>9</v>
      </c>
      <c r="C1292" s="88" t="s">
        <v>65</v>
      </c>
      <c r="D1292" s="88" t="s">
        <v>137</v>
      </c>
      <c r="E1292" s="130">
        <v>-0.02</v>
      </c>
      <c r="F1292" s="130">
        <v>1</v>
      </c>
      <c r="G1292" s="90">
        <v>-3.8666762550617424</v>
      </c>
      <c r="H1292" s="90">
        <v>91.961037999310435</v>
      </c>
      <c r="I1292" s="90">
        <v>-0.10311758191212703</v>
      </c>
      <c r="J1292" s="90">
        <v>0.59591946833659226</v>
      </c>
      <c r="K1292" s="90">
        <v>1.5041917058780392E-3</v>
      </c>
      <c r="L1292" s="90">
        <v>0</v>
      </c>
      <c r="M1292" s="90">
        <v>0</v>
      </c>
      <c r="N1292" s="89">
        <v>12</v>
      </c>
      <c r="O1292" s="89">
        <v>86</v>
      </c>
      <c r="P1292" s="89">
        <f t="shared" si="38"/>
        <v>30</v>
      </c>
      <c r="Q1292" s="91">
        <f>(alpha_a+(beta_b/(1+EXP((((-1)*ceta_c)+(delta_d*LN(speed_s)))+(epsilon_e*speed_s)))))</f>
        <v>5.5143114878775759</v>
      </c>
    </row>
    <row r="1293" spans="1:17" x14ac:dyDescent="0.25">
      <c r="A1293" s="88" t="s">
        <v>6</v>
      </c>
      <c r="B1293" s="88" t="s">
        <v>9</v>
      </c>
      <c r="C1293" s="88" t="s">
        <v>65</v>
      </c>
      <c r="D1293" s="88" t="s">
        <v>138</v>
      </c>
      <c r="E1293" s="130">
        <v>-0.02</v>
      </c>
      <c r="F1293" s="130">
        <v>1</v>
      </c>
      <c r="G1293" s="90">
        <v>-2.8913055366182954E-5</v>
      </c>
      <c r="H1293" s="90">
        <v>5.3693278266492023E-3</v>
      </c>
      <c r="I1293" s="90">
        <v>-0.36772240186300836</v>
      </c>
      <c r="J1293" s="90">
        <v>10.435577770499163</v>
      </c>
      <c r="K1293" s="90">
        <v>0</v>
      </c>
      <c r="L1293" s="90">
        <v>0</v>
      </c>
      <c r="M1293" s="90">
        <v>0</v>
      </c>
      <c r="N1293" s="89">
        <v>12</v>
      </c>
      <c r="O1293" s="89">
        <v>86</v>
      </c>
      <c r="P1293" s="89">
        <f t="shared" si="38"/>
        <v>30</v>
      </c>
      <c r="Q1293" s="91">
        <f>(((alpha_a*(speed_s^3))+(beta_b*(speed_s^2))+(ceta_c*speed_s))+delta_d)</f>
        <v>3.4556482637062551</v>
      </c>
    </row>
    <row r="1294" spans="1:17" x14ac:dyDescent="0.25">
      <c r="A1294" s="88" t="s">
        <v>6</v>
      </c>
      <c r="B1294" s="88" t="s">
        <v>9</v>
      </c>
      <c r="C1294" s="88" t="s">
        <v>65</v>
      </c>
      <c r="D1294" s="88" t="s">
        <v>131</v>
      </c>
      <c r="E1294" s="130">
        <v>-0.02</v>
      </c>
      <c r="F1294" s="130">
        <v>1</v>
      </c>
      <c r="G1294" s="90">
        <v>-57.7909266789</v>
      </c>
      <c r="H1294" s="90">
        <v>17.1492385781</v>
      </c>
      <c r="I1294" s="90">
        <v>-9.9423244699999996E-2</v>
      </c>
      <c r="J1294" s="90">
        <v>94.243803524300006</v>
      </c>
      <c r="K1294" s="90">
        <v>1</v>
      </c>
      <c r="L1294" s="90">
        <v>-0.38602774880000001</v>
      </c>
      <c r="M1294" s="90">
        <v>0.15276206379999999</v>
      </c>
      <c r="N1294" s="89">
        <v>5</v>
      </c>
      <c r="O1294" s="89">
        <v>85</v>
      </c>
      <c r="P1294" s="89">
        <f t="shared" si="38"/>
        <v>30</v>
      </c>
      <c r="Q1294" s="91">
        <f>(alpha_a+beta_b*speed_s+ceta_c*speed_s^2+delta_d/speed_s)/(epsilon_e+feta_f*speed_s+gamma_g*speed_s^2)</f>
        <v>2.9182987094481239</v>
      </c>
    </row>
    <row r="1295" spans="1:17" x14ac:dyDescent="0.25">
      <c r="A1295" s="88" t="s">
        <v>6</v>
      </c>
      <c r="B1295" s="88" t="s">
        <v>9</v>
      </c>
      <c r="C1295" s="88" t="s">
        <v>65</v>
      </c>
      <c r="D1295" s="88" t="s">
        <v>132</v>
      </c>
      <c r="E1295" s="130">
        <v>-0.02</v>
      </c>
      <c r="F1295" s="130">
        <v>1</v>
      </c>
      <c r="G1295" s="90">
        <v>-216.83539103780001</v>
      </c>
      <c r="H1295" s="90">
        <v>69.002847922399994</v>
      </c>
      <c r="I1295" s="90">
        <v>-0.39446032489999999</v>
      </c>
      <c r="J1295" s="90">
        <v>296.27869347950002</v>
      </c>
      <c r="K1295" s="90">
        <v>1</v>
      </c>
      <c r="L1295" s="90">
        <v>-0.3024506958</v>
      </c>
      <c r="M1295" s="90">
        <v>0.31573020950000003</v>
      </c>
      <c r="N1295" s="89">
        <v>5</v>
      </c>
      <c r="O1295" s="89">
        <v>85</v>
      </c>
      <c r="P1295" s="89">
        <f t="shared" si="38"/>
        <v>30</v>
      </c>
      <c r="Q1295" s="91">
        <f>(alpha_a+beta_b*speed_s+ceta_c*speed_s^2+delta_d/speed_s)/(epsilon_e+feta_f*speed_s+gamma_g*speed_s^2)</f>
        <v>5.4625169368706441</v>
      </c>
    </row>
    <row r="1296" spans="1:17" x14ac:dyDescent="0.25">
      <c r="A1296" s="88" t="s">
        <v>6</v>
      </c>
      <c r="B1296" s="88" t="s">
        <v>9</v>
      </c>
      <c r="C1296" s="88" t="s">
        <v>65</v>
      </c>
      <c r="D1296" s="88" t="s">
        <v>133</v>
      </c>
      <c r="E1296" s="130">
        <v>-0.02</v>
      </c>
      <c r="F1296" s="130">
        <v>1</v>
      </c>
      <c r="G1296" s="90">
        <v>-8.9602194732000005</v>
      </c>
      <c r="H1296" s="90">
        <v>0.65357041510000002</v>
      </c>
      <c r="I1296" s="90">
        <v>-7.4761209999999996E-4</v>
      </c>
      <c r="J1296" s="90">
        <v>34.371908876799999</v>
      </c>
      <c r="K1296" s="90">
        <v>1</v>
      </c>
      <c r="L1296" s="90">
        <v>-0.290025325</v>
      </c>
      <c r="M1296" s="90">
        <v>2.5081742099999998E-2</v>
      </c>
      <c r="N1296" s="89">
        <v>5</v>
      </c>
      <c r="O1296" s="89">
        <v>85</v>
      </c>
      <c r="P1296" s="89">
        <f t="shared" si="38"/>
        <v>30</v>
      </c>
      <c r="Q1296" s="91">
        <f>(alpha_a+beta_b*speed_s+ceta_c*speed_s^2+delta_d/speed_s)/(epsilon_e+feta_f*speed_s+gamma_g*speed_s^2)</f>
        <v>0.74765789224343027</v>
      </c>
    </row>
    <row r="1297" spans="1:17" x14ac:dyDescent="0.25">
      <c r="A1297" s="88" t="s">
        <v>6</v>
      </c>
      <c r="B1297" s="88" t="s">
        <v>8</v>
      </c>
      <c r="C1297" s="88" t="s">
        <v>65</v>
      </c>
      <c r="D1297" s="88" t="s">
        <v>134</v>
      </c>
      <c r="E1297" s="130">
        <v>-0.02</v>
      </c>
      <c r="F1297" s="130">
        <v>1</v>
      </c>
      <c r="G1297" s="90">
        <v>-7.8303840069599874E-5</v>
      </c>
      <c r="H1297" s="90">
        <v>1.4419714381548125E-2</v>
      </c>
      <c r="I1297" s="90">
        <v>-0.9972643865383749</v>
      </c>
      <c r="J1297" s="90">
        <v>29.239121137475195</v>
      </c>
      <c r="K1297" s="90">
        <v>0</v>
      </c>
      <c r="L1297" s="90">
        <v>0</v>
      </c>
      <c r="M1297" s="90">
        <v>0</v>
      </c>
      <c r="N1297" s="89">
        <v>12</v>
      </c>
      <c r="O1297" s="89">
        <v>86</v>
      </c>
      <c r="P1297" s="89">
        <f t="shared" si="38"/>
        <v>30</v>
      </c>
      <c r="Q1297" s="91">
        <f>(((alpha_a*(speed_s^3))+(beta_b*(speed_s^2))+(ceta_c*speed_s))+delta_d)</f>
        <v>10.184728802838062</v>
      </c>
    </row>
    <row r="1298" spans="1:17" x14ac:dyDescent="0.25">
      <c r="A1298" s="88" t="s">
        <v>6</v>
      </c>
      <c r="B1298" s="88" t="s">
        <v>8</v>
      </c>
      <c r="C1298" s="88" t="s">
        <v>65</v>
      </c>
      <c r="D1298" s="88" t="s">
        <v>135</v>
      </c>
      <c r="E1298" s="130">
        <v>-0.02</v>
      </c>
      <c r="F1298" s="130">
        <v>1</v>
      </c>
      <c r="G1298" s="90">
        <v>-6.0603002106713698E-5</v>
      </c>
      <c r="H1298" s="90">
        <v>1.1130518299829698E-2</v>
      </c>
      <c r="I1298" s="90">
        <v>-0.75724752313719024</v>
      </c>
      <c r="J1298" s="90">
        <v>21.532754542143472</v>
      </c>
      <c r="K1298" s="90">
        <v>0</v>
      </c>
      <c r="L1298" s="90">
        <v>0</v>
      </c>
      <c r="M1298" s="90">
        <v>0</v>
      </c>
      <c r="N1298" s="89">
        <v>12</v>
      </c>
      <c r="O1298" s="89">
        <v>86</v>
      </c>
      <c r="P1298" s="89">
        <f t="shared" si="38"/>
        <v>30</v>
      </c>
      <c r="Q1298" s="91">
        <f>(((alpha_a*(speed_s^3))+(beta_b*(speed_s^2))+(ceta_c*speed_s))+delta_d)</f>
        <v>7.196514260993224</v>
      </c>
    </row>
    <row r="1299" spans="1:17" x14ac:dyDescent="0.25">
      <c r="A1299" s="88" t="s">
        <v>6</v>
      </c>
      <c r="B1299" s="88" t="s">
        <v>8</v>
      </c>
      <c r="C1299" s="88" t="s">
        <v>65</v>
      </c>
      <c r="D1299" s="88" t="s">
        <v>136</v>
      </c>
      <c r="E1299" s="130">
        <v>-0.02</v>
      </c>
      <c r="F1299" s="130">
        <v>1</v>
      </c>
      <c r="G1299" s="90">
        <v>-6.9375741166728609E-5</v>
      </c>
      <c r="H1299" s="90">
        <v>1.2755052164385067E-2</v>
      </c>
      <c r="I1299" s="90">
        <v>-0.85865508290216896</v>
      </c>
      <c r="J1299" s="90">
        <v>23.84521081114876</v>
      </c>
      <c r="K1299" s="90">
        <v>0</v>
      </c>
      <c r="L1299" s="90">
        <v>0</v>
      </c>
      <c r="M1299" s="90">
        <v>0</v>
      </c>
      <c r="N1299" s="89">
        <v>12</v>
      </c>
      <c r="O1299" s="89">
        <v>86</v>
      </c>
      <c r="P1299" s="89">
        <f t="shared" si="38"/>
        <v>30</v>
      </c>
      <c r="Q1299" s="91">
        <f>(((alpha_a*(speed_s^3))+(beta_b*(speed_s^2))+(ceta_c*speed_s))+delta_d)</f>
        <v>7.6919602605285817</v>
      </c>
    </row>
    <row r="1300" spans="1:17" x14ac:dyDescent="0.25">
      <c r="A1300" s="88" t="s">
        <v>6</v>
      </c>
      <c r="B1300" s="88" t="s">
        <v>8</v>
      </c>
      <c r="C1300" s="88" t="s">
        <v>65</v>
      </c>
      <c r="D1300" s="88" t="s">
        <v>137</v>
      </c>
      <c r="E1300" s="130">
        <v>-0.02</v>
      </c>
      <c r="F1300" s="130">
        <v>1</v>
      </c>
      <c r="G1300" s="90">
        <v>-6.159548059726459E-5</v>
      </c>
      <c r="H1300" s="90">
        <v>1.1442841452186051E-2</v>
      </c>
      <c r="I1300" s="90">
        <v>-0.76323734094050188</v>
      </c>
      <c r="J1300" s="90">
        <v>20.714950307996595</v>
      </c>
      <c r="K1300" s="90">
        <v>0</v>
      </c>
      <c r="L1300" s="90">
        <v>0</v>
      </c>
      <c r="M1300" s="90">
        <v>0</v>
      </c>
      <c r="N1300" s="89">
        <v>12</v>
      </c>
      <c r="O1300" s="89">
        <v>86</v>
      </c>
      <c r="P1300" s="89">
        <f t="shared" si="38"/>
        <v>30</v>
      </c>
      <c r="Q1300" s="91">
        <f>(((alpha_a*(speed_s^3))+(beta_b*(speed_s^2))+(ceta_c*speed_s))+delta_d)</f>
        <v>6.4533094106228432</v>
      </c>
    </row>
    <row r="1301" spans="1:17" x14ac:dyDescent="0.25">
      <c r="A1301" s="88" t="s">
        <v>6</v>
      </c>
      <c r="B1301" s="88" t="s">
        <v>8</v>
      </c>
      <c r="C1301" s="88" t="s">
        <v>65</v>
      </c>
      <c r="D1301" s="88" t="s">
        <v>138</v>
      </c>
      <c r="E1301" s="130">
        <v>-0.02</v>
      </c>
      <c r="F1301" s="130">
        <v>1</v>
      </c>
      <c r="G1301" s="90">
        <v>-3.0831066674990036E-5</v>
      </c>
      <c r="H1301" s="90">
        <v>5.812099422841153E-3</v>
      </c>
      <c r="I1301" s="90">
        <v>-0.4084347062493221</v>
      </c>
      <c r="J1301" s="90">
        <v>11.925940669474224</v>
      </c>
      <c r="K1301" s="90">
        <v>0</v>
      </c>
      <c r="L1301" s="90">
        <v>0</v>
      </c>
      <c r="M1301" s="90">
        <v>0</v>
      </c>
      <c r="N1301" s="89">
        <v>12</v>
      </c>
      <c r="O1301" s="89">
        <v>86</v>
      </c>
      <c r="P1301" s="89">
        <f t="shared" si="38"/>
        <v>30</v>
      </c>
      <c r="Q1301" s="91">
        <f>(((alpha_a*(speed_s^3))+(beta_b*(speed_s^2))+(ceta_c*speed_s))+delta_d)</f>
        <v>4.0713501623268682</v>
      </c>
    </row>
    <row r="1302" spans="1:17" x14ac:dyDescent="0.25">
      <c r="A1302" s="88" t="s">
        <v>6</v>
      </c>
      <c r="B1302" s="88" t="s">
        <v>8</v>
      </c>
      <c r="C1302" s="88" t="s">
        <v>65</v>
      </c>
      <c r="D1302" s="88" t="s">
        <v>131</v>
      </c>
      <c r="E1302" s="130">
        <v>-0.02</v>
      </c>
      <c r="F1302" s="130">
        <v>1</v>
      </c>
      <c r="G1302" s="90">
        <v>-72.314080712399999</v>
      </c>
      <c r="H1302" s="90">
        <v>19.571444338599999</v>
      </c>
      <c r="I1302" s="90">
        <v>-0.1237764688</v>
      </c>
      <c r="J1302" s="90">
        <v>114.26848924479999</v>
      </c>
      <c r="K1302" s="90">
        <v>1</v>
      </c>
      <c r="L1302" s="90">
        <v>-0.42374887719999998</v>
      </c>
      <c r="M1302" s="90">
        <v>0.13988077209999999</v>
      </c>
      <c r="N1302" s="89">
        <v>5</v>
      </c>
      <c r="O1302" s="89">
        <v>85</v>
      </c>
      <c r="P1302" s="89">
        <f t="shared" si="38"/>
        <v>30</v>
      </c>
      <c r="Q1302" s="91">
        <f>(alpha_a+beta_b*speed_s+ceta_c*speed_s^2+delta_d/speed_s)/(epsilon_e+feta_f*speed_s+gamma_g*speed_s^2)</f>
        <v>3.5666365556727033</v>
      </c>
    </row>
    <row r="1303" spans="1:17" x14ac:dyDescent="0.25">
      <c r="A1303" s="88" t="s">
        <v>6</v>
      </c>
      <c r="B1303" s="88" t="s">
        <v>8</v>
      </c>
      <c r="C1303" s="88" t="s">
        <v>65</v>
      </c>
      <c r="D1303" s="88" t="s">
        <v>132</v>
      </c>
      <c r="E1303" s="130">
        <v>-0.02</v>
      </c>
      <c r="F1303" s="130">
        <v>1</v>
      </c>
      <c r="G1303" s="90">
        <v>41.736341286600002</v>
      </c>
      <c r="H1303" s="90">
        <v>-15.3585725342</v>
      </c>
      <c r="I1303" s="90">
        <v>0.10415318899999999</v>
      </c>
      <c r="J1303" s="90">
        <v>27.8490084614</v>
      </c>
      <c r="K1303" s="90">
        <v>1</v>
      </c>
      <c r="L1303" s="90">
        <v>-0.1160178095</v>
      </c>
      <c r="M1303" s="90">
        <v>-5.3918280399999997E-2</v>
      </c>
      <c r="N1303" s="89">
        <v>5</v>
      </c>
      <c r="O1303" s="89">
        <v>85</v>
      </c>
      <c r="P1303" s="89">
        <f t="shared" si="38"/>
        <v>30</v>
      </c>
      <c r="Q1303" s="91">
        <f>(alpha_a+beta_b*speed_s+ceta_c*speed_s^2+delta_d/speed_s)/(epsilon_e+feta_f*speed_s+gamma_g*speed_s^2)</f>
        <v>6.3590242374992068</v>
      </c>
    </row>
    <row r="1304" spans="1:17" x14ac:dyDescent="0.25">
      <c r="A1304" s="88" t="s">
        <v>6</v>
      </c>
      <c r="B1304" s="88" t="s">
        <v>8</v>
      </c>
      <c r="C1304" s="88" t="s">
        <v>65</v>
      </c>
      <c r="D1304" s="88" t="s">
        <v>133</v>
      </c>
      <c r="E1304" s="130">
        <v>-0.02</v>
      </c>
      <c r="F1304" s="130">
        <v>1</v>
      </c>
      <c r="G1304" s="90">
        <v>-9.2149391101999996</v>
      </c>
      <c r="H1304" s="90">
        <v>0.88883128379999998</v>
      </c>
      <c r="I1304" s="90">
        <v>7.7321385000000001E-3</v>
      </c>
      <c r="J1304" s="90">
        <v>33.048091253899997</v>
      </c>
      <c r="K1304" s="90">
        <v>1</v>
      </c>
      <c r="L1304" s="90">
        <v>-0.3903727944</v>
      </c>
      <c r="M1304" s="90">
        <v>5.0300211300000001E-2</v>
      </c>
      <c r="N1304" s="89">
        <v>5</v>
      </c>
      <c r="O1304" s="89">
        <v>85</v>
      </c>
      <c r="P1304" s="89">
        <f t="shared" si="38"/>
        <v>30</v>
      </c>
      <c r="Q1304" s="91">
        <f>(alpha_a+beta_b*speed_s+ceta_c*speed_s^2+delta_d/speed_s)/(epsilon_e+feta_f*speed_s+gamma_g*speed_s^2)</f>
        <v>0.73817304948221529</v>
      </c>
    </row>
    <row r="1305" spans="1:17" x14ac:dyDescent="0.25">
      <c r="A1305" s="88" t="s">
        <v>6</v>
      </c>
      <c r="B1305" s="88" t="s">
        <v>7</v>
      </c>
      <c r="C1305" s="88" t="s">
        <v>65</v>
      </c>
      <c r="D1305" s="88" t="s">
        <v>134</v>
      </c>
      <c r="E1305" s="130">
        <v>-0.02</v>
      </c>
      <c r="F1305" s="130">
        <v>1</v>
      </c>
      <c r="G1305" s="90">
        <v>-7.7923056831805828E-5</v>
      </c>
      <c r="H1305" s="90">
        <v>1.4452772309325663E-2</v>
      </c>
      <c r="I1305" s="90">
        <v>-1.0292285901827352</v>
      </c>
      <c r="J1305" s="90">
        <v>31.582969862101741</v>
      </c>
      <c r="K1305" s="90">
        <v>0</v>
      </c>
      <c r="L1305" s="90">
        <v>0</v>
      </c>
      <c r="M1305" s="90">
        <v>0</v>
      </c>
      <c r="N1305" s="89">
        <v>12</v>
      </c>
      <c r="O1305" s="89">
        <v>86</v>
      </c>
      <c r="P1305" s="89">
        <f t="shared" si="38"/>
        <v>30</v>
      </c>
      <c r="Q1305" s="91">
        <f>(((alpha_a*(speed_s^3))+(beta_b*(speed_s^2))+(ceta_c*speed_s))+delta_d)</f>
        <v>11.609684700554027</v>
      </c>
    </row>
    <row r="1306" spans="1:17" x14ac:dyDescent="0.25">
      <c r="A1306" s="88" t="s">
        <v>6</v>
      </c>
      <c r="B1306" s="88" t="s">
        <v>7</v>
      </c>
      <c r="C1306" s="88" t="s">
        <v>65</v>
      </c>
      <c r="D1306" s="88" t="s">
        <v>135</v>
      </c>
      <c r="E1306" s="130">
        <v>-0.02</v>
      </c>
      <c r="F1306" s="130">
        <v>1</v>
      </c>
      <c r="G1306" s="90">
        <v>-6.0596005193547443E-5</v>
      </c>
      <c r="H1306" s="90">
        <v>1.1194163033865475E-2</v>
      </c>
      <c r="I1306" s="90">
        <v>-0.78004123505368828</v>
      </c>
      <c r="J1306" s="90">
        <v>23.067191336840867</v>
      </c>
      <c r="K1306" s="90">
        <v>0</v>
      </c>
      <c r="L1306" s="90">
        <v>0</v>
      </c>
      <c r="M1306" s="90">
        <v>0</v>
      </c>
      <c r="N1306" s="89">
        <v>12</v>
      </c>
      <c r="O1306" s="89">
        <v>86</v>
      </c>
      <c r="P1306" s="89">
        <f t="shared" si="38"/>
        <v>30</v>
      </c>
      <c r="Q1306" s="91">
        <f>(((alpha_a*(speed_s^3))+(beta_b*(speed_s^2))+(ceta_c*speed_s))+delta_d)</f>
        <v>8.104608875483363</v>
      </c>
    </row>
    <row r="1307" spans="1:17" x14ac:dyDescent="0.25">
      <c r="A1307" s="88" t="s">
        <v>6</v>
      </c>
      <c r="B1307" s="88" t="s">
        <v>7</v>
      </c>
      <c r="C1307" s="88" t="s">
        <v>65</v>
      </c>
      <c r="D1307" s="88" t="s">
        <v>136</v>
      </c>
      <c r="E1307" s="130">
        <v>-0.02</v>
      </c>
      <c r="F1307" s="130">
        <v>1</v>
      </c>
      <c r="G1307" s="90">
        <v>-7.1975929076503151E-5</v>
      </c>
      <c r="H1307" s="90">
        <v>1.3281306178863066E-2</v>
      </c>
      <c r="I1307" s="90">
        <v>-0.90731226186495406</v>
      </c>
      <c r="J1307" s="90">
        <v>25.82405789103386</v>
      </c>
      <c r="K1307" s="90">
        <v>0</v>
      </c>
      <c r="L1307" s="90">
        <v>0</v>
      </c>
      <c r="M1307" s="90">
        <v>0</v>
      </c>
      <c r="N1307" s="89">
        <v>12</v>
      </c>
      <c r="O1307" s="89">
        <v>86</v>
      </c>
      <c r="P1307" s="89">
        <f t="shared" si="38"/>
        <v>30</v>
      </c>
      <c r="Q1307" s="91">
        <f>(((alpha_a*(speed_s^3))+(beta_b*(speed_s^2))+(ceta_c*speed_s))+delta_d)</f>
        <v>8.6145155109964122</v>
      </c>
    </row>
    <row r="1308" spans="1:17" x14ac:dyDescent="0.25">
      <c r="A1308" s="88" t="s">
        <v>6</v>
      </c>
      <c r="B1308" s="88" t="s">
        <v>7</v>
      </c>
      <c r="C1308" s="88" t="s">
        <v>65</v>
      </c>
      <c r="D1308" s="88" t="s">
        <v>137</v>
      </c>
      <c r="E1308" s="130">
        <v>-0.02</v>
      </c>
      <c r="F1308" s="130">
        <v>1</v>
      </c>
      <c r="G1308" s="90">
        <v>-6.3400328139129214E-5</v>
      </c>
      <c r="H1308" s="90">
        <v>1.1832004273594132E-2</v>
      </c>
      <c r="I1308" s="90">
        <v>-0.80163429151572896</v>
      </c>
      <c r="J1308" s="90">
        <v>22.346416151172409</v>
      </c>
      <c r="K1308" s="90">
        <v>0</v>
      </c>
      <c r="L1308" s="90">
        <v>0</v>
      </c>
      <c r="M1308" s="90">
        <v>0</v>
      </c>
      <c r="N1308" s="89">
        <v>12</v>
      </c>
      <c r="O1308" s="89">
        <v>86</v>
      </c>
      <c r="P1308" s="89">
        <f t="shared" si="38"/>
        <v>30</v>
      </c>
      <c r="Q1308" s="91">
        <f>(((alpha_a*(speed_s^3))+(beta_b*(speed_s^2))+(ceta_c*speed_s))+delta_d)</f>
        <v>7.2343823921787695</v>
      </c>
    </row>
    <row r="1309" spans="1:17" x14ac:dyDescent="0.25">
      <c r="A1309" s="88" t="s">
        <v>6</v>
      </c>
      <c r="B1309" s="88" t="s">
        <v>7</v>
      </c>
      <c r="C1309" s="88" t="s">
        <v>65</v>
      </c>
      <c r="D1309" s="88" t="s">
        <v>138</v>
      </c>
      <c r="E1309" s="130">
        <v>-0.02</v>
      </c>
      <c r="F1309" s="130">
        <v>1</v>
      </c>
      <c r="G1309" s="90">
        <v>-3.2979649719687025E-5</v>
      </c>
      <c r="H1309" s="90">
        <v>6.2399096614314063E-3</v>
      </c>
      <c r="I1309" s="90">
        <v>-0.44383391235908981</v>
      </c>
      <c r="J1309" s="90">
        <v>13.203996554375909</v>
      </c>
      <c r="K1309" s="90">
        <v>0</v>
      </c>
      <c r="L1309" s="90">
        <v>0</v>
      </c>
      <c r="M1309" s="90">
        <v>0</v>
      </c>
      <c r="N1309" s="89">
        <v>12</v>
      </c>
      <c r="O1309" s="89">
        <v>86</v>
      </c>
      <c r="P1309" s="89">
        <f t="shared" si="38"/>
        <v>30</v>
      </c>
      <c r="Q1309" s="91">
        <f>(((alpha_a*(speed_s^3))+(beta_b*(speed_s^2))+(ceta_c*speed_s))+delta_d)</f>
        <v>4.6144473364599321</v>
      </c>
    </row>
    <row r="1310" spans="1:17" x14ac:dyDescent="0.25">
      <c r="A1310" s="88" t="s">
        <v>6</v>
      </c>
      <c r="B1310" s="88" t="s">
        <v>7</v>
      </c>
      <c r="C1310" s="88" t="s">
        <v>65</v>
      </c>
      <c r="D1310" s="88" t="s">
        <v>131</v>
      </c>
      <c r="E1310" s="130">
        <v>-0.02</v>
      </c>
      <c r="F1310" s="130">
        <v>1</v>
      </c>
      <c r="G1310" s="90">
        <v>-94.892495501400006</v>
      </c>
      <c r="H1310" s="90">
        <v>26.866921762600001</v>
      </c>
      <c r="I1310" s="90">
        <v>-0.1712420553</v>
      </c>
      <c r="J1310" s="90">
        <v>139.31855242579999</v>
      </c>
      <c r="K1310" s="90">
        <v>1</v>
      </c>
      <c r="L1310" s="90">
        <v>-0.43850455090000001</v>
      </c>
      <c r="M1310" s="90">
        <v>0.17187972949999999</v>
      </c>
      <c r="N1310" s="89">
        <v>5</v>
      </c>
      <c r="O1310" s="89">
        <v>85</v>
      </c>
      <c r="P1310" s="89">
        <f t="shared" si="38"/>
        <v>30</v>
      </c>
      <c r="Q1310" s="91">
        <f>(alpha_a+beta_b*speed_s+ceta_c*speed_s^2+delta_d/speed_s)/(epsilon_e+feta_f*speed_s+gamma_g*speed_s^2)</f>
        <v>3.94032957469806</v>
      </c>
    </row>
    <row r="1311" spans="1:17" x14ac:dyDescent="0.25">
      <c r="A1311" s="88" t="s">
        <v>6</v>
      </c>
      <c r="B1311" s="88" t="s">
        <v>7</v>
      </c>
      <c r="C1311" s="88" t="s">
        <v>65</v>
      </c>
      <c r="D1311" s="88" t="s">
        <v>132</v>
      </c>
      <c r="E1311" s="130">
        <v>-0.02</v>
      </c>
      <c r="F1311" s="130">
        <v>1</v>
      </c>
      <c r="G1311" s="90">
        <v>-176.77541883929999</v>
      </c>
      <c r="H1311" s="90">
        <v>50.353561595400002</v>
      </c>
      <c r="I1311" s="90">
        <v>-0.25639544780000001</v>
      </c>
      <c r="J1311" s="90">
        <v>253.2019291364</v>
      </c>
      <c r="K1311" s="90">
        <v>1</v>
      </c>
      <c r="L1311" s="90">
        <v>-0.40094568870000002</v>
      </c>
      <c r="M1311" s="90">
        <v>0.19545577310000001</v>
      </c>
      <c r="N1311" s="89">
        <v>5</v>
      </c>
      <c r="O1311" s="89">
        <v>85</v>
      </c>
      <c r="P1311" s="89">
        <f t="shared" si="38"/>
        <v>30</v>
      </c>
      <c r="Q1311" s="91">
        <f>(alpha_a+beta_b*speed_s+ceta_c*speed_s^2+delta_d/speed_s)/(epsilon_e+feta_f*speed_s+gamma_g*speed_s^2)</f>
        <v>6.7412863087706638</v>
      </c>
    </row>
    <row r="1312" spans="1:17" x14ac:dyDescent="0.25">
      <c r="A1312" s="88" t="s">
        <v>6</v>
      </c>
      <c r="B1312" s="88" t="s">
        <v>7</v>
      </c>
      <c r="C1312" s="88" t="s">
        <v>65</v>
      </c>
      <c r="D1312" s="88" t="s">
        <v>133</v>
      </c>
      <c r="E1312" s="130">
        <v>-0.02</v>
      </c>
      <c r="F1312" s="130">
        <v>1</v>
      </c>
      <c r="G1312" s="90">
        <v>-7.3513627397999999</v>
      </c>
      <c r="H1312" s="90">
        <v>0.76368612459999996</v>
      </c>
      <c r="I1312" s="90">
        <v>1.14235477E-2</v>
      </c>
      <c r="J1312" s="90">
        <v>29.6982028551</v>
      </c>
      <c r="K1312" s="90">
        <v>1</v>
      </c>
      <c r="L1312" s="90">
        <v>-0.41974500930000003</v>
      </c>
      <c r="M1312" s="90">
        <v>6.16928396E-2</v>
      </c>
      <c r="N1312" s="89">
        <v>5</v>
      </c>
      <c r="O1312" s="89">
        <v>85</v>
      </c>
      <c r="P1312" s="89">
        <f t="shared" si="38"/>
        <v>30</v>
      </c>
      <c r="Q1312" s="91">
        <f>(alpha_a+beta_b*speed_s+ceta_c*speed_s^2+delta_d/speed_s)/(epsilon_e+feta_f*speed_s+gamma_g*speed_s^2)</f>
        <v>0.61073566734384876</v>
      </c>
    </row>
    <row r="1313" spans="1:17" x14ac:dyDescent="0.25">
      <c r="A1313" s="88" t="s">
        <v>6</v>
      </c>
      <c r="B1313" s="88" t="s">
        <v>139</v>
      </c>
      <c r="C1313" s="88" t="s">
        <v>65</v>
      </c>
      <c r="D1313" s="88" t="s">
        <v>134</v>
      </c>
      <c r="E1313" s="130">
        <v>-0.02</v>
      </c>
      <c r="F1313" s="130">
        <v>1</v>
      </c>
      <c r="G1313" s="90">
        <v>-8.7643614258533863E-5</v>
      </c>
      <c r="H1313" s="90">
        <v>1.6330330834472127E-2</v>
      </c>
      <c r="I1313" s="90">
        <v>-1.1884266037824895</v>
      </c>
      <c r="J1313" s="90">
        <v>37.583595810327374</v>
      </c>
      <c r="K1313" s="90">
        <v>0</v>
      </c>
      <c r="L1313" s="90">
        <v>0</v>
      </c>
      <c r="M1313" s="90">
        <v>0</v>
      </c>
      <c r="N1313" s="89">
        <v>12</v>
      </c>
      <c r="O1313" s="89">
        <v>86</v>
      </c>
      <c r="P1313" s="89">
        <f t="shared" si="38"/>
        <v>30</v>
      </c>
      <c r="Q1313" s="91">
        <f>(((alpha_a*(speed_s^3))+(beta_b*(speed_s^2))+(ceta_c*speed_s))+delta_d)</f>
        <v>14.261717862897186</v>
      </c>
    </row>
    <row r="1314" spans="1:17" x14ac:dyDescent="0.25">
      <c r="A1314" s="88" t="s">
        <v>6</v>
      </c>
      <c r="B1314" s="88" t="s">
        <v>139</v>
      </c>
      <c r="C1314" s="88" t="s">
        <v>65</v>
      </c>
      <c r="D1314" s="88" t="s">
        <v>135</v>
      </c>
      <c r="E1314" s="130">
        <v>-0.02</v>
      </c>
      <c r="F1314" s="130">
        <v>1</v>
      </c>
      <c r="G1314" s="90">
        <v>-6.743661215966383E-5</v>
      </c>
      <c r="H1314" s="90">
        <v>1.2518288740597315E-2</v>
      </c>
      <c r="I1314" s="90">
        <v>-0.89035847888950814</v>
      </c>
      <c r="J1314" s="90">
        <v>27.122438796442228</v>
      </c>
      <c r="K1314" s="90">
        <v>0</v>
      </c>
      <c r="L1314" s="90">
        <v>0</v>
      </c>
      <c r="M1314" s="90">
        <v>0</v>
      </c>
      <c r="N1314" s="89">
        <v>12</v>
      </c>
      <c r="O1314" s="89">
        <v>86</v>
      </c>
      <c r="P1314" s="89">
        <f t="shared" si="38"/>
        <v>30</v>
      </c>
      <c r="Q1314" s="91">
        <f>(((alpha_a*(speed_s^3))+(beta_b*(speed_s^2))+(ceta_c*speed_s))+delta_d)</f>
        <v>9.8573557679836448</v>
      </c>
    </row>
    <row r="1315" spans="1:17" x14ac:dyDescent="0.25">
      <c r="A1315" s="88" t="s">
        <v>6</v>
      </c>
      <c r="B1315" s="88" t="s">
        <v>139</v>
      </c>
      <c r="C1315" s="88" t="s">
        <v>65</v>
      </c>
      <c r="D1315" s="88" t="s">
        <v>136</v>
      </c>
      <c r="E1315" s="130">
        <v>-0.02</v>
      </c>
      <c r="F1315" s="130">
        <v>1</v>
      </c>
      <c r="G1315" s="90">
        <v>-8.1043261318461122E-5</v>
      </c>
      <c r="H1315" s="90">
        <v>1.5014751336029176E-2</v>
      </c>
      <c r="I1315" s="90">
        <v>-1.0405153932282638</v>
      </c>
      <c r="J1315" s="90">
        <v>30.244091539039903</v>
      </c>
      <c r="K1315" s="90">
        <v>0</v>
      </c>
      <c r="L1315" s="90">
        <v>0</v>
      </c>
      <c r="M1315" s="90">
        <v>0</v>
      </c>
      <c r="N1315" s="89">
        <v>12</v>
      </c>
      <c r="O1315" s="89">
        <v>86</v>
      </c>
      <c r="P1315" s="89">
        <f t="shared" si="38"/>
        <v>30</v>
      </c>
      <c r="Q1315" s="91">
        <f>(((alpha_a*(speed_s^3))+(beta_b*(speed_s^2))+(ceta_c*speed_s))+delta_d)</f>
        <v>10.353737889019797</v>
      </c>
    </row>
    <row r="1316" spans="1:17" x14ac:dyDescent="0.25">
      <c r="A1316" s="88" t="s">
        <v>6</v>
      </c>
      <c r="B1316" s="88" t="s">
        <v>139</v>
      </c>
      <c r="C1316" s="88" t="s">
        <v>65</v>
      </c>
      <c r="D1316" s="88" t="s">
        <v>137</v>
      </c>
      <c r="E1316" s="130">
        <v>-0.02</v>
      </c>
      <c r="F1316" s="130">
        <v>1</v>
      </c>
      <c r="G1316" s="90">
        <v>-7.0921821688097982E-5</v>
      </c>
      <c r="H1316" s="90">
        <v>1.3270375971567584E-2</v>
      </c>
      <c r="I1316" s="90">
        <v>-0.91173713906356746</v>
      </c>
      <c r="J1316" s="90">
        <v>26.030656347646801</v>
      </c>
      <c r="K1316" s="90">
        <v>0</v>
      </c>
      <c r="L1316" s="90">
        <v>0</v>
      </c>
      <c r="M1316" s="90">
        <v>0</v>
      </c>
      <c r="N1316" s="89">
        <v>12</v>
      </c>
      <c r="O1316" s="89">
        <v>86</v>
      </c>
      <c r="P1316" s="89">
        <f t="shared" si="38"/>
        <v>30</v>
      </c>
      <c r="Q1316" s="91">
        <f>(((alpha_a*(speed_s^3))+(beta_b*(speed_s^2))+(ceta_c*speed_s))+delta_d)</f>
        <v>8.7069913645719588</v>
      </c>
    </row>
    <row r="1317" spans="1:17" x14ac:dyDescent="0.25">
      <c r="A1317" s="88" t="s">
        <v>6</v>
      </c>
      <c r="B1317" s="88" t="s">
        <v>139</v>
      </c>
      <c r="C1317" s="88" t="s">
        <v>65</v>
      </c>
      <c r="D1317" s="88" t="s">
        <v>138</v>
      </c>
      <c r="E1317" s="130">
        <v>-0.02</v>
      </c>
      <c r="F1317" s="130">
        <v>1</v>
      </c>
      <c r="G1317" s="90">
        <v>-3.7425604860881713E-5</v>
      </c>
      <c r="H1317" s="90">
        <v>7.1186043467324697E-3</v>
      </c>
      <c r="I1317" s="90">
        <v>-0.51452130888664072</v>
      </c>
      <c r="J1317" s="90">
        <v>15.635171642020142</v>
      </c>
      <c r="K1317" s="90">
        <v>0</v>
      </c>
      <c r="L1317" s="90">
        <v>0</v>
      </c>
      <c r="M1317" s="90">
        <v>0</v>
      </c>
      <c r="N1317" s="89">
        <v>12</v>
      </c>
      <c r="O1317" s="89">
        <v>86</v>
      </c>
      <c r="P1317" s="89">
        <f t="shared" si="38"/>
        <v>30</v>
      </c>
      <c r="Q1317" s="91">
        <f>(((alpha_a*(speed_s^3))+(beta_b*(speed_s^2))+(ceta_c*speed_s))+delta_d)</f>
        <v>5.5957849562363364</v>
      </c>
    </row>
    <row r="1318" spans="1:17" x14ac:dyDescent="0.25">
      <c r="A1318" s="88" t="s">
        <v>6</v>
      </c>
      <c r="B1318" s="88" t="s">
        <v>139</v>
      </c>
      <c r="C1318" s="88" t="s">
        <v>65</v>
      </c>
      <c r="D1318" s="88" t="s">
        <v>131</v>
      </c>
      <c r="E1318" s="130">
        <v>-0.02</v>
      </c>
      <c r="F1318" s="130">
        <v>1</v>
      </c>
      <c r="G1318" s="90">
        <v>-165.7464067105</v>
      </c>
      <c r="H1318" s="90">
        <v>53.440643412199996</v>
      </c>
      <c r="I1318" s="90">
        <v>-0.36287234000000002</v>
      </c>
      <c r="J1318" s="90">
        <v>221.64638808890001</v>
      </c>
      <c r="K1318" s="90">
        <v>1</v>
      </c>
      <c r="L1318" s="90">
        <v>-0.39458085329999998</v>
      </c>
      <c r="M1318" s="90">
        <v>0.27725526039999998</v>
      </c>
      <c r="N1318" s="89">
        <v>5</v>
      </c>
      <c r="O1318" s="89">
        <v>85</v>
      </c>
      <c r="P1318" s="89">
        <f t="shared" si="38"/>
        <v>30</v>
      </c>
      <c r="Q1318" s="91">
        <f>(alpha_a+beta_b*speed_s+ceta_c*speed_s^2+delta_d/speed_s)/(epsilon_e+feta_f*speed_s+gamma_g*speed_s^2)</f>
        <v>4.6850106247516932</v>
      </c>
    </row>
    <row r="1319" spans="1:17" x14ac:dyDescent="0.25">
      <c r="A1319" s="88" t="s">
        <v>6</v>
      </c>
      <c r="B1319" s="88" t="s">
        <v>139</v>
      </c>
      <c r="C1319" s="88" t="s">
        <v>65</v>
      </c>
      <c r="D1319" s="88" t="s">
        <v>132</v>
      </c>
      <c r="E1319" s="130">
        <v>-0.02</v>
      </c>
      <c r="F1319" s="130">
        <v>1</v>
      </c>
      <c r="G1319" s="90">
        <v>-185.9589401552</v>
      </c>
      <c r="H1319" s="90">
        <v>49.931735979199999</v>
      </c>
      <c r="I1319" s="90">
        <v>-0.23150836050000001</v>
      </c>
      <c r="J1319" s="90">
        <v>264.2844412778</v>
      </c>
      <c r="K1319" s="90">
        <v>1</v>
      </c>
      <c r="L1319" s="90">
        <v>-0.4488159269</v>
      </c>
      <c r="M1319" s="90">
        <v>0.1734860282</v>
      </c>
      <c r="N1319" s="89">
        <v>5</v>
      </c>
      <c r="O1319" s="89">
        <v>85</v>
      </c>
      <c r="P1319" s="89">
        <f t="shared" si="38"/>
        <v>30</v>
      </c>
      <c r="Q1319" s="91">
        <f>(alpha_a+beta_b*speed_s+ceta_c*speed_s^2+delta_d/speed_s)/(epsilon_e+feta_f*speed_s+gamma_g*speed_s^2)</f>
        <v>7.7428988194280288</v>
      </c>
    </row>
    <row r="1320" spans="1:17" x14ac:dyDescent="0.25">
      <c r="A1320" s="88" t="s">
        <v>6</v>
      </c>
      <c r="B1320" s="88" t="s">
        <v>139</v>
      </c>
      <c r="C1320" s="88" t="s">
        <v>65</v>
      </c>
      <c r="D1320" s="88" t="s">
        <v>133</v>
      </c>
      <c r="E1320" s="130">
        <v>-0.02</v>
      </c>
      <c r="F1320" s="130">
        <v>1</v>
      </c>
      <c r="G1320" s="90">
        <v>-5.0049801558000002</v>
      </c>
      <c r="H1320" s="90">
        <v>0.75894588080000003</v>
      </c>
      <c r="I1320" s="90">
        <v>1.89041626E-2</v>
      </c>
      <c r="J1320" s="90">
        <v>24.558822941199999</v>
      </c>
      <c r="K1320" s="90">
        <v>1</v>
      </c>
      <c r="L1320" s="90">
        <v>-0.48922129860000002</v>
      </c>
      <c r="M1320" s="90">
        <v>8.5580762099999999E-2</v>
      </c>
      <c r="N1320" s="89">
        <v>5</v>
      </c>
      <c r="O1320" s="89">
        <v>85</v>
      </c>
      <c r="P1320" s="89">
        <f t="shared" si="38"/>
        <v>30</v>
      </c>
      <c r="Q1320" s="91">
        <f>(alpha_a+beta_b*speed_s+ceta_c*speed_s^2+delta_d/speed_s)/(epsilon_e+feta_f*speed_s+gamma_g*speed_s^2)</f>
        <v>0.56192567276983008</v>
      </c>
    </row>
    <row r="1321" spans="1:17" x14ac:dyDescent="0.25">
      <c r="A1321" s="88" t="s">
        <v>6</v>
      </c>
      <c r="B1321" s="88" t="s">
        <v>140</v>
      </c>
      <c r="C1321" s="88" t="s">
        <v>168</v>
      </c>
      <c r="D1321" s="88" t="s">
        <v>134</v>
      </c>
      <c r="E1321" s="130">
        <v>-0.02</v>
      </c>
      <c r="F1321" s="130">
        <v>1</v>
      </c>
      <c r="G1321" s="90">
        <v>-1.6351924388102881E-5</v>
      </c>
      <c r="H1321" s="90">
        <v>3.6321107276205845E-3</v>
      </c>
      <c r="I1321" s="90">
        <v>-0.25346289213246437</v>
      </c>
      <c r="J1321" s="90">
        <v>7.6673777410569857</v>
      </c>
      <c r="K1321" s="90">
        <v>0</v>
      </c>
      <c r="L1321" s="90">
        <v>0</v>
      </c>
      <c r="M1321" s="90">
        <v>0</v>
      </c>
      <c r="N1321" s="89">
        <v>12</v>
      </c>
      <c r="O1321" s="89">
        <v>86</v>
      </c>
      <c r="P1321" s="89">
        <f t="shared" si="38"/>
        <v>30</v>
      </c>
      <c r="Q1321" s="91">
        <f>(((alpha_a*(speed_s^3))+(beta_b*(speed_s^2))+(ceta_c*speed_s))+delta_d)</f>
        <v>2.8908886734628023</v>
      </c>
    </row>
    <row r="1322" spans="1:17" x14ac:dyDescent="0.25">
      <c r="A1322" s="88" t="s">
        <v>6</v>
      </c>
      <c r="B1322" s="88" t="s">
        <v>18</v>
      </c>
      <c r="C1322" s="88" t="s">
        <v>65</v>
      </c>
      <c r="D1322" s="88" t="s">
        <v>134</v>
      </c>
      <c r="E1322" s="130">
        <v>-0.02</v>
      </c>
      <c r="F1322" s="130">
        <v>1</v>
      </c>
      <c r="G1322" s="90">
        <v>-1.5713526919733954E-5</v>
      </c>
      <c r="H1322" s="90">
        <v>3.4903089840903072E-3</v>
      </c>
      <c r="I1322" s="90">
        <v>-0.24356740809473251</v>
      </c>
      <c r="J1322" s="90">
        <v>7.3680343737296372</v>
      </c>
      <c r="K1322" s="90">
        <v>0</v>
      </c>
      <c r="L1322" s="90">
        <v>0</v>
      </c>
      <c r="M1322" s="90">
        <v>0</v>
      </c>
      <c r="N1322" s="89">
        <v>12</v>
      </c>
      <c r="O1322" s="89">
        <v>86</v>
      </c>
      <c r="P1322" s="89">
        <f t="shared" si="38"/>
        <v>30</v>
      </c>
      <c r="Q1322" s="91">
        <f>(((alpha_a*(speed_s^3))+(beta_b*(speed_s^2))+(ceta_c*speed_s))+delta_d)</f>
        <v>2.7780249897361209</v>
      </c>
    </row>
    <row r="1323" spans="1:17" x14ac:dyDescent="0.25">
      <c r="A1323" s="88" t="s">
        <v>6</v>
      </c>
      <c r="B1323" s="88" t="s">
        <v>18</v>
      </c>
      <c r="C1323" s="88" t="s">
        <v>65</v>
      </c>
      <c r="D1323" s="88" t="s">
        <v>135</v>
      </c>
      <c r="E1323" s="130">
        <v>-0.02</v>
      </c>
      <c r="F1323" s="130">
        <v>1</v>
      </c>
      <c r="G1323" s="90">
        <v>1.3601565180411763</v>
      </c>
      <c r="H1323" s="90">
        <v>12.166812981569986</v>
      </c>
      <c r="I1323" s="90">
        <v>-0.64094504781368766</v>
      </c>
      <c r="J1323" s="90">
        <v>-0.17152580566074974</v>
      </c>
      <c r="K1323" s="90">
        <v>0.10141485006981699</v>
      </c>
      <c r="L1323" s="90">
        <v>0</v>
      </c>
      <c r="M1323" s="90">
        <v>0</v>
      </c>
      <c r="N1323" s="89">
        <v>12</v>
      </c>
      <c r="O1323" s="89">
        <v>86</v>
      </c>
      <c r="P1323" s="89">
        <f t="shared" si="38"/>
        <v>30</v>
      </c>
      <c r="Q1323" s="91">
        <f>(alpha_a+(beta_b/(1+EXP((((-1)*ceta_c)+(delta_d*LN(speed_s)))+(epsilon_e*speed_s)))))</f>
        <v>1.8846357174618955</v>
      </c>
    </row>
    <row r="1324" spans="1:17" x14ac:dyDescent="0.25">
      <c r="A1324" s="88" t="s">
        <v>6</v>
      </c>
      <c r="B1324" s="88" t="s">
        <v>18</v>
      </c>
      <c r="C1324" s="88" t="s">
        <v>65</v>
      </c>
      <c r="D1324" s="88" t="s">
        <v>136</v>
      </c>
      <c r="E1324" s="130">
        <v>-0.02</v>
      </c>
      <c r="F1324" s="130">
        <v>1</v>
      </c>
      <c r="G1324" s="90">
        <v>3.3502936608680527E-2</v>
      </c>
      <c r="H1324" s="90">
        <v>1.8743042109739216E-2</v>
      </c>
      <c r="I1324" s="90">
        <v>-1.3559863148440696E-4</v>
      </c>
      <c r="J1324" s="90">
        <v>0</v>
      </c>
      <c r="K1324" s="90">
        <v>0</v>
      </c>
      <c r="L1324" s="90">
        <v>0</v>
      </c>
      <c r="M1324" s="90">
        <v>0</v>
      </c>
      <c r="N1324" s="89">
        <v>12</v>
      </c>
      <c r="O1324" s="89">
        <v>86</v>
      </c>
      <c r="P1324" s="89">
        <f t="shared" si="38"/>
        <v>30</v>
      </c>
      <c r="Q1324" s="91">
        <f>(1/(((ceta_c*(speed_s^2))+(beta_b*speed_s))+alpha_a))</f>
        <v>2.1107937416080662</v>
      </c>
    </row>
    <row r="1325" spans="1:17" x14ac:dyDescent="0.25">
      <c r="A1325" s="88" t="s">
        <v>6</v>
      </c>
      <c r="B1325" s="88" t="s">
        <v>18</v>
      </c>
      <c r="C1325" s="88" t="s">
        <v>65</v>
      </c>
      <c r="D1325" s="88" t="s">
        <v>137</v>
      </c>
      <c r="E1325" s="130">
        <v>-0.02</v>
      </c>
      <c r="F1325" s="130">
        <v>1</v>
      </c>
      <c r="G1325" s="90">
        <v>1.129848562414824</v>
      </c>
      <c r="H1325" s="90">
        <v>25.063867801658137</v>
      </c>
      <c r="I1325" s="90">
        <v>-0.43789571548688477</v>
      </c>
      <c r="J1325" s="90">
        <v>0.26902610524153103</v>
      </c>
      <c r="K1325" s="90">
        <v>8.0416684207235509E-2</v>
      </c>
      <c r="L1325" s="90">
        <v>0</v>
      </c>
      <c r="M1325" s="90">
        <v>0</v>
      </c>
      <c r="N1325" s="89">
        <v>12</v>
      </c>
      <c r="O1325" s="89">
        <v>86</v>
      </c>
      <c r="P1325" s="89">
        <f t="shared" si="38"/>
        <v>30</v>
      </c>
      <c r="Q1325" s="91">
        <f>(alpha_a+(beta_b/(1+EXP((((-1)*ceta_c)+(delta_d*LN(speed_s)))+(epsilon_e*speed_s)))))</f>
        <v>1.6971446292070436</v>
      </c>
    </row>
    <row r="1326" spans="1:17" x14ac:dyDescent="0.25">
      <c r="A1326" s="88" t="s">
        <v>6</v>
      </c>
      <c r="B1326" s="88" t="s">
        <v>18</v>
      </c>
      <c r="C1326" s="88" t="s">
        <v>65</v>
      </c>
      <c r="D1326" s="88" t="s">
        <v>138</v>
      </c>
      <c r="E1326" s="130">
        <v>-0.02</v>
      </c>
      <c r="F1326" s="130">
        <v>1</v>
      </c>
      <c r="G1326" s="90">
        <v>0.77597750266891652</v>
      </c>
      <c r="H1326" s="90">
        <v>6.5599480979102385</v>
      </c>
      <c r="I1326" s="90">
        <v>-0.31021351324548896</v>
      </c>
      <c r="J1326" s="90">
        <v>-0.12259708553388478</v>
      </c>
      <c r="K1326" s="90">
        <v>0.1076832822751994</v>
      </c>
      <c r="L1326" s="90">
        <v>0</v>
      </c>
      <c r="M1326" s="90">
        <v>0</v>
      </c>
      <c r="N1326" s="89">
        <v>12</v>
      </c>
      <c r="O1326" s="89">
        <v>86</v>
      </c>
      <c r="P1326" s="89">
        <f t="shared" si="38"/>
        <v>30</v>
      </c>
      <c r="Q1326" s="91">
        <f>(alpha_a+(beta_b/(1+EXP((((-1)*ceta_c)+(delta_d*LN(speed_s)))+(epsilon_e*speed_s)))))</f>
        <v>1.0524055405759591</v>
      </c>
    </row>
    <row r="1327" spans="1:17" x14ac:dyDescent="0.25">
      <c r="A1327" s="88" t="s">
        <v>6</v>
      </c>
      <c r="B1327" s="88" t="s">
        <v>18</v>
      </c>
      <c r="C1327" s="88" t="s">
        <v>65</v>
      </c>
      <c r="D1327" s="88" t="s">
        <v>131</v>
      </c>
      <c r="E1327" s="130">
        <v>-0.02</v>
      </c>
      <c r="F1327" s="130">
        <v>1</v>
      </c>
      <c r="G1327" s="90">
        <v>-10.1919931086</v>
      </c>
      <c r="H1327" s="90">
        <v>1.5286926746</v>
      </c>
      <c r="I1327" s="90">
        <v>1.8110055600000001E-2</v>
      </c>
      <c r="J1327" s="90">
        <v>21.041674990899999</v>
      </c>
      <c r="K1327" s="90">
        <v>1</v>
      </c>
      <c r="L1327" s="90">
        <v>-0.4642809</v>
      </c>
      <c r="M1327" s="90">
        <v>6.9766886E-2</v>
      </c>
      <c r="N1327" s="89">
        <v>5</v>
      </c>
      <c r="O1327" s="89">
        <v>80</v>
      </c>
      <c r="P1327" s="89">
        <f t="shared" si="38"/>
        <v>30</v>
      </c>
      <c r="Q1327" s="91">
        <f>(alpha_a+beta_b*speed_s+ceta_c*speed_s^2+delta_d/speed_s)/(epsilon_e+feta_f*speed_s+gamma_g*speed_s^2)</f>
        <v>1.0563047784553461</v>
      </c>
    </row>
    <row r="1328" spans="1:17" x14ac:dyDescent="0.25">
      <c r="A1328" s="88" t="s">
        <v>6</v>
      </c>
      <c r="B1328" s="88" t="s">
        <v>18</v>
      </c>
      <c r="C1328" s="88" t="s">
        <v>65</v>
      </c>
      <c r="D1328" s="88" t="s">
        <v>132</v>
      </c>
      <c r="E1328" s="130">
        <v>-0.02</v>
      </c>
      <c r="F1328" s="130">
        <v>1</v>
      </c>
      <c r="G1328" s="90">
        <v>-15.291989555300001</v>
      </c>
      <c r="H1328" s="90">
        <v>2.7597880508000001</v>
      </c>
      <c r="I1328" s="90">
        <v>2.97250108E-2</v>
      </c>
      <c r="J1328" s="90">
        <v>34.648539031600002</v>
      </c>
      <c r="K1328" s="90">
        <v>1</v>
      </c>
      <c r="L1328" s="90">
        <v>-0.37973400660000001</v>
      </c>
      <c r="M1328" s="90">
        <v>6.8907804599999997E-2</v>
      </c>
      <c r="N1328" s="89">
        <v>5</v>
      </c>
      <c r="O1328" s="89">
        <v>85</v>
      </c>
      <c r="P1328" s="89">
        <f t="shared" si="38"/>
        <v>30</v>
      </c>
      <c r="Q1328" s="91">
        <f>(alpha_a+beta_b*speed_s+ceta_c*speed_s^2+delta_d/speed_s)/(epsilon_e+feta_f*speed_s+gamma_g*speed_s^2)</f>
        <v>1.8481182703045256</v>
      </c>
    </row>
    <row r="1329" spans="1:17" x14ac:dyDescent="0.25">
      <c r="A1329" s="88" t="s">
        <v>6</v>
      </c>
      <c r="B1329" s="88" t="s">
        <v>18</v>
      </c>
      <c r="C1329" s="88" t="s">
        <v>65</v>
      </c>
      <c r="D1329" s="88" t="s">
        <v>133</v>
      </c>
      <c r="E1329" s="130">
        <v>-0.02</v>
      </c>
      <c r="F1329" s="130">
        <v>1</v>
      </c>
      <c r="G1329" s="90">
        <v>-6.1895609447000002</v>
      </c>
      <c r="H1329" s="90">
        <v>0.69190810739999997</v>
      </c>
      <c r="I1329" s="90">
        <v>-1.5880819999999999E-4</v>
      </c>
      <c r="J1329" s="90">
        <v>13.767209339100001</v>
      </c>
      <c r="K1329" s="90">
        <v>1</v>
      </c>
      <c r="L1329" s="90">
        <v>-0.44714587620000001</v>
      </c>
      <c r="M1329" s="90">
        <v>4.9697501499999998E-2</v>
      </c>
      <c r="N1329" s="89">
        <v>5</v>
      </c>
      <c r="O1329" s="89">
        <v>85</v>
      </c>
      <c r="P1329" s="89">
        <f t="shared" si="38"/>
        <v>30</v>
      </c>
      <c r="Q1329" s="91">
        <f>(alpha_a+beta_b*speed_s+ceta_c*speed_s^2+delta_d/speed_s)/(epsilon_e+feta_f*speed_s+gamma_g*speed_s^2)</f>
        <v>0.46060375450696067</v>
      </c>
    </row>
    <row r="1330" spans="1:17" x14ac:dyDescent="0.25">
      <c r="A1330" s="88" t="s">
        <v>6</v>
      </c>
      <c r="B1330" s="88" t="s">
        <v>11</v>
      </c>
      <c r="C1330" s="88" t="s">
        <v>65</v>
      </c>
      <c r="D1330" s="88" t="s">
        <v>134</v>
      </c>
      <c r="E1330" s="130">
        <v>-0.02</v>
      </c>
      <c r="F1330" s="130">
        <v>1</v>
      </c>
      <c r="G1330" s="90">
        <v>-8.2775070618904746E-5</v>
      </c>
      <c r="H1330" s="90">
        <v>1.5102840035683766E-2</v>
      </c>
      <c r="I1330" s="90">
        <v>-1.0190889543398831</v>
      </c>
      <c r="J1330" s="90">
        <v>29.003825274521162</v>
      </c>
      <c r="K1330" s="90">
        <v>0</v>
      </c>
      <c r="L1330" s="90">
        <v>0</v>
      </c>
      <c r="M1330" s="90">
        <v>0</v>
      </c>
      <c r="N1330" s="89">
        <v>12</v>
      </c>
      <c r="O1330" s="89">
        <v>86</v>
      </c>
      <c r="P1330" s="89">
        <f t="shared" si="38"/>
        <v>30</v>
      </c>
      <c r="Q1330" s="91">
        <f>(((alpha_a*(speed_s^3))+(beta_b*(speed_s^2))+(ceta_c*speed_s))+delta_d)</f>
        <v>9.7887857697296319</v>
      </c>
    </row>
    <row r="1331" spans="1:17" x14ac:dyDescent="0.25">
      <c r="A1331" s="88" t="s">
        <v>6</v>
      </c>
      <c r="B1331" s="88" t="s">
        <v>11</v>
      </c>
      <c r="C1331" s="88" t="s">
        <v>65</v>
      </c>
      <c r="D1331" s="88" t="s">
        <v>135</v>
      </c>
      <c r="E1331" s="130">
        <v>-0.02</v>
      </c>
      <c r="F1331" s="130">
        <v>1</v>
      </c>
      <c r="G1331" s="90">
        <v>-6.295597222980332E-5</v>
      </c>
      <c r="H1331" s="90">
        <v>1.1479793575947013E-2</v>
      </c>
      <c r="I1331" s="90">
        <v>-0.76696552519051531</v>
      </c>
      <c r="J1331" s="90">
        <v>21.350549483465585</v>
      </c>
      <c r="K1331" s="90">
        <v>0</v>
      </c>
      <c r="L1331" s="90">
        <v>0</v>
      </c>
      <c r="M1331" s="90">
        <v>0</v>
      </c>
      <c r="N1331" s="89">
        <v>12</v>
      </c>
      <c r="O1331" s="89">
        <v>86</v>
      </c>
      <c r="P1331" s="89">
        <f t="shared" si="38"/>
        <v>30</v>
      </c>
      <c r="Q1331" s="91">
        <f>(((alpha_a*(speed_s^3))+(beta_b*(speed_s^2))+(ceta_c*speed_s))+delta_d)</f>
        <v>6.9735866958977493</v>
      </c>
    </row>
    <row r="1332" spans="1:17" x14ac:dyDescent="0.25">
      <c r="A1332" s="88" t="s">
        <v>6</v>
      </c>
      <c r="B1332" s="88" t="s">
        <v>11</v>
      </c>
      <c r="C1332" s="88" t="s">
        <v>65</v>
      </c>
      <c r="D1332" s="88" t="s">
        <v>136</v>
      </c>
      <c r="E1332" s="130">
        <v>-0.02</v>
      </c>
      <c r="F1332" s="130">
        <v>1</v>
      </c>
      <c r="G1332" s="90">
        <v>-7.124987208430296E-5</v>
      </c>
      <c r="H1332" s="90">
        <v>1.3030063114752174E-2</v>
      </c>
      <c r="I1332" s="90">
        <v>-0.86534978301666599</v>
      </c>
      <c r="J1332" s="90">
        <v>23.665288039870635</v>
      </c>
      <c r="K1332" s="90">
        <v>0</v>
      </c>
      <c r="L1332" s="90">
        <v>0</v>
      </c>
      <c r="M1332" s="90">
        <v>0</v>
      </c>
      <c r="N1332" s="89">
        <v>12</v>
      </c>
      <c r="O1332" s="89">
        <v>86</v>
      </c>
      <c r="P1332" s="89">
        <f t="shared" si="38"/>
        <v>30</v>
      </c>
      <c r="Q1332" s="91">
        <f>(((alpha_a*(speed_s^3))+(beta_b*(speed_s^2))+(ceta_c*speed_s))+delta_d)</f>
        <v>7.5081048063714348</v>
      </c>
    </row>
    <row r="1333" spans="1:17" x14ac:dyDescent="0.25">
      <c r="A1333" s="88" t="s">
        <v>6</v>
      </c>
      <c r="B1333" s="88" t="s">
        <v>11</v>
      </c>
      <c r="C1333" s="88" t="s">
        <v>65</v>
      </c>
      <c r="D1333" s="88" t="s">
        <v>137</v>
      </c>
      <c r="E1333" s="130">
        <v>-0.02</v>
      </c>
      <c r="F1333" s="130">
        <v>1</v>
      </c>
      <c r="G1333" s="90">
        <v>-6.3554628399182714E-5</v>
      </c>
      <c r="H1333" s="90">
        <v>1.1746444713572085E-2</v>
      </c>
      <c r="I1333" s="90">
        <v>-0.77289353384493731</v>
      </c>
      <c r="J1333" s="90">
        <v>20.616225533545052</v>
      </c>
      <c r="K1333" s="90">
        <v>0</v>
      </c>
      <c r="L1333" s="90">
        <v>0</v>
      </c>
      <c r="M1333" s="90">
        <v>0</v>
      </c>
      <c r="N1333" s="89">
        <v>12</v>
      </c>
      <c r="O1333" s="89">
        <v>86</v>
      </c>
      <c r="P1333" s="89">
        <f t="shared" si="38"/>
        <v>30</v>
      </c>
      <c r="Q1333" s="91">
        <f>(((alpha_a*(speed_s^3))+(beta_b*(speed_s^2))+(ceta_c*speed_s))+delta_d)</f>
        <v>6.2852447936338773</v>
      </c>
    </row>
    <row r="1334" spans="1:17" x14ac:dyDescent="0.25">
      <c r="A1334" s="88" t="s">
        <v>6</v>
      </c>
      <c r="B1334" s="88" t="s">
        <v>11</v>
      </c>
      <c r="C1334" s="88" t="s">
        <v>65</v>
      </c>
      <c r="D1334" s="88" t="s">
        <v>138</v>
      </c>
      <c r="E1334" s="130">
        <v>-0.02</v>
      </c>
      <c r="F1334" s="130">
        <v>1</v>
      </c>
      <c r="G1334" s="90">
        <v>-3.2487781209373296E-5</v>
      </c>
      <c r="H1334" s="90">
        <v>6.0496232542611543E-3</v>
      </c>
      <c r="I1334" s="90">
        <v>-0.41454196432073015</v>
      </c>
      <c r="J1334" s="90">
        <v>11.800111557653874</v>
      </c>
      <c r="K1334" s="90">
        <v>0</v>
      </c>
      <c r="L1334" s="90">
        <v>0</v>
      </c>
      <c r="M1334" s="90">
        <v>0</v>
      </c>
      <c r="N1334" s="89">
        <v>12</v>
      </c>
      <c r="O1334" s="89">
        <v>86</v>
      </c>
      <c r="P1334" s="89">
        <f t="shared" si="38"/>
        <v>30</v>
      </c>
      <c r="Q1334" s="91">
        <f>(((alpha_a*(speed_s^3))+(beta_b*(speed_s^2))+(ceta_c*speed_s))+delta_d)</f>
        <v>3.9313434642139296</v>
      </c>
    </row>
    <row r="1335" spans="1:17" x14ac:dyDescent="0.25">
      <c r="A1335" s="88" t="s">
        <v>6</v>
      </c>
      <c r="B1335" s="88" t="s">
        <v>11</v>
      </c>
      <c r="C1335" s="88" t="s">
        <v>65</v>
      </c>
      <c r="D1335" s="88" t="s">
        <v>131</v>
      </c>
      <c r="E1335" s="130">
        <v>-0.02</v>
      </c>
      <c r="F1335" s="130">
        <v>1</v>
      </c>
      <c r="G1335" s="90">
        <v>-64.505601392399996</v>
      </c>
      <c r="H1335" s="90">
        <v>16.273243788199999</v>
      </c>
      <c r="I1335" s="90">
        <v>-9.4987143699999999E-2</v>
      </c>
      <c r="J1335" s="90">
        <v>107.22096331989999</v>
      </c>
      <c r="K1335" s="90">
        <v>1</v>
      </c>
      <c r="L1335" s="90">
        <v>-0.42997273409999998</v>
      </c>
      <c r="M1335" s="90">
        <v>0.1216704841</v>
      </c>
      <c r="N1335" s="89">
        <v>5</v>
      </c>
      <c r="O1335" s="89">
        <v>85</v>
      </c>
      <c r="P1335" s="89">
        <f t="shared" si="38"/>
        <v>30</v>
      </c>
      <c r="Q1335" s="91">
        <f>(alpha_a+beta_b*speed_s+ceta_c*speed_s^2+delta_d/speed_s)/(epsilon_e+feta_f*speed_s+gamma_g*speed_s^2)</f>
        <v>3.5016641405846647</v>
      </c>
    </row>
    <row r="1336" spans="1:17" x14ac:dyDescent="0.25">
      <c r="A1336" s="88" t="s">
        <v>6</v>
      </c>
      <c r="B1336" s="88" t="s">
        <v>11</v>
      </c>
      <c r="C1336" s="88" t="s">
        <v>65</v>
      </c>
      <c r="D1336" s="88" t="s">
        <v>132</v>
      </c>
      <c r="E1336" s="130">
        <v>-0.02</v>
      </c>
      <c r="F1336" s="130">
        <v>1</v>
      </c>
      <c r="G1336" s="90">
        <v>-163.96464884779999</v>
      </c>
      <c r="H1336" s="90">
        <v>47.676315991099997</v>
      </c>
      <c r="I1336" s="90">
        <v>-0.2426797819</v>
      </c>
      <c r="J1336" s="90">
        <v>243.8489326808</v>
      </c>
      <c r="K1336" s="90">
        <v>1</v>
      </c>
      <c r="L1336" s="90">
        <v>-0.38321177090000003</v>
      </c>
      <c r="M1336" s="90">
        <v>0.20227812740000001</v>
      </c>
      <c r="N1336" s="89">
        <v>5</v>
      </c>
      <c r="O1336" s="89">
        <v>85</v>
      </c>
      <c r="P1336" s="89">
        <f t="shared" si="38"/>
        <v>30</v>
      </c>
      <c r="Q1336" s="91">
        <f>(alpha_a+beta_b*speed_s+ceta_c*speed_s^2+delta_d/speed_s)/(epsilon_e+feta_f*speed_s+gamma_g*speed_s^2)</f>
        <v>6.1557384947248073</v>
      </c>
    </row>
    <row r="1337" spans="1:17" x14ac:dyDescent="0.25">
      <c r="A1337" s="88" t="s">
        <v>6</v>
      </c>
      <c r="B1337" s="88" t="s">
        <v>11</v>
      </c>
      <c r="C1337" s="88" t="s">
        <v>65</v>
      </c>
      <c r="D1337" s="88" t="s">
        <v>133</v>
      </c>
      <c r="E1337" s="130">
        <v>-0.02</v>
      </c>
      <c r="F1337" s="130">
        <v>1</v>
      </c>
      <c r="G1337" s="90">
        <v>-10.6986708991</v>
      </c>
      <c r="H1337" s="90">
        <v>0.96406727049999996</v>
      </c>
      <c r="I1337" s="90">
        <v>4.8013761E-3</v>
      </c>
      <c r="J1337" s="90">
        <v>38.2470653791</v>
      </c>
      <c r="K1337" s="90">
        <v>1</v>
      </c>
      <c r="L1337" s="90">
        <v>-0.35910556980000002</v>
      </c>
      <c r="M1337" s="90">
        <v>4.2490285799999999E-2</v>
      </c>
      <c r="N1337" s="89">
        <v>5</v>
      </c>
      <c r="O1337" s="89">
        <v>85</v>
      </c>
      <c r="P1337" s="89">
        <f t="shared" si="38"/>
        <v>30</v>
      </c>
      <c r="Q1337" s="91">
        <f>(alpha_a+beta_b*speed_s+ceta_c*speed_s^2+delta_d/speed_s)/(epsilon_e+feta_f*speed_s+gamma_g*speed_s^2)</f>
        <v>0.8367083207822541</v>
      </c>
    </row>
    <row r="1338" spans="1:17" x14ac:dyDescent="0.25">
      <c r="A1338" s="88" t="s">
        <v>6</v>
      </c>
      <c r="B1338" s="88" t="s">
        <v>16</v>
      </c>
      <c r="C1338" s="88" t="s">
        <v>65</v>
      </c>
      <c r="D1338" s="88" t="s">
        <v>134</v>
      </c>
      <c r="E1338" s="130">
        <v>-0.02</v>
      </c>
      <c r="F1338" s="130">
        <v>1</v>
      </c>
      <c r="G1338" s="90">
        <v>-0.85464110965990925</v>
      </c>
      <c r="H1338" s="90">
        <v>27.874068577151828</v>
      </c>
      <c r="I1338" s="90">
        <v>2.399366878813546</v>
      </c>
      <c r="J1338" s="90">
        <v>1.0611161889388188</v>
      </c>
      <c r="K1338" s="90">
        <v>-2.7378914606103136E-4</v>
      </c>
      <c r="L1338" s="90">
        <v>0</v>
      </c>
      <c r="M1338" s="90">
        <v>0</v>
      </c>
      <c r="N1338" s="89">
        <v>12</v>
      </c>
      <c r="O1338" s="89">
        <v>86</v>
      </c>
      <c r="P1338" s="89">
        <f t="shared" si="38"/>
        <v>30</v>
      </c>
      <c r="Q1338" s="91">
        <f>(alpha_a+(beta_b/(1+EXP((((-1)*ceta_c)+(delta_d*LN(speed_s)))+(epsilon_e*speed_s)))))</f>
        <v>5.5901540533132446</v>
      </c>
    </row>
    <row r="1339" spans="1:17" x14ac:dyDescent="0.25">
      <c r="A1339" s="88" t="s">
        <v>6</v>
      </c>
      <c r="B1339" s="88" t="s">
        <v>16</v>
      </c>
      <c r="C1339" s="88" t="s">
        <v>65</v>
      </c>
      <c r="D1339" s="88" t="s">
        <v>135</v>
      </c>
      <c r="E1339" s="130">
        <v>-0.02</v>
      </c>
      <c r="F1339" s="130">
        <v>1</v>
      </c>
      <c r="G1339" s="90">
        <v>-0.88928999969663702</v>
      </c>
      <c r="H1339" s="90">
        <v>39.221864863375721</v>
      </c>
      <c r="I1339" s="90">
        <v>0.5453541841749473</v>
      </c>
      <c r="J1339" s="90">
        <v>0.75726200804849364</v>
      </c>
      <c r="K1339" s="90">
        <v>2.0182778573624356E-3</v>
      </c>
      <c r="L1339" s="90">
        <v>0</v>
      </c>
      <c r="M1339" s="90">
        <v>0</v>
      </c>
      <c r="N1339" s="89">
        <v>12</v>
      </c>
      <c r="O1339" s="89">
        <v>86</v>
      </c>
      <c r="P1339" s="89">
        <f t="shared" si="38"/>
        <v>30</v>
      </c>
      <c r="Q1339" s="91">
        <f>(alpha_a+(beta_b/(1+EXP((((-1)*ceta_c)+(delta_d*LN(speed_s)))+(epsilon_e*speed_s)))))</f>
        <v>3.4249207918958833</v>
      </c>
    </row>
    <row r="1340" spans="1:17" x14ac:dyDescent="0.25">
      <c r="A1340" s="88" t="s">
        <v>6</v>
      </c>
      <c r="B1340" s="88" t="s">
        <v>16</v>
      </c>
      <c r="C1340" s="88" t="s">
        <v>65</v>
      </c>
      <c r="D1340" s="88" t="s">
        <v>136</v>
      </c>
      <c r="E1340" s="130">
        <v>-0.02</v>
      </c>
      <c r="F1340" s="130">
        <v>1</v>
      </c>
      <c r="G1340" s="90">
        <v>-1.2353616016444964</v>
      </c>
      <c r="H1340" s="90">
        <v>44.01775647565789</v>
      </c>
      <c r="I1340" s="90">
        <v>0.57810794909761654</v>
      </c>
      <c r="J1340" s="90">
        <v>0.77113760245469565</v>
      </c>
      <c r="K1340" s="90">
        <v>5.4929756574578867E-4</v>
      </c>
      <c r="L1340" s="90">
        <v>0</v>
      </c>
      <c r="M1340" s="90">
        <v>0</v>
      </c>
      <c r="N1340" s="89">
        <v>12</v>
      </c>
      <c r="O1340" s="89">
        <v>86</v>
      </c>
      <c r="P1340" s="89">
        <f t="shared" si="38"/>
        <v>30</v>
      </c>
      <c r="Q1340" s="91">
        <f>(alpha_a+(beta_b/(1+EXP((((-1)*ceta_c)+(delta_d*LN(speed_s)))+(epsilon_e*speed_s)))))</f>
        <v>3.7355352701582225</v>
      </c>
    </row>
    <row r="1341" spans="1:17" x14ac:dyDescent="0.25">
      <c r="A1341" s="88" t="s">
        <v>6</v>
      </c>
      <c r="B1341" s="88" t="s">
        <v>16</v>
      </c>
      <c r="C1341" s="88" t="s">
        <v>65</v>
      </c>
      <c r="D1341" s="88" t="s">
        <v>137</v>
      </c>
      <c r="E1341" s="130">
        <v>-0.02</v>
      </c>
      <c r="F1341" s="130">
        <v>1</v>
      </c>
      <c r="G1341" s="90">
        <v>-0.62607628164028029</v>
      </c>
      <c r="H1341" s="90">
        <v>46.931145291980378</v>
      </c>
      <c r="I1341" s="90">
        <v>0.5769548414846748</v>
      </c>
      <c r="J1341" s="90">
        <v>0.88478082523266322</v>
      </c>
      <c r="K1341" s="90">
        <v>2.396283757807499E-5</v>
      </c>
      <c r="L1341" s="90">
        <v>0</v>
      </c>
      <c r="M1341" s="90">
        <v>0</v>
      </c>
      <c r="N1341" s="89">
        <v>12</v>
      </c>
      <c r="O1341" s="89">
        <v>86</v>
      </c>
      <c r="P1341" s="89">
        <f t="shared" si="38"/>
        <v>30</v>
      </c>
      <c r="Q1341" s="91">
        <f>(alpha_a+(beta_b/(1+EXP((((-1)*ceta_c)+(delta_d*LN(speed_s)))+(epsilon_e*speed_s)))))</f>
        <v>3.1605557730929665</v>
      </c>
    </row>
    <row r="1342" spans="1:17" x14ac:dyDescent="0.25">
      <c r="A1342" s="88" t="s">
        <v>6</v>
      </c>
      <c r="B1342" s="88" t="s">
        <v>16</v>
      </c>
      <c r="C1342" s="88" t="s">
        <v>65</v>
      </c>
      <c r="D1342" s="88" t="s">
        <v>138</v>
      </c>
      <c r="E1342" s="130">
        <v>-0.02</v>
      </c>
      <c r="F1342" s="130">
        <v>1</v>
      </c>
      <c r="G1342" s="90">
        <v>-2.0021974480418681E-5</v>
      </c>
      <c r="H1342" s="90">
        <v>3.6911168073694768E-3</v>
      </c>
      <c r="I1342" s="90">
        <v>-0.2391373102206899</v>
      </c>
      <c r="J1342" s="90">
        <v>6.3515236737308864</v>
      </c>
      <c r="K1342" s="90">
        <v>0</v>
      </c>
      <c r="L1342" s="90">
        <v>0</v>
      </c>
      <c r="M1342" s="90">
        <v>0</v>
      </c>
      <c r="N1342" s="89">
        <v>12</v>
      </c>
      <c r="O1342" s="89">
        <v>86</v>
      </c>
      <c r="P1342" s="89">
        <f t="shared" si="38"/>
        <v>30</v>
      </c>
      <c r="Q1342" s="91">
        <f>(((alpha_a*(speed_s^3))+(beta_b*(speed_s^2))+(ceta_c*speed_s))+delta_d)</f>
        <v>1.9588161827714146</v>
      </c>
    </row>
    <row r="1343" spans="1:17" x14ac:dyDescent="0.25">
      <c r="A1343" s="88" t="s">
        <v>6</v>
      </c>
      <c r="B1343" s="88" t="s">
        <v>16</v>
      </c>
      <c r="C1343" s="88" t="s">
        <v>65</v>
      </c>
      <c r="D1343" s="88" t="s">
        <v>131</v>
      </c>
      <c r="E1343" s="130">
        <v>-0.02</v>
      </c>
      <c r="F1343" s="130">
        <v>1</v>
      </c>
      <c r="G1343" s="90">
        <v>-22.861629662799999</v>
      </c>
      <c r="H1343" s="90">
        <v>4.7863264722999999</v>
      </c>
      <c r="I1343" s="90">
        <v>-1.23816854E-2</v>
      </c>
      <c r="J1343" s="90">
        <v>45.975803499800001</v>
      </c>
      <c r="K1343" s="90">
        <v>1</v>
      </c>
      <c r="L1343" s="90">
        <v>-0.4131856585</v>
      </c>
      <c r="M1343" s="90">
        <v>8.3971275499999998E-2</v>
      </c>
      <c r="N1343" s="89">
        <v>5</v>
      </c>
      <c r="O1343" s="89">
        <v>85</v>
      </c>
      <c r="P1343" s="89">
        <f t="shared" si="38"/>
        <v>30</v>
      </c>
      <c r="Q1343" s="91">
        <f>(alpha_a+beta_b*speed_s+ceta_c*speed_s^2+delta_d/speed_s)/(epsilon_e+feta_f*speed_s+gamma_g*speed_s^2)</f>
        <v>1.7313748224821772</v>
      </c>
    </row>
    <row r="1344" spans="1:17" x14ac:dyDescent="0.25">
      <c r="A1344" s="88" t="s">
        <v>6</v>
      </c>
      <c r="B1344" s="88" t="s">
        <v>16</v>
      </c>
      <c r="C1344" s="88" t="s">
        <v>65</v>
      </c>
      <c r="D1344" s="88" t="s">
        <v>132</v>
      </c>
      <c r="E1344" s="130">
        <v>-0.02</v>
      </c>
      <c r="F1344" s="130">
        <v>1</v>
      </c>
      <c r="G1344" s="90">
        <v>-52.956510657700001</v>
      </c>
      <c r="H1344" s="90">
        <v>13.5521727065</v>
      </c>
      <c r="I1344" s="90">
        <v>-3.0538350799999999E-2</v>
      </c>
      <c r="J1344" s="90">
        <v>92.725792506499999</v>
      </c>
      <c r="K1344" s="90">
        <v>1</v>
      </c>
      <c r="L1344" s="90">
        <v>-0.39360484950000002</v>
      </c>
      <c r="M1344" s="90">
        <v>0.12575396129999999</v>
      </c>
      <c r="N1344" s="89">
        <v>5</v>
      </c>
      <c r="O1344" s="89">
        <v>85</v>
      </c>
      <c r="P1344" s="89">
        <f t="shared" si="38"/>
        <v>30</v>
      </c>
      <c r="Q1344" s="91">
        <f>(alpha_a+beta_b*speed_s+ceta_c*speed_s^2+delta_d/speed_s)/(epsilon_e+feta_f*speed_s+gamma_g*speed_s^2)</f>
        <v>3.215919360109408</v>
      </c>
    </row>
    <row r="1345" spans="1:17" x14ac:dyDescent="0.25">
      <c r="A1345" s="88" t="s">
        <v>6</v>
      </c>
      <c r="B1345" s="88" t="s">
        <v>16</v>
      </c>
      <c r="C1345" s="88" t="s">
        <v>65</v>
      </c>
      <c r="D1345" s="88" t="s">
        <v>133</v>
      </c>
      <c r="E1345" s="130">
        <v>-0.02</v>
      </c>
      <c r="F1345" s="130">
        <v>1</v>
      </c>
      <c r="G1345" s="90">
        <v>-7.0085850390999997</v>
      </c>
      <c r="H1345" s="90">
        <v>0.49553314799999998</v>
      </c>
      <c r="I1345" s="90">
        <v>-4.5230109999999999E-4</v>
      </c>
      <c r="J1345" s="90">
        <v>26.703878177499998</v>
      </c>
      <c r="K1345" s="90">
        <v>1</v>
      </c>
      <c r="L1345" s="90">
        <v>-0.26863100179999999</v>
      </c>
      <c r="M1345" s="90">
        <v>2.0513980500000001E-2</v>
      </c>
      <c r="N1345" s="89">
        <v>5</v>
      </c>
      <c r="O1345" s="89">
        <v>85</v>
      </c>
      <c r="P1345" s="89">
        <f t="shared" si="38"/>
        <v>30</v>
      </c>
      <c r="Q1345" s="91">
        <f>(alpha_a+beta_b*speed_s+ceta_c*speed_s^2+delta_d/speed_s)/(epsilon_e+feta_f*speed_s+gamma_g*speed_s^2)</f>
        <v>0.73138564679583495</v>
      </c>
    </row>
    <row r="1346" spans="1:17" x14ac:dyDescent="0.25">
      <c r="A1346" s="88" t="s">
        <v>6</v>
      </c>
      <c r="B1346" s="88" t="s">
        <v>15</v>
      </c>
      <c r="C1346" s="88" t="s">
        <v>65</v>
      </c>
      <c r="D1346" s="88" t="s">
        <v>134</v>
      </c>
      <c r="E1346" s="130">
        <v>-0.02</v>
      </c>
      <c r="F1346" s="130">
        <v>1</v>
      </c>
      <c r="G1346" s="90">
        <v>-3.9455328386911805</v>
      </c>
      <c r="H1346" s="90">
        <v>152.88611252867392</v>
      </c>
      <c r="I1346" s="90">
        <v>-0.34257546106431774</v>
      </c>
      <c r="J1346" s="90">
        <v>0.63518657015857372</v>
      </c>
      <c r="K1346" s="90">
        <v>1.1261607209682928E-3</v>
      </c>
      <c r="L1346" s="90">
        <v>0</v>
      </c>
      <c r="M1346" s="90">
        <v>0</v>
      </c>
      <c r="N1346" s="89">
        <v>12</v>
      </c>
      <c r="O1346" s="89">
        <v>86</v>
      </c>
      <c r="P1346" s="89">
        <f t="shared" si="38"/>
        <v>30</v>
      </c>
      <c r="Q1346" s="91">
        <f>(alpha_a+(beta_b/(1+EXP((((-1)*ceta_c)+(delta_d*LN(speed_s)))+(epsilon_e*speed_s)))))</f>
        <v>7.2642815867708315</v>
      </c>
    </row>
    <row r="1347" spans="1:17" x14ac:dyDescent="0.25">
      <c r="A1347" s="88" t="s">
        <v>6</v>
      </c>
      <c r="B1347" s="88" t="s">
        <v>15</v>
      </c>
      <c r="C1347" s="88" t="s">
        <v>65</v>
      </c>
      <c r="D1347" s="88" t="s">
        <v>135</v>
      </c>
      <c r="E1347" s="130">
        <v>-0.02</v>
      </c>
      <c r="F1347" s="130">
        <v>1</v>
      </c>
      <c r="G1347" s="90">
        <v>-2.2112985350457723</v>
      </c>
      <c r="H1347" s="90">
        <v>87.492577808504478</v>
      </c>
      <c r="I1347" s="90">
        <v>-0.20720505257862842</v>
      </c>
      <c r="J1347" s="90">
        <v>0.66021279050441906</v>
      </c>
      <c r="K1347" s="90">
        <v>1.3824994797589222E-3</v>
      </c>
      <c r="L1347" s="90">
        <v>0</v>
      </c>
      <c r="M1347" s="90">
        <v>0</v>
      </c>
      <c r="N1347" s="89">
        <v>12</v>
      </c>
      <c r="O1347" s="89">
        <v>86</v>
      </c>
      <c r="P1347" s="89">
        <f t="shared" si="38"/>
        <v>30</v>
      </c>
      <c r="Q1347" s="91">
        <f>(alpha_a+(beta_b/(1+EXP((((-1)*ceta_c)+(delta_d*LN(speed_s)))+(epsilon_e*speed_s)))))</f>
        <v>4.4614280972889002</v>
      </c>
    </row>
    <row r="1348" spans="1:17" x14ac:dyDescent="0.25">
      <c r="A1348" s="88" t="s">
        <v>6</v>
      </c>
      <c r="B1348" s="88" t="s">
        <v>15</v>
      </c>
      <c r="C1348" s="88" t="s">
        <v>65</v>
      </c>
      <c r="D1348" s="88" t="s">
        <v>136</v>
      </c>
      <c r="E1348" s="130">
        <v>-0.02</v>
      </c>
      <c r="F1348" s="130">
        <v>1</v>
      </c>
      <c r="G1348" s="90">
        <v>-2.2983439469004265</v>
      </c>
      <c r="H1348" s="90">
        <v>109.30681094034595</v>
      </c>
      <c r="I1348" s="90">
        <v>-0.33872666804192486</v>
      </c>
      <c r="J1348" s="90">
        <v>0.6664838654906603</v>
      </c>
      <c r="K1348" s="90">
        <v>1.4598649669373249E-3</v>
      </c>
      <c r="L1348" s="90">
        <v>0</v>
      </c>
      <c r="M1348" s="90">
        <v>0</v>
      </c>
      <c r="N1348" s="89">
        <v>12</v>
      </c>
      <c r="O1348" s="89">
        <v>86</v>
      </c>
      <c r="P1348" s="89">
        <f t="shared" si="38"/>
        <v>30</v>
      </c>
      <c r="Q1348" s="91">
        <f>(alpha_a+(beta_b/(1+EXP((((-1)*ceta_c)+(delta_d*LN(speed_s)))+(epsilon_e*speed_s)))))</f>
        <v>4.9189780931941183</v>
      </c>
    </row>
    <row r="1349" spans="1:17" x14ac:dyDescent="0.25">
      <c r="A1349" s="88" t="s">
        <v>6</v>
      </c>
      <c r="B1349" s="88" t="s">
        <v>15</v>
      </c>
      <c r="C1349" s="88" t="s">
        <v>65</v>
      </c>
      <c r="D1349" s="88" t="s">
        <v>137</v>
      </c>
      <c r="E1349" s="130">
        <v>-0.02</v>
      </c>
      <c r="F1349" s="130">
        <v>1</v>
      </c>
      <c r="G1349" s="90">
        <v>64.853366778285391</v>
      </c>
      <c r="H1349" s="90">
        <v>0.98938955068959711</v>
      </c>
      <c r="I1349" s="90">
        <v>-0.71205354166783574</v>
      </c>
      <c r="J1349" s="90">
        <v>0</v>
      </c>
      <c r="K1349" s="90">
        <v>0</v>
      </c>
      <c r="L1349" s="90">
        <v>0</v>
      </c>
      <c r="M1349" s="90">
        <v>0</v>
      </c>
      <c r="N1349" s="89">
        <v>12</v>
      </c>
      <c r="O1349" s="89">
        <v>86</v>
      </c>
      <c r="P1349" s="89">
        <f t="shared" si="38"/>
        <v>30</v>
      </c>
      <c r="Q1349" s="91">
        <f>((alpha_a*(beta_b^speed_s))*(speed_s^ceta_c))</f>
        <v>4.1798691372363592</v>
      </c>
    </row>
    <row r="1350" spans="1:17" x14ac:dyDescent="0.25">
      <c r="A1350" s="88" t="s">
        <v>6</v>
      </c>
      <c r="B1350" s="88" t="s">
        <v>15</v>
      </c>
      <c r="C1350" s="88" t="s">
        <v>65</v>
      </c>
      <c r="D1350" s="88" t="s">
        <v>138</v>
      </c>
      <c r="E1350" s="130">
        <v>-0.02</v>
      </c>
      <c r="F1350" s="130">
        <v>1</v>
      </c>
      <c r="G1350" s="90">
        <v>-2.8865879461812829E-5</v>
      </c>
      <c r="H1350" s="90">
        <v>5.2377252021448065E-3</v>
      </c>
      <c r="I1350" s="90">
        <v>-0.33434455687999104</v>
      </c>
      <c r="J1350" s="90">
        <v>8.6173773067429043</v>
      </c>
      <c r="K1350" s="90">
        <v>0</v>
      </c>
      <c r="L1350" s="90">
        <v>0</v>
      </c>
      <c r="M1350" s="90">
        <v>0</v>
      </c>
      <c r="N1350" s="89">
        <v>12</v>
      </c>
      <c r="O1350" s="89">
        <v>86</v>
      </c>
      <c r="P1350" s="89">
        <f t="shared" si="38"/>
        <v>30</v>
      </c>
      <c r="Q1350" s="91">
        <f>(((alpha_a*(speed_s^3))+(beta_b*(speed_s^2))+(ceta_c*speed_s))+delta_d)</f>
        <v>2.5216145368045515</v>
      </c>
    </row>
    <row r="1351" spans="1:17" x14ac:dyDescent="0.25">
      <c r="A1351" s="88" t="s">
        <v>6</v>
      </c>
      <c r="B1351" s="88" t="s">
        <v>15</v>
      </c>
      <c r="C1351" s="88" t="s">
        <v>65</v>
      </c>
      <c r="D1351" s="88" t="s">
        <v>131</v>
      </c>
      <c r="E1351" s="130">
        <v>-0.02</v>
      </c>
      <c r="F1351" s="130">
        <v>1</v>
      </c>
      <c r="G1351" s="90">
        <v>31.3188192627</v>
      </c>
      <c r="H1351" s="90">
        <v>-11.346580551900001</v>
      </c>
      <c r="I1351" s="90">
        <v>6.1034534699999997E-2</v>
      </c>
      <c r="J1351" s="90">
        <v>23.961054875399999</v>
      </c>
      <c r="K1351" s="90">
        <v>1</v>
      </c>
      <c r="L1351" s="90">
        <v>0.14764170830000001</v>
      </c>
      <c r="M1351" s="90">
        <v>-0.12595984599999999</v>
      </c>
      <c r="N1351" s="89">
        <v>5</v>
      </c>
      <c r="O1351" s="89">
        <v>85</v>
      </c>
      <c r="P1351" s="89">
        <f t="shared" si="38"/>
        <v>30</v>
      </c>
      <c r="Q1351" s="91">
        <f>(alpha_a+beta_b*speed_s+ceta_c*speed_s^2+delta_d/speed_s)/(epsilon_e+feta_f*speed_s+gamma_g*speed_s^2)</f>
        <v>2.3472435197633668</v>
      </c>
    </row>
    <row r="1352" spans="1:17" x14ac:dyDescent="0.25">
      <c r="A1352" s="88" t="s">
        <v>6</v>
      </c>
      <c r="B1352" s="88" t="s">
        <v>15</v>
      </c>
      <c r="C1352" s="88" t="s">
        <v>65</v>
      </c>
      <c r="D1352" s="88" t="s">
        <v>132</v>
      </c>
      <c r="E1352" s="130">
        <v>-0.02</v>
      </c>
      <c r="F1352" s="130">
        <v>1</v>
      </c>
      <c r="G1352" s="90">
        <v>-108.5010588567</v>
      </c>
      <c r="H1352" s="90">
        <v>33.956247216800001</v>
      </c>
      <c r="I1352" s="90">
        <v>-0.14767037</v>
      </c>
      <c r="J1352" s="90">
        <v>171.81435342629999</v>
      </c>
      <c r="K1352" s="90">
        <v>1</v>
      </c>
      <c r="L1352" s="90">
        <v>-0.38850977860000002</v>
      </c>
      <c r="M1352" s="90">
        <v>0.21734347239999999</v>
      </c>
      <c r="N1352" s="89">
        <v>5</v>
      </c>
      <c r="O1352" s="89">
        <v>85</v>
      </c>
      <c r="P1352" s="89">
        <f t="shared" si="38"/>
        <v>30</v>
      </c>
      <c r="Q1352" s="91">
        <f>(alpha_a+beta_b*speed_s+ceta_c*speed_s^2+delta_d/speed_s)/(epsilon_e+feta_f*speed_s+gamma_g*speed_s^2)</f>
        <v>4.2335439181371042</v>
      </c>
    </row>
    <row r="1353" spans="1:17" x14ac:dyDescent="0.25">
      <c r="A1353" s="88" t="s">
        <v>6</v>
      </c>
      <c r="B1353" s="88" t="s">
        <v>15</v>
      </c>
      <c r="C1353" s="88" t="s">
        <v>65</v>
      </c>
      <c r="D1353" s="88" t="s">
        <v>133</v>
      </c>
      <c r="E1353" s="130">
        <v>-0.02</v>
      </c>
      <c r="F1353" s="130">
        <v>1</v>
      </c>
      <c r="G1353" s="90">
        <v>-15.6990696468</v>
      </c>
      <c r="H1353" s="90">
        <v>1.7904933971000001</v>
      </c>
      <c r="I1353" s="90">
        <v>1.9547334999999999E-3</v>
      </c>
      <c r="J1353" s="90">
        <v>34.5275285532</v>
      </c>
      <c r="K1353" s="90">
        <v>1</v>
      </c>
      <c r="L1353" s="90">
        <v>-0.46616501849999997</v>
      </c>
      <c r="M1353" s="90">
        <v>5.4601084699999997E-2</v>
      </c>
      <c r="N1353" s="89">
        <v>5</v>
      </c>
      <c r="O1353" s="89">
        <v>85</v>
      </c>
      <c r="P1353" s="89">
        <f t="shared" ref="P1353:P1416" si="39">IF($P$2&lt;N1353,N1353,IF($P$2&gt;O1353,O1353,$P$2))</f>
        <v>30</v>
      </c>
      <c r="Q1353" s="91">
        <f>(alpha_a+beta_b*speed_s+ceta_c*speed_s^2+delta_d/speed_s)/(epsilon_e+feta_f*speed_s+gamma_g*speed_s^2)</f>
        <v>1.1319250185989918</v>
      </c>
    </row>
    <row r="1354" spans="1:17" x14ac:dyDescent="0.25">
      <c r="A1354" s="88" t="s">
        <v>6</v>
      </c>
      <c r="B1354" s="88" t="s">
        <v>14</v>
      </c>
      <c r="C1354" s="88" t="s">
        <v>65</v>
      </c>
      <c r="D1354" s="88" t="s">
        <v>134</v>
      </c>
      <c r="E1354" s="130">
        <v>-0.02</v>
      </c>
      <c r="F1354" s="130">
        <v>1</v>
      </c>
      <c r="G1354" s="90">
        <v>-8.2224958748498416E-5</v>
      </c>
      <c r="H1354" s="90">
        <v>1.4899851096577382E-2</v>
      </c>
      <c r="I1354" s="90">
        <v>-0.97000448658011651</v>
      </c>
      <c r="J1354" s="90">
        <v>25.943084806447658</v>
      </c>
      <c r="K1354" s="90">
        <v>0</v>
      </c>
      <c r="L1354" s="90">
        <v>0</v>
      </c>
      <c r="M1354" s="90">
        <v>0</v>
      </c>
      <c r="N1354" s="89">
        <v>12</v>
      </c>
      <c r="O1354" s="89">
        <v>86</v>
      </c>
      <c r="P1354" s="89">
        <f t="shared" si="39"/>
        <v>30</v>
      </c>
      <c r="Q1354" s="91">
        <f>(((alpha_a*(speed_s^3))+(beta_b*(speed_s^2))+(ceta_c*speed_s))+delta_d)</f>
        <v>8.0327423097543473</v>
      </c>
    </row>
    <row r="1355" spans="1:17" x14ac:dyDescent="0.25">
      <c r="A1355" s="88" t="s">
        <v>6</v>
      </c>
      <c r="B1355" s="88" t="s">
        <v>14</v>
      </c>
      <c r="C1355" s="88" t="s">
        <v>65</v>
      </c>
      <c r="D1355" s="88" t="s">
        <v>135</v>
      </c>
      <c r="E1355" s="130">
        <v>-0.02</v>
      </c>
      <c r="F1355" s="130">
        <v>1</v>
      </c>
      <c r="G1355" s="90">
        <v>-4.7798373234160128</v>
      </c>
      <c r="H1355" s="90">
        <v>117.0245692712912</v>
      </c>
      <c r="I1355" s="90">
        <v>-0.46404944202088438</v>
      </c>
      <c r="J1355" s="90">
        <v>0.52858267931778635</v>
      </c>
      <c r="K1355" s="90">
        <v>1.6988088164648701E-3</v>
      </c>
      <c r="L1355" s="90">
        <v>0</v>
      </c>
      <c r="M1355" s="90">
        <v>0</v>
      </c>
      <c r="N1355" s="89">
        <v>12</v>
      </c>
      <c r="O1355" s="89">
        <v>86</v>
      </c>
      <c r="P1355" s="89">
        <f t="shared" si="39"/>
        <v>30</v>
      </c>
      <c r="Q1355" s="91">
        <f>(alpha_a+(beta_b/(1+EXP((((-1)*ceta_c)+(delta_d*LN(speed_s)))+(epsilon_e*speed_s)))))</f>
        <v>5.7601129073412842</v>
      </c>
    </row>
    <row r="1356" spans="1:17" x14ac:dyDescent="0.25">
      <c r="A1356" s="88" t="s">
        <v>6</v>
      </c>
      <c r="B1356" s="88" t="s">
        <v>14</v>
      </c>
      <c r="C1356" s="88" t="s">
        <v>65</v>
      </c>
      <c r="D1356" s="88" t="s">
        <v>136</v>
      </c>
      <c r="E1356" s="130">
        <v>-0.02</v>
      </c>
      <c r="F1356" s="130">
        <v>1</v>
      </c>
      <c r="G1356" s="90">
        <v>-4.9628696947442537</v>
      </c>
      <c r="H1356" s="90">
        <v>132.96188357445527</v>
      </c>
      <c r="I1356" s="90">
        <v>-0.46584531302881349</v>
      </c>
      <c r="J1356" s="90">
        <v>0.54940350019766082</v>
      </c>
      <c r="K1356" s="90">
        <v>1.5580095174811477E-3</v>
      </c>
      <c r="L1356" s="90">
        <v>0</v>
      </c>
      <c r="M1356" s="90">
        <v>0</v>
      </c>
      <c r="N1356" s="89">
        <v>12</v>
      </c>
      <c r="O1356" s="89">
        <v>86</v>
      </c>
      <c r="P1356" s="89">
        <f t="shared" si="39"/>
        <v>30</v>
      </c>
      <c r="Q1356" s="91">
        <f>(alpha_a+(beta_b/(1+EXP((((-1)*ceta_c)+(delta_d*LN(speed_s)))+(epsilon_e*speed_s)))))</f>
        <v>6.2878838231006613</v>
      </c>
    </row>
    <row r="1357" spans="1:17" x14ac:dyDescent="0.25">
      <c r="A1357" s="88" t="s">
        <v>6</v>
      </c>
      <c r="B1357" s="88" t="s">
        <v>14</v>
      </c>
      <c r="C1357" s="88" t="s">
        <v>65</v>
      </c>
      <c r="D1357" s="88" t="s">
        <v>137</v>
      </c>
      <c r="E1357" s="130">
        <v>-0.02</v>
      </c>
      <c r="F1357" s="130">
        <v>1</v>
      </c>
      <c r="G1357" s="90">
        <v>-2.5473540647185264</v>
      </c>
      <c r="H1357" s="90">
        <v>92.149471220602294</v>
      </c>
      <c r="I1357" s="90">
        <v>-9.9825443486846396E-3</v>
      </c>
      <c r="J1357" s="90">
        <v>0.68356950607834732</v>
      </c>
      <c r="K1357" s="90">
        <v>1.5088393444370016E-3</v>
      </c>
      <c r="L1357" s="90">
        <v>0</v>
      </c>
      <c r="M1357" s="90">
        <v>0</v>
      </c>
      <c r="N1357" s="89">
        <v>12</v>
      </c>
      <c r="O1357" s="89">
        <v>86</v>
      </c>
      <c r="P1357" s="89">
        <f t="shared" si="39"/>
        <v>30</v>
      </c>
      <c r="Q1357" s="91">
        <f>(alpha_a+(beta_b/(1+EXP((((-1)*ceta_c)+(delta_d*LN(speed_s)))+(epsilon_e*speed_s)))))</f>
        <v>5.2572327996555082</v>
      </c>
    </row>
    <row r="1358" spans="1:17" x14ac:dyDescent="0.25">
      <c r="A1358" s="88" t="s">
        <v>6</v>
      </c>
      <c r="B1358" s="88" t="s">
        <v>14</v>
      </c>
      <c r="C1358" s="88" t="s">
        <v>65</v>
      </c>
      <c r="D1358" s="88" t="s">
        <v>138</v>
      </c>
      <c r="E1358" s="130">
        <v>-0.02</v>
      </c>
      <c r="F1358" s="130">
        <v>1</v>
      </c>
      <c r="G1358" s="90">
        <v>-3.120841465747052E-5</v>
      </c>
      <c r="H1358" s="90">
        <v>5.7354184413023921E-3</v>
      </c>
      <c r="I1358" s="90">
        <v>-0.37957991840818156</v>
      </c>
      <c r="J1358" s="90">
        <v>10.289060914430284</v>
      </c>
      <c r="K1358" s="90">
        <v>0</v>
      </c>
      <c r="L1358" s="90">
        <v>0</v>
      </c>
      <c r="M1358" s="90">
        <v>0</v>
      </c>
      <c r="N1358" s="89">
        <v>12</v>
      </c>
      <c r="O1358" s="89">
        <v>86</v>
      </c>
      <c r="P1358" s="89">
        <f t="shared" si="39"/>
        <v>30</v>
      </c>
      <c r="Q1358" s="91">
        <f>(((alpha_a*(speed_s^3))+(beta_b*(speed_s^2))+(ceta_c*speed_s))+delta_d)</f>
        <v>3.220912763605285</v>
      </c>
    </row>
    <row r="1359" spans="1:17" x14ac:dyDescent="0.25">
      <c r="A1359" s="88" t="s">
        <v>6</v>
      </c>
      <c r="B1359" s="88" t="s">
        <v>14</v>
      </c>
      <c r="C1359" s="88" t="s">
        <v>65</v>
      </c>
      <c r="D1359" s="88" t="s">
        <v>131</v>
      </c>
      <c r="E1359" s="130">
        <v>-0.02</v>
      </c>
      <c r="F1359" s="130">
        <v>1</v>
      </c>
      <c r="G1359" s="90">
        <v>48.1885208586</v>
      </c>
      <c r="H1359" s="90">
        <v>-15.571496082299999</v>
      </c>
      <c r="I1359" s="90">
        <v>0.1053531306</v>
      </c>
      <c r="J1359" s="90">
        <v>10.5320079648</v>
      </c>
      <c r="K1359" s="90">
        <v>1</v>
      </c>
      <c r="L1359" s="90">
        <v>0.12689147710000001</v>
      </c>
      <c r="M1359" s="90">
        <v>-0.1235785642</v>
      </c>
      <c r="N1359" s="89">
        <v>5</v>
      </c>
      <c r="O1359" s="89">
        <v>80</v>
      </c>
      <c r="P1359" s="89">
        <f t="shared" si="39"/>
        <v>30</v>
      </c>
      <c r="Q1359" s="91">
        <f>(alpha_a+beta_b*speed_s+ceta_c*speed_s^2+delta_d/speed_s)/(epsilon_e+feta_f*speed_s+gamma_g*speed_s^2)</f>
        <v>3.0427160739920156</v>
      </c>
    </row>
    <row r="1360" spans="1:17" x14ac:dyDescent="0.25">
      <c r="A1360" s="88" t="s">
        <v>6</v>
      </c>
      <c r="B1360" s="88" t="s">
        <v>14</v>
      </c>
      <c r="C1360" s="88" t="s">
        <v>65</v>
      </c>
      <c r="D1360" s="88" t="s">
        <v>132</v>
      </c>
      <c r="E1360" s="130">
        <v>-0.02</v>
      </c>
      <c r="F1360" s="130">
        <v>1</v>
      </c>
      <c r="G1360" s="90">
        <v>25.279231060400001</v>
      </c>
      <c r="H1360" s="90">
        <v>-11.685839719700001</v>
      </c>
      <c r="I1360" s="90">
        <v>7.3177087299999999E-2</v>
      </c>
      <c r="J1360" s="90">
        <v>44.726756375699999</v>
      </c>
      <c r="K1360" s="90">
        <v>1</v>
      </c>
      <c r="L1360" s="90">
        <v>-0.1215035559</v>
      </c>
      <c r="M1360" s="90">
        <v>-5.0836300299999998E-2</v>
      </c>
      <c r="N1360" s="89">
        <v>5</v>
      </c>
      <c r="O1360" s="89">
        <v>85</v>
      </c>
      <c r="P1360" s="89">
        <f t="shared" si="39"/>
        <v>30</v>
      </c>
      <c r="Q1360" s="91">
        <f>(alpha_a+beta_b*speed_s+ceta_c*speed_s^2+delta_d/speed_s)/(epsilon_e+feta_f*speed_s+gamma_g*speed_s^2)</f>
        <v>5.3297012043318492</v>
      </c>
    </row>
    <row r="1361" spans="1:17" x14ac:dyDescent="0.25">
      <c r="A1361" s="88" t="s">
        <v>6</v>
      </c>
      <c r="B1361" s="88" t="s">
        <v>14</v>
      </c>
      <c r="C1361" s="88" t="s">
        <v>65</v>
      </c>
      <c r="D1361" s="88" t="s">
        <v>133</v>
      </c>
      <c r="E1361" s="130">
        <v>-0.02</v>
      </c>
      <c r="F1361" s="130">
        <v>1</v>
      </c>
      <c r="G1361" s="90">
        <v>-12.293386958999999</v>
      </c>
      <c r="H1361" s="90">
        <v>0.91185117510000002</v>
      </c>
      <c r="I1361" s="90">
        <v>-2.2837167000000001E-3</v>
      </c>
      <c r="J1361" s="90">
        <v>49.029616966699997</v>
      </c>
      <c r="K1361" s="90">
        <v>1</v>
      </c>
      <c r="L1361" s="90">
        <v>-0.2533736097</v>
      </c>
      <c r="M1361" s="90">
        <v>2.1996412199999999E-2</v>
      </c>
      <c r="N1361" s="89">
        <v>5</v>
      </c>
      <c r="O1361" s="89">
        <v>85</v>
      </c>
      <c r="P1361" s="89">
        <f t="shared" si="39"/>
        <v>30</v>
      </c>
      <c r="Q1361" s="91">
        <f>(alpha_a+beta_b*speed_s+ceta_c*speed_s^2+delta_d/speed_s)/(epsilon_e+feta_f*speed_s+gamma_g*speed_s^2)</f>
        <v>1.1095490336127696</v>
      </c>
    </row>
    <row r="1362" spans="1:17" x14ac:dyDescent="0.25">
      <c r="A1362" s="88" t="s">
        <v>6</v>
      </c>
      <c r="B1362" s="88" t="s">
        <v>13</v>
      </c>
      <c r="C1362" s="88" t="s">
        <v>65</v>
      </c>
      <c r="D1362" s="88" t="s">
        <v>134</v>
      </c>
      <c r="E1362" s="130">
        <v>-0.02</v>
      </c>
      <c r="F1362" s="130">
        <v>1</v>
      </c>
      <c r="G1362" s="90">
        <v>-7.6088966862610611E-5</v>
      </c>
      <c r="H1362" s="90">
        <v>1.3832389121585275E-2</v>
      </c>
      <c r="I1362" s="90">
        <v>-0.91723732703673133</v>
      </c>
      <c r="J1362" s="90">
        <v>25.453846862208835</v>
      </c>
      <c r="K1362" s="90">
        <v>0</v>
      </c>
      <c r="L1362" s="90">
        <v>0</v>
      </c>
      <c r="M1362" s="90">
        <v>0</v>
      </c>
      <c r="N1362" s="89">
        <v>12</v>
      </c>
      <c r="O1362" s="89">
        <v>86</v>
      </c>
      <c r="P1362" s="89">
        <f t="shared" si="39"/>
        <v>30</v>
      </c>
      <c r="Q1362" s="91">
        <f>(((alpha_a*(speed_s^3))+(beta_b*(speed_s^2))+(ceta_c*speed_s))+delta_d)</f>
        <v>8.3314751552431545</v>
      </c>
    </row>
    <row r="1363" spans="1:17" x14ac:dyDescent="0.25">
      <c r="A1363" s="88" t="s">
        <v>6</v>
      </c>
      <c r="B1363" s="88" t="s">
        <v>13</v>
      </c>
      <c r="C1363" s="88" t="s">
        <v>65</v>
      </c>
      <c r="D1363" s="88" t="s">
        <v>135</v>
      </c>
      <c r="E1363" s="130">
        <v>-0.02</v>
      </c>
      <c r="F1363" s="130">
        <v>1</v>
      </c>
      <c r="G1363" s="90">
        <v>-5.7438186349009284E-5</v>
      </c>
      <c r="H1363" s="90">
        <v>1.0449078697352955E-2</v>
      </c>
      <c r="I1363" s="90">
        <v>-0.68842197811086159</v>
      </c>
      <c r="J1363" s="90">
        <v>18.750862343429333</v>
      </c>
      <c r="K1363" s="90">
        <v>0</v>
      </c>
      <c r="L1363" s="90">
        <v>0</v>
      </c>
      <c r="M1363" s="90">
        <v>0</v>
      </c>
      <c r="N1363" s="89">
        <v>12</v>
      </c>
      <c r="O1363" s="89">
        <v>86</v>
      </c>
      <c r="P1363" s="89">
        <f t="shared" si="39"/>
        <v>30</v>
      </c>
      <c r="Q1363" s="91">
        <f>(((alpha_a*(speed_s^3))+(beta_b*(speed_s^2))+(ceta_c*speed_s))+delta_d)</f>
        <v>5.9515427962978951</v>
      </c>
    </row>
    <row r="1364" spans="1:17" x14ac:dyDescent="0.25">
      <c r="A1364" s="88" t="s">
        <v>6</v>
      </c>
      <c r="B1364" s="88" t="s">
        <v>13</v>
      </c>
      <c r="C1364" s="88" t="s">
        <v>65</v>
      </c>
      <c r="D1364" s="88" t="s">
        <v>136</v>
      </c>
      <c r="E1364" s="130">
        <v>-0.02</v>
      </c>
      <c r="F1364" s="130">
        <v>1</v>
      </c>
      <c r="G1364" s="90">
        <v>-5.5595042161406205</v>
      </c>
      <c r="H1364" s="90">
        <v>134.44001857641024</v>
      </c>
      <c r="I1364" s="90">
        <v>-0.50560086853371966</v>
      </c>
      <c r="J1364" s="90">
        <v>0.51807604601098867</v>
      </c>
      <c r="K1364" s="90">
        <v>1.6966600836965896E-3</v>
      </c>
      <c r="L1364" s="90">
        <v>0</v>
      </c>
      <c r="M1364" s="90">
        <v>0</v>
      </c>
      <c r="N1364" s="89">
        <v>12</v>
      </c>
      <c r="O1364" s="89">
        <v>86</v>
      </c>
      <c r="P1364" s="89">
        <f t="shared" si="39"/>
        <v>30</v>
      </c>
      <c r="Q1364" s="91">
        <f>(alpha_a+(beta_b/(1+EXP((((-1)*ceta_c)+(delta_d*LN(speed_s)))+(epsilon_e*speed_s)))))</f>
        <v>6.4857641540330402</v>
      </c>
    </row>
    <row r="1365" spans="1:17" x14ac:dyDescent="0.25">
      <c r="A1365" s="88" t="s">
        <v>6</v>
      </c>
      <c r="B1365" s="88" t="s">
        <v>13</v>
      </c>
      <c r="C1365" s="88" t="s">
        <v>65</v>
      </c>
      <c r="D1365" s="88" t="s">
        <v>137</v>
      </c>
      <c r="E1365" s="130">
        <v>-0.02</v>
      </c>
      <c r="F1365" s="130">
        <v>1</v>
      </c>
      <c r="G1365" s="90">
        <v>48.566577761053793</v>
      </c>
      <c r="H1365" s="90">
        <v>0.98257638230058097</v>
      </c>
      <c r="I1365" s="90">
        <v>-0.49347268314835557</v>
      </c>
      <c r="J1365" s="90">
        <v>0</v>
      </c>
      <c r="K1365" s="90">
        <v>0</v>
      </c>
      <c r="L1365" s="90">
        <v>0</v>
      </c>
      <c r="M1365" s="90">
        <v>0</v>
      </c>
      <c r="N1365" s="89">
        <v>12</v>
      </c>
      <c r="O1365" s="89">
        <v>86</v>
      </c>
      <c r="P1365" s="89">
        <f t="shared" si="39"/>
        <v>30</v>
      </c>
      <c r="Q1365" s="91">
        <f>((alpha_a*(beta_b^speed_s))*(speed_s^ceta_c))</f>
        <v>5.3506697086864383</v>
      </c>
    </row>
    <row r="1366" spans="1:17" x14ac:dyDescent="0.25">
      <c r="A1366" s="88" t="s">
        <v>6</v>
      </c>
      <c r="B1366" s="88" t="s">
        <v>13</v>
      </c>
      <c r="C1366" s="88" t="s">
        <v>65</v>
      </c>
      <c r="D1366" s="88" t="s">
        <v>138</v>
      </c>
      <c r="E1366" s="130">
        <v>-0.02</v>
      </c>
      <c r="F1366" s="130">
        <v>1</v>
      </c>
      <c r="G1366" s="90">
        <v>-3.2025872877965213E-5</v>
      </c>
      <c r="H1366" s="90">
        <v>5.8927014827253842E-3</v>
      </c>
      <c r="I1366" s="90">
        <v>-0.39101021561746874</v>
      </c>
      <c r="J1366" s="90">
        <v>10.621628698087854</v>
      </c>
      <c r="K1366" s="90">
        <v>0</v>
      </c>
      <c r="L1366" s="90">
        <v>0</v>
      </c>
      <c r="M1366" s="90">
        <v>0</v>
      </c>
      <c r="N1366" s="89">
        <v>12</v>
      </c>
      <c r="O1366" s="89">
        <v>86</v>
      </c>
      <c r="P1366" s="89">
        <f t="shared" si="39"/>
        <v>30</v>
      </c>
      <c r="Q1366" s="91">
        <f>(((alpha_a*(speed_s^3))+(beta_b*(speed_s^2))+(ceta_c*speed_s))+delta_d)</f>
        <v>3.330054996311576</v>
      </c>
    </row>
    <row r="1367" spans="1:17" x14ac:dyDescent="0.25">
      <c r="A1367" s="88" t="s">
        <v>6</v>
      </c>
      <c r="B1367" s="88" t="s">
        <v>13</v>
      </c>
      <c r="C1367" s="88" t="s">
        <v>65</v>
      </c>
      <c r="D1367" s="88" t="s">
        <v>131</v>
      </c>
      <c r="E1367" s="130">
        <v>-0.02</v>
      </c>
      <c r="F1367" s="130">
        <v>1</v>
      </c>
      <c r="G1367" s="90">
        <v>56.753088757999997</v>
      </c>
      <c r="H1367" s="90">
        <v>-17.7934753151</v>
      </c>
      <c r="I1367" s="90">
        <v>0.1069891563</v>
      </c>
      <c r="J1367" s="90">
        <v>2.8564504800999999</v>
      </c>
      <c r="K1367" s="90">
        <v>1</v>
      </c>
      <c r="L1367" s="90">
        <v>0.191821355</v>
      </c>
      <c r="M1367" s="90">
        <v>-0.1484969414</v>
      </c>
      <c r="N1367" s="89">
        <v>5</v>
      </c>
      <c r="O1367" s="89">
        <v>85</v>
      </c>
      <c r="P1367" s="89">
        <f t="shared" si="39"/>
        <v>30</v>
      </c>
      <c r="Q1367" s="91">
        <f>(alpha_a+beta_b*speed_s+ceta_c*speed_s^2+delta_d/speed_s)/(epsilon_e+feta_f*speed_s+gamma_g*speed_s^2)</f>
        <v>2.9999046057817966</v>
      </c>
    </row>
    <row r="1368" spans="1:17" x14ac:dyDescent="0.25">
      <c r="A1368" s="88" t="s">
        <v>6</v>
      </c>
      <c r="B1368" s="88" t="s">
        <v>13</v>
      </c>
      <c r="C1368" s="88" t="s">
        <v>65</v>
      </c>
      <c r="D1368" s="88" t="s">
        <v>132</v>
      </c>
      <c r="E1368" s="130">
        <v>-0.02</v>
      </c>
      <c r="F1368" s="130">
        <v>1</v>
      </c>
      <c r="G1368" s="90">
        <v>-205.14513870260001</v>
      </c>
      <c r="H1368" s="90">
        <v>70.299855942600004</v>
      </c>
      <c r="I1368" s="90">
        <v>-0.37243480200000001</v>
      </c>
      <c r="J1368" s="90">
        <v>296.39508272839998</v>
      </c>
      <c r="K1368" s="90">
        <v>1</v>
      </c>
      <c r="L1368" s="90">
        <v>-0.23565984139999999</v>
      </c>
      <c r="M1368" s="90">
        <v>0.32253620659999999</v>
      </c>
      <c r="N1368" s="89">
        <v>5</v>
      </c>
      <c r="O1368" s="89">
        <v>85</v>
      </c>
      <c r="P1368" s="89">
        <f t="shared" si="39"/>
        <v>30</v>
      </c>
      <c r="Q1368" s="91">
        <f>(alpha_a+beta_b*speed_s+ceta_c*speed_s^2+delta_d/speed_s)/(epsilon_e+feta_f*speed_s+gamma_g*speed_s^2)</f>
        <v>5.554074642417052</v>
      </c>
    </row>
    <row r="1369" spans="1:17" x14ac:dyDescent="0.25">
      <c r="A1369" s="88" t="s">
        <v>6</v>
      </c>
      <c r="B1369" s="88" t="s">
        <v>13</v>
      </c>
      <c r="C1369" s="88" t="s">
        <v>65</v>
      </c>
      <c r="D1369" s="88" t="s">
        <v>133</v>
      </c>
      <c r="E1369" s="130">
        <v>-0.02</v>
      </c>
      <c r="F1369" s="130">
        <v>1</v>
      </c>
      <c r="G1369" s="90">
        <v>-10.917069530099999</v>
      </c>
      <c r="H1369" s="90">
        <v>0.80158452879999997</v>
      </c>
      <c r="I1369" s="90">
        <v>-2.9773020000000002E-4</v>
      </c>
      <c r="J1369" s="90">
        <v>41.229317998399999</v>
      </c>
      <c r="K1369" s="90">
        <v>1</v>
      </c>
      <c r="L1369" s="90">
        <v>-0.28012817849999999</v>
      </c>
      <c r="M1369" s="90">
        <v>2.3200792099999999E-2</v>
      </c>
      <c r="N1369" s="89">
        <v>5</v>
      </c>
      <c r="O1369" s="89">
        <v>85</v>
      </c>
      <c r="P1369" s="89">
        <f t="shared" si="39"/>
        <v>30</v>
      </c>
      <c r="Q1369" s="91">
        <f>(alpha_a+beta_b*speed_s+ceta_c*speed_s^2+delta_d/speed_s)/(epsilon_e+feta_f*speed_s+gamma_g*speed_s^2)</f>
        <v>1.0563893810540943</v>
      </c>
    </row>
    <row r="1370" spans="1:17" x14ac:dyDescent="0.25">
      <c r="A1370" s="88" t="s">
        <v>6</v>
      </c>
      <c r="B1370" s="88" t="s">
        <v>12</v>
      </c>
      <c r="C1370" s="88" t="s">
        <v>65</v>
      </c>
      <c r="D1370" s="88" t="s">
        <v>134</v>
      </c>
      <c r="E1370" s="130">
        <v>-0.02</v>
      </c>
      <c r="F1370" s="130">
        <v>1</v>
      </c>
      <c r="G1370" s="90">
        <v>-7.0304786155681145E-5</v>
      </c>
      <c r="H1370" s="90">
        <v>1.2784883504202394E-2</v>
      </c>
      <c r="I1370" s="90">
        <v>-0.87236127583463452</v>
      </c>
      <c r="J1370" s="90">
        <v>25.824027724154334</v>
      </c>
      <c r="K1370" s="90">
        <v>0</v>
      </c>
      <c r="L1370" s="90">
        <v>0</v>
      </c>
      <c r="M1370" s="90">
        <v>0</v>
      </c>
      <c r="N1370" s="89">
        <v>12</v>
      </c>
      <c r="O1370" s="89">
        <v>86</v>
      </c>
      <c r="P1370" s="89">
        <f t="shared" si="39"/>
        <v>30</v>
      </c>
      <c r="Q1370" s="91">
        <f>(((alpha_a*(speed_s^3))+(beta_b*(speed_s^2))+(ceta_c*speed_s))+delta_d)</f>
        <v>9.2613553766940626</v>
      </c>
    </row>
    <row r="1371" spans="1:17" x14ac:dyDescent="0.25">
      <c r="A1371" s="88" t="s">
        <v>6</v>
      </c>
      <c r="B1371" s="88" t="s">
        <v>12</v>
      </c>
      <c r="C1371" s="88" t="s">
        <v>65</v>
      </c>
      <c r="D1371" s="88" t="s">
        <v>135</v>
      </c>
      <c r="E1371" s="130">
        <v>-0.02</v>
      </c>
      <c r="F1371" s="130">
        <v>1</v>
      </c>
      <c r="G1371" s="90">
        <v>-5.92684834834363E-5</v>
      </c>
      <c r="H1371" s="90">
        <v>1.0739700902691234E-2</v>
      </c>
      <c r="I1371" s="90">
        <v>-0.71433276161615644</v>
      </c>
      <c r="J1371" s="90">
        <v>20.069768510655859</v>
      </c>
      <c r="K1371" s="90">
        <v>0</v>
      </c>
      <c r="L1371" s="90">
        <v>0</v>
      </c>
      <c r="M1371" s="90">
        <v>0</v>
      </c>
      <c r="N1371" s="89">
        <v>12</v>
      </c>
      <c r="O1371" s="89">
        <v>86</v>
      </c>
      <c r="P1371" s="89">
        <f t="shared" si="39"/>
        <v>30</v>
      </c>
      <c r="Q1371" s="91">
        <f>(((alpha_a*(speed_s^3))+(beta_b*(speed_s^2))+(ceta_c*speed_s))+delta_d)</f>
        <v>6.7052674205404941</v>
      </c>
    </row>
    <row r="1372" spans="1:17" x14ac:dyDescent="0.25">
      <c r="A1372" s="88" t="s">
        <v>6</v>
      </c>
      <c r="B1372" s="88" t="s">
        <v>12</v>
      </c>
      <c r="C1372" s="88" t="s">
        <v>65</v>
      </c>
      <c r="D1372" s="88" t="s">
        <v>136</v>
      </c>
      <c r="E1372" s="130">
        <v>-0.02</v>
      </c>
      <c r="F1372" s="130">
        <v>1</v>
      </c>
      <c r="G1372" s="90">
        <v>-6.6848793388252456E-5</v>
      </c>
      <c r="H1372" s="90">
        <v>1.2153788503227061E-2</v>
      </c>
      <c r="I1372" s="90">
        <v>-0.80407754230487483</v>
      </c>
      <c r="J1372" s="90">
        <v>22.193468435344254</v>
      </c>
      <c r="K1372" s="90">
        <v>0</v>
      </c>
      <c r="L1372" s="90">
        <v>0</v>
      </c>
      <c r="M1372" s="90">
        <v>0</v>
      </c>
      <c r="N1372" s="89">
        <v>12</v>
      </c>
      <c r="O1372" s="89">
        <v>86</v>
      </c>
      <c r="P1372" s="89">
        <f t="shared" si="39"/>
        <v>30</v>
      </c>
      <c r="Q1372" s="91">
        <f>(((alpha_a*(speed_s^3))+(beta_b*(speed_s^2))+(ceta_c*speed_s))+delta_d)</f>
        <v>7.2046343976195466</v>
      </c>
    </row>
    <row r="1373" spans="1:17" x14ac:dyDescent="0.25">
      <c r="A1373" s="88" t="s">
        <v>6</v>
      </c>
      <c r="B1373" s="88" t="s">
        <v>12</v>
      </c>
      <c r="C1373" s="88" t="s">
        <v>65</v>
      </c>
      <c r="D1373" s="88" t="s">
        <v>137</v>
      </c>
      <c r="E1373" s="130">
        <v>-0.02</v>
      </c>
      <c r="F1373" s="130">
        <v>1</v>
      </c>
      <c r="G1373" s="90">
        <v>-6.8874055446490544E-5</v>
      </c>
      <c r="H1373" s="90">
        <v>1.2518170906260158E-2</v>
      </c>
      <c r="I1373" s="90">
        <v>-0.80025918301686927</v>
      </c>
      <c r="J1373" s="90">
        <v>20.58920574077505</v>
      </c>
      <c r="K1373" s="90">
        <v>0</v>
      </c>
      <c r="L1373" s="90">
        <v>0</v>
      </c>
      <c r="M1373" s="90">
        <v>0</v>
      </c>
      <c r="N1373" s="89">
        <v>12</v>
      </c>
      <c r="O1373" s="89">
        <v>86</v>
      </c>
      <c r="P1373" s="89">
        <f t="shared" si="39"/>
        <v>30</v>
      </c>
      <c r="Q1373" s="91">
        <f>(((alpha_a*(speed_s^3))+(beta_b*(speed_s^2))+(ceta_c*speed_s))+delta_d)</f>
        <v>5.9881845688478705</v>
      </c>
    </row>
    <row r="1374" spans="1:17" x14ac:dyDescent="0.25">
      <c r="A1374" s="88" t="s">
        <v>6</v>
      </c>
      <c r="B1374" s="88" t="s">
        <v>12</v>
      </c>
      <c r="C1374" s="88" t="s">
        <v>65</v>
      </c>
      <c r="D1374" s="88" t="s">
        <v>138</v>
      </c>
      <c r="E1374" s="130">
        <v>-0.02</v>
      </c>
      <c r="F1374" s="130">
        <v>1</v>
      </c>
      <c r="G1374" s="90">
        <v>-3.5825697279104834E-5</v>
      </c>
      <c r="H1374" s="90">
        <v>6.5014571399906861E-3</v>
      </c>
      <c r="I1374" s="90">
        <v>-0.42864864014447518</v>
      </c>
      <c r="J1374" s="90">
        <v>11.788609555639274</v>
      </c>
      <c r="K1374" s="90">
        <v>0</v>
      </c>
      <c r="L1374" s="90">
        <v>0</v>
      </c>
      <c r="M1374" s="90">
        <v>0</v>
      </c>
      <c r="N1374" s="89">
        <v>12</v>
      </c>
      <c r="O1374" s="89">
        <v>86</v>
      </c>
      <c r="P1374" s="89">
        <f t="shared" si="39"/>
        <v>30</v>
      </c>
      <c r="Q1374" s="91">
        <f>(((alpha_a*(speed_s^3))+(beta_b*(speed_s^2))+(ceta_c*speed_s))+delta_d)</f>
        <v>3.8131679507608061</v>
      </c>
    </row>
    <row r="1375" spans="1:17" x14ac:dyDescent="0.25">
      <c r="A1375" s="88" t="s">
        <v>6</v>
      </c>
      <c r="B1375" s="88" t="s">
        <v>12</v>
      </c>
      <c r="C1375" s="88" t="s">
        <v>65</v>
      </c>
      <c r="D1375" s="88" t="s">
        <v>131</v>
      </c>
      <c r="E1375" s="130">
        <v>-0.02</v>
      </c>
      <c r="F1375" s="130">
        <v>1</v>
      </c>
      <c r="G1375" s="90">
        <v>-80.003668250700002</v>
      </c>
      <c r="H1375" s="90">
        <v>25.462319495399999</v>
      </c>
      <c r="I1375" s="90">
        <v>-0.1213685042</v>
      </c>
      <c r="J1375" s="90">
        <v>118.29835436809999</v>
      </c>
      <c r="K1375" s="90">
        <v>1</v>
      </c>
      <c r="L1375" s="90">
        <v>-0.44285731119999999</v>
      </c>
      <c r="M1375" s="90">
        <v>0.2109166801</v>
      </c>
      <c r="N1375" s="89">
        <v>5</v>
      </c>
      <c r="O1375" s="89">
        <v>85</v>
      </c>
      <c r="P1375" s="89">
        <f t="shared" si="39"/>
        <v>30</v>
      </c>
      <c r="Q1375" s="91">
        <f>(alpha_a+beta_b*speed_s+ceta_c*speed_s^2+delta_d/speed_s)/(epsilon_e+feta_f*speed_s+gamma_g*speed_s^2)</f>
        <v>3.2588703736243829</v>
      </c>
    </row>
    <row r="1376" spans="1:17" x14ac:dyDescent="0.25">
      <c r="A1376" s="88" t="s">
        <v>6</v>
      </c>
      <c r="B1376" s="88" t="s">
        <v>12</v>
      </c>
      <c r="C1376" s="88" t="s">
        <v>65</v>
      </c>
      <c r="D1376" s="88" t="s">
        <v>132</v>
      </c>
      <c r="E1376" s="130">
        <v>-0.02</v>
      </c>
      <c r="F1376" s="130">
        <v>1</v>
      </c>
      <c r="G1376" s="90">
        <v>-517.08212392439998</v>
      </c>
      <c r="H1376" s="90">
        <v>179.30932397199999</v>
      </c>
      <c r="I1376" s="90">
        <v>-0.91720266370000003</v>
      </c>
      <c r="J1376" s="90">
        <v>677.07343447369999</v>
      </c>
      <c r="K1376" s="90">
        <v>1</v>
      </c>
      <c r="L1376" s="90">
        <v>-4.4604474700000001E-2</v>
      </c>
      <c r="M1376" s="90">
        <v>0.72547218339999997</v>
      </c>
      <c r="N1376" s="89">
        <v>5</v>
      </c>
      <c r="O1376" s="89">
        <v>85</v>
      </c>
      <c r="P1376" s="89">
        <f t="shared" si="39"/>
        <v>30</v>
      </c>
      <c r="Q1376" s="91">
        <f>(alpha_a+beta_b*speed_s+ceta_c*speed_s^2+delta_d/speed_s)/(epsilon_e+feta_f*speed_s+gamma_g*speed_s^2)</f>
        <v>6.2202976227602287</v>
      </c>
    </row>
    <row r="1377" spans="1:17" x14ac:dyDescent="0.25">
      <c r="A1377" s="88" t="s">
        <v>6</v>
      </c>
      <c r="B1377" s="88" t="s">
        <v>12</v>
      </c>
      <c r="C1377" s="88" t="s">
        <v>65</v>
      </c>
      <c r="D1377" s="88" t="s">
        <v>133</v>
      </c>
      <c r="E1377" s="130">
        <v>-0.02</v>
      </c>
      <c r="F1377" s="130">
        <v>1</v>
      </c>
      <c r="G1377" s="90">
        <v>-10.5397894407</v>
      </c>
      <c r="H1377" s="90">
        <v>0.78517278769999999</v>
      </c>
      <c r="I1377" s="90">
        <v>-1.3114050999999999E-3</v>
      </c>
      <c r="J1377" s="90">
        <v>37.640084642799998</v>
      </c>
      <c r="K1377" s="90">
        <v>1</v>
      </c>
      <c r="L1377" s="90">
        <v>-0.29917382920000002</v>
      </c>
      <c r="M1377" s="90">
        <v>2.4243129200000001E-2</v>
      </c>
      <c r="N1377" s="89">
        <v>5</v>
      </c>
      <c r="O1377" s="89">
        <v>85</v>
      </c>
      <c r="P1377" s="89">
        <f t="shared" si="39"/>
        <v>30</v>
      </c>
      <c r="Q1377" s="91">
        <f>(alpha_a+beta_b*speed_s+ceta_c*speed_s^2+delta_d/speed_s)/(epsilon_e+feta_f*speed_s+gamma_g*speed_s^2)</f>
        <v>0.94554868392925107</v>
      </c>
    </row>
    <row r="1378" spans="1:17" x14ac:dyDescent="0.25">
      <c r="A1378" s="88" t="s">
        <v>6</v>
      </c>
      <c r="B1378" s="88" t="s">
        <v>17</v>
      </c>
      <c r="C1378" s="88" t="s">
        <v>65</v>
      </c>
      <c r="D1378" s="88" t="s">
        <v>134</v>
      </c>
      <c r="E1378" s="130">
        <v>-0.02</v>
      </c>
      <c r="F1378" s="130">
        <v>1</v>
      </c>
      <c r="G1378" s="90">
        <v>2.0188741736128653</v>
      </c>
      <c r="H1378" s="90">
        <v>35.815383181729118</v>
      </c>
      <c r="I1378" s="90">
        <v>0.61377987951194346</v>
      </c>
      <c r="J1378" s="90">
        <v>0.57748802226245632</v>
      </c>
      <c r="K1378" s="90">
        <v>3.5132787212860658E-2</v>
      </c>
      <c r="L1378" s="90">
        <v>0</v>
      </c>
      <c r="M1378" s="90">
        <v>0</v>
      </c>
      <c r="N1378" s="89">
        <v>12</v>
      </c>
      <c r="O1378" s="89">
        <v>86</v>
      </c>
      <c r="P1378" s="89">
        <f t="shared" si="39"/>
        <v>30</v>
      </c>
      <c r="Q1378" s="91">
        <f>(alpha_a+(beta_b/(1+EXP((((-1)*ceta_c)+(delta_d*LN(speed_s)))+(epsilon_e*speed_s)))))</f>
        <v>4.985865188367125</v>
      </c>
    </row>
    <row r="1379" spans="1:17" x14ac:dyDescent="0.25">
      <c r="A1379" s="88" t="s">
        <v>6</v>
      </c>
      <c r="B1379" s="88" t="s">
        <v>17</v>
      </c>
      <c r="C1379" s="88" t="s">
        <v>65</v>
      </c>
      <c r="D1379" s="88" t="s">
        <v>135</v>
      </c>
      <c r="E1379" s="130">
        <v>-0.02</v>
      </c>
      <c r="F1379" s="130">
        <v>1</v>
      </c>
      <c r="G1379" s="90">
        <v>4.4330025847178263</v>
      </c>
      <c r="H1379" s="90">
        <v>-3.0326676202262237</v>
      </c>
      <c r="I1379" s="90">
        <v>-0.94616823304439479</v>
      </c>
      <c r="J1379" s="90">
        <v>0</v>
      </c>
      <c r="K1379" s="90">
        <v>0</v>
      </c>
      <c r="L1379" s="90">
        <v>0</v>
      </c>
      <c r="M1379" s="90">
        <v>0</v>
      </c>
      <c r="N1379" s="89">
        <v>12</v>
      </c>
      <c r="O1379" s="89">
        <v>86</v>
      </c>
      <c r="P1379" s="89">
        <f t="shared" si="39"/>
        <v>30</v>
      </c>
      <c r="Q1379" s="91">
        <f>EXP((alpha_a+(beta_b/speed_s))+(ceta_c*LN(speed_s)))</f>
        <v>3.0459375354904195</v>
      </c>
    </row>
    <row r="1380" spans="1:17" x14ac:dyDescent="0.25">
      <c r="A1380" s="88" t="s">
        <v>6</v>
      </c>
      <c r="B1380" s="88" t="s">
        <v>17</v>
      </c>
      <c r="C1380" s="88" t="s">
        <v>65</v>
      </c>
      <c r="D1380" s="88" t="s">
        <v>136</v>
      </c>
      <c r="E1380" s="130">
        <v>-0.02</v>
      </c>
      <c r="F1380" s="130">
        <v>1</v>
      </c>
      <c r="G1380" s="90">
        <v>0.49688875166019397</v>
      </c>
      <c r="H1380" s="90">
        <v>12.236002579665456</v>
      </c>
      <c r="I1380" s="90">
        <v>3.7231795959364651</v>
      </c>
      <c r="J1380" s="90">
        <v>1.4759509578927508</v>
      </c>
      <c r="K1380" s="90">
        <v>-3.0887061691439429E-3</v>
      </c>
      <c r="L1380" s="90">
        <v>0</v>
      </c>
      <c r="M1380" s="90">
        <v>0</v>
      </c>
      <c r="N1380" s="89">
        <v>12</v>
      </c>
      <c r="O1380" s="89">
        <v>86</v>
      </c>
      <c r="P1380" s="89">
        <f t="shared" si="39"/>
        <v>30</v>
      </c>
      <c r="Q1380" s="91">
        <f>(alpha_a+(beta_b/(1+EXP((((-1)*ceta_c)+(delta_d*LN(speed_s)))+(epsilon_e*speed_s)))))</f>
        <v>3.3201756104435525</v>
      </c>
    </row>
    <row r="1381" spans="1:17" x14ac:dyDescent="0.25">
      <c r="A1381" s="88" t="s">
        <v>6</v>
      </c>
      <c r="B1381" s="88" t="s">
        <v>17</v>
      </c>
      <c r="C1381" s="88" t="s">
        <v>65</v>
      </c>
      <c r="D1381" s="88" t="s">
        <v>137</v>
      </c>
      <c r="E1381" s="130">
        <v>-0.02</v>
      </c>
      <c r="F1381" s="130">
        <v>1</v>
      </c>
      <c r="G1381" s="90">
        <v>0.69318113673004489</v>
      </c>
      <c r="H1381" s="90">
        <v>10.558546858330311</v>
      </c>
      <c r="I1381" s="90">
        <v>4.6644917645907871</v>
      </c>
      <c r="J1381" s="90">
        <v>1.849529189702783</v>
      </c>
      <c r="K1381" s="90">
        <v>-6.0425122888999525E-3</v>
      </c>
      <c r="L1381" s="90">
        <v>0</v>
      </c>
      <c r="M1381" s="90">
        <v>0</v>
      </c>
      <c r="N1381" s="89">
        <v>12</v>
      </c>
      <c r="O1381" s="89">
        <v>86</v>
      </c>
      <c r="P1381" s="89">
        <f t="shared" si="39"/>
        <v>30</v>
      </c>
      <c r="Q1381" s="91">
        <f>(alpha_a+(beta_b/(1+EXP((((-1)*ceta_c)+(delta_d*LN(speed_s)))+(epsilon_e*speed_s)))))</f>
        <v>2.7077089094308571</v>
      </c>
    </row>
    <row r="1382" spans="1:17" x14ac:dyDescent="0.25">
      <c r="A1382" s="88" t="s">
        <v>6</v>
      </c>
      <c r="B1382" s="88" t="s">
        <v>17</v>
      </c>
      <c r="C1382" s="88" t="s">
        <v>65</v>
      </c>
      <c r="D1382" s="88" t="s">
        <v>138</v>
      </c>
      <c r="E1382" s="130">
        <v>-0.02</v>
      </c>
      <c r="F1382" s="130">
        <v>1</v>
      </c>
      <c r="G1382" s="90">
        <v>0.56101032423057062</v>
      </c>
      <c r="H1382" s="90">
        <v>6.3027087987522128</v>
      </c>
      <c r="I1382" s="90">
        <v>3.5468049624996438</v>
      </c>
      <c r="J1382" s="90">
        <v>1.4080792845761962</v>
      </c>
      <c r="K1382" s="90">
        <v>8.9581659386999465E-3</v>
      </c>
      <c r="L1382" s="90">
        <v>0</v>
      </c>
      <c r="M1382" s="90">
        <v>0</v>
      </c>
      <c r="N1382" s="89">
        <v>12</v>
      </c>
      <c r="O1382" s="89">
        <v>86</v>
      </c>
      <c r="P1382" s="89">
        <f t="shared" si="39"/>
        <v>30</v>
      </c>
      <c r="Q1382" s="91">
        <f>(alpha_a+(beta_b/(1+EXP((((-1)*ceta_c)+(delta_d*LN(speed_s)))+(epsilon_e*speed_s)))))</f>
        <v>1.7003918561263431</v>
      </c>
    </row>
    <row r="1383" spans="1:17" x14ac:dyDescent="0.25">
      <c r="A1383" s="88" t="s">
        <v>6</v>
      </c>
      <c r="B1383" s="88" t="s">
        <v>17</v>
      </c>
      <c r="C1383" s="88" t="s">
        <v>65</v>
      </c>
      <c r="D1383" s="88" t="s">
        <v>131</v>
      </c>
      <c r="E1383" s="130">
        <v>-0.02</v>
      </c>
      <c r="F1383" s="130">
        <v>1</v>
      </c>
      <c r="G1383" s="90">
        <v>-23.798578184699998</v>
      </c>
      <c r="H1383" s="90">
        <v>6.0173614682999998</v>
      </c>
      <c r="I1383" s="90">
        <v>2.2634259000000002E-3</v>
      </c>
      <c r="J1383" s="90">
        <v>40.859023215800001</v>
      </c>
      <c r="K1383" s="90">
        <v>1</v>
      </c>
      <c r="L1383" s="90">
        <v>-0.48509086200000001</v>
      </c>
      <c r="M1383" s="90">
        <v>0.12650198770000001</v>
      </c>
      <c r="N1383" s="89">
        <v>5</v>
      </c>
      <c r="O1383" s="89">
        <v>85</v>
      </c>
      <c r="P1383" s="89">
        <f t="shared" si="39"/>
        <v>30</v>
      </c>
      <c r="Q1383" s="91">
        <f t="shared" ref="Q1383:Q1400" si="40">(alpha_a+beta_b*speed_s+ceta_c*speed_s^2+delta_d/speed_s)/(epsilon_e+feta_f*speed_s+gamma_g*speed_s^2)</f>
        <v>1.596438807240661</v>
      </c>
    </row>
    <row r="1384" spans="1:17" x14ac:dyDescent="0.25">
      <c r="A1384" s="88" t="s">
        <v>6</v>
      </c>
      <c r="B1384" s="88" t="s">
        <v>17</v>
      </c>
      <c r="C1384" s="88" t="s">
        <v>65</v>
      </c>
      <c r="D1384" s="88" t="s">
        <v>132</v>
      </c>
      <c r="E1384" s="130">
        <v>-0.02</v>
      </c>
      <c r="F1384" s="130">
        <v>1</v>
      </c>
      <c r="G1384" s="90">
        <v>-34.237174991499998</v>
      </c>
      <c r="H1384" s="90">
        <v>7.9000914587000004</v>
      </c>
      <c r="I1384" s="90">
        <v>1.6248960699999999E-2</v>
      </c>
      <c r="J1384" s="90">
        <v>67.894817286099993</v>
      </c>
      <c r="K1384" s="90">
        <v>1</v>
      </c>
      <c r="L1384" s="90">
        <v>-0.37409598100000002</v>
      </c>
      <c r="M1384" s="90">
        <v>9.4644968199999999E-2</v>
      </c>
      <c r="N1384" s="89">
        <v>5</v>
      </c>
      <c r="O1384" s="89">
        <v>85</v>
      </c>
      <c r="P1384" s="89">
        <f t="shared" si="39"/>
        <v>30</v>
      </c>
      <c r="Q1384" s="91">
        <f t="shared" si="40"/>
        <v>2.9303608648770547</v>
      </c>
    </row>
    <row r="1385" spans="1:17" x14ac:dyDescent="0.25">
      <c r="A1385" s="88" t="s">
        <v>6</v>
      </c>
      <c r="B1385" s="88" t="s">
        <v>17</v>
      </c>
      <c r="C1385" s="88" t="s">
        <v>65</v>
      </c>
      <c r="D1385" s="88" t="s">
        <v>133</v>
      </c>
      <c r="E1385" s="130">
        <v>-0.02</v>
      </c>
      <c r="F1385" s="130">
        <v>1</v>
      </c>
      <c r="G1385" s="90">
        <v>-9.5679348556000008</v>
      </c>
      <c r="H1385" s="90">
        <v>1.1225334137</v>
      </c>
      <c r="I1385" s="90">
        <v>2.7263283000000002E-3</v>
      </c>
      <c r="J1385" s="90">
        <v>20.283245260699999</v>
      </c>
      <c r="K1385" s="90">
        <v>1</v>
      </c>
      <c r="L1385" s="90">
        <v>-0.48494670169999998</v>
      </c>
      <c r="M1385" s="90">
        <v>5.8806148699999998E-2</v>
      </c>
      <c r="N1385" s="89">
        <v>5</v>
      </c>
      <c r="O1385" s="89">
        <v>85</v>
      </c>
      <c r="P1385" s="89">
        <f t="shared" si="39"/>
        <v>30</v>
      </c>
      <c r="Q1385" s="91">
        <f t="shared" si="40"/>
        <v>0.69171799159746705</v>
      </c>
    </row>
    <row r="1386" spans="1:17" x14ac:dyDescent="0.25">
      <c r="A1386" s="88" t="s">
        <v>20</v>
      </c>
      <c r="B1386" s="88" t="s">
        <v>23</v>
      </c>
      <c r="C1386" s="88" t="s">
        <v>65</v>
      </c>
      <c r="D1386" s="88" t="s">
        <v>131</v>
      </c>
      <c r="E1386" s="130">
        <v>0</v>
      </c>
      <c r="F1386" s="130">
        <v>0</v>
      </c>
      <c r="G1386" s="90">
        <v>2.6164915003</v>
      </c>
      <c r="H1386" s="90">
        <v>0.22146885729999999</v>
      </c>
      <c r="I1386" s="90">
        <v>3.9787529999999998E-3</v>
      </c>
      <c r="J1386" s="90">
        <v>166.08671868939999</v>
      </c>
      <c r="K1386" s="90">
        <v>1</v>
      </c>
      <c r="L1386" s="90">
        <v>2.1710613999999999E-3</v>
      </c>
      <c r="M1386" s="90">
        <v>2.0571089000000001E-3</v>
      </c>
      <c r="N1386" s="89">
        <v>5</v>
      </c>
      <c r="O1386" s="89">
        <v>100</v>
      </c>
      <c r="P1386" s="89">
        <f t="shared" si="39"/>
        <v>30</v>
      </c>
      <c r="Q1386" s="91">
        <f t="shared" si="40"/>
        <v>6.3012071908027671</v>
      </c>
    </row>
    <row r="1387" spans="1:17" x14ac:dyDescent="0.25">
      <c r="A1387" s="88" t="s">
        <v>20</v>
      </c>
      <c r="B1387" s="88" t="s">
        <v>23</v>
      </c>
      <c r="C1387" s="88" t="s">
        <v>65</v>
      </c>
      <c r="D1387" s="88" t="s">
        <v>132</v>
      </c>
      <c r="E1387" s="130">
        <v>0</v>
      </c>
      <c r="F1387" s="130">
        <v>0</v>
      </c>
      <c r="G1387" s="90">
        <v>691.17573777079997</v>
      </c>
      <c r="H1387" s="90">
        <v>116.42387291279999</v>
      </c>
      <c r="I1387" s="90">
        <v>-0.79862053609999994</v>
      </c>
      <c r="J1387" s="90">
        <v>163.97362911600001</v>
      </c>
      <c r="K1387" s="90">
        <v>0</v>
      </c>
      <c r="L1387" s="90">
        <v>3.9503924225999998</v>
      </c>
      <c r="M1387" s="90">
        <v>0.25701197939999998</v>
      </c>
      <c r="N1387" s="89">
        <v>5</v>
      </c>
      <c r="O1387" s="89">
        <v>100</v>
      </c>
      <c r="P1387" s="89">
        <f t="shared" si="39"/>
        <v>30</v>
      </c>
      <c r="Q1387" s="91">
        <f t="shared" si="40"/>
        <v>9.9210276445837664</v>
      </c>
    </row>
    <row r="1388" spans="1:17" x14ac:dyDescent="0.25">
      <c r="A1388" s="88" t="s">
        <v>20</v>
      </c>
      <c r="B1388" s="88" t="s">
        <v>23</v>
      </c>
      <c r="C1388" s="88" t="s">
        <v>65</v>
      </c>
      <c r="D1388" s="88" t="s">
        <v>133</v>
      </c>
      <c r="E1388" s="130">
        <v>0</v>
      </c>
      <c r="F1388" s="130">
        <v>0</v>
      </c>
      <c r="G1388" s="90">
        <v>-16.7698434058</v>
      </c>
      <c r="H1388" s="90">
        <v>1.3431390748000001</v>
      </c>
      <c r="I1388" s="90">
        <v>-9.1182434999999996E-3</v>
      </c>
      <c r="J1388" s="90">
        <v>127.68919001330001</v>
      </c>
      <c r="K1388" s="90">
        <v>1</v>
      </c>
      <c r="L1388" s="90">
        <v>-0.1231394993</v>
      </c>
      <c r="M1388" s="90">
        <v>2.9177251299999998E-2</v>
      </c>
      <c r="N1388" s="89">
        <v>5</v>
      </c>
      <c r="O1388" s="89">
        <v>100</v>
      </c>
      <c r="P1388" s="89">
        <f t="shared" si="39"/>
        <v>30</v>
      </c>
      <c r="Q1388" s="91">
        <f t="shared" si="40"/>
        <v>0.83063579955517008</v>
      </c>
    </row>
    <row r="1389" spans="1:17" x14ac:dyDescent="0.25">
      <c r="A1389" s="88" t="s">
        <v>20</v>
      </c>
      <c r="B1389" s="88" t="s">
        <v>24</v>
      </c>
      <c r="C1389" s="88" t="s">
        <v>65</v>
      </c>
      <c r="D1389" s="88" t="s">
        <v>131</v>
      </c>
      <c r="E1389" s="130">
        <v>0</v>
      </c>
      <c r="F1389" s="130">
        <v>0</v>
      </c>
      <c r="G1389" s="90">
        <v>8.6914545525999998</v>
      </c>
      <c r="H1389" s="90">
        <v>0.1184053471</v>
      </c>
      <c r="I1389" s="90">
        <v>2.9966557999999998E-3</v>
      </c>
      <c r="J1389" s="90">
        <v>151.6262382884</v>
      </c>
      <c r="K1389" s="90">
        <v>1</v>
      </c>
      <c r="L1389" s="90">
        <v>4.4711655400000001E-2</v>
      </c>
      <c r="M1389" s="90">
        <v>1.3113382000000001E-3</v>
      </c>
      <c r="N1389" s="89">
        <v>5</v>
      </c>
      <c r="O1389" s="89">
        <v>100</v>
      </c>
      <c r="P1389" s="89">
        <f t="shared" si="39"/>
        <v>30</v>
      </c>
      <c r="Q1389" s="91">
        <f t="shared" si="40"/>
        <v>5.6778379346383652</v>
      </c>
    </row>
    <row r="1390" spans="1:17" x14ac:dyDescent="0.25">
      <c r="A1390" s="88" t="s">
        <v>20</v>
      </c>
      <c r="B1390" s="88" t="s">
        <v>24</v>
      </c>
      <c r="C1390" s="88" t="s">
        <v>65</v>
      </c>
      <c r="D1390" s="88" t="s">
        <v>132</v>
      </c>
      <c r="E1390" s="130">
        <v>0</v>
      </c>
      <c r="F1390" s="130">
        <v>0</v>
      </c>
      <c r="G1390" s="90">
        <v>19.010628557299999</v>
      </c>
      <c r="H1390" s="90">
        <v>-7.8690393100000006E-2</v>
      </c>
      <c r="I1390" s="90">
        <v>-7.111334E-4</v>
      </c>
      <c r="J1390" s="90">
        <v>185.7529765141</v>
      </c>
      <c r="K1390" s="90">
        <v>1</v>
      </c>
      <c r="L1390" s="90">
        <v>5.0239557300000001E-2</v>
      </c>
      <c r="M1390" s="90">
        <v>-7.6159699999999995E-5</v>
      </c>
      <c r="N1390" s="89">
        <v>5</v>
      </c>
      <c r="O1390" s="89">
        <v>100</v>
      </c>
      <c r="P1390" s="89">
        <f t="shared" si="39"/>
        <v>30</v>
      </c>
      <c r="Q1390" s="91">
        <f t="shared" si="40"/>
        <v>9.1041053111293824</v>
      </c>
    </row>
    <row r="1391" spans="1:17" x14ac:dyDescent="0.25">
      <c r="A1391" s="88" t="s">
        <v>20</v>
      </c>
      <c r="B1391" s="88" t="s">
        <v>24</v>
      </c>
      <c r="C1391" s="88" t="s">
        <v>65</v>
      </c>
      <c r="D1391" s="88" t="s">
        <v>133</v>
      </c>
      <c r="E1391" s="130">
        <v>0</v>
      </c>
      <c r="F1391" s="130">
        <v>0</v>
      </c>
      <c r="G1391" s="90">
        <v>-14.272747718</v>
      </c>
      <c r="H1391" s="90">
        <v>1.2248238737999999</v>
      </c>
      <c r="I1391" s="90">
        <v>-8.2543310000000002E-3</v>
      </c>
      <c r="J1391" s="90">
        <v>117.6736205192</v>
      </c>
      <c r="K1391" s="90">
        <v>1</v>
      </c>
      <c r="L1391" s="90">
        <v>-0.1082206181</v>
      </c>
      <c r="M1391" s="90">
        <v>2.8207320399999999E-2</v>
      </c>
      <c r="N1391" s="89">
        <v>5</v>
      </c>
      <c r="O1391" s="89">
        <v>100</v>
      </c>
      <c r="P1391" s="89">
        <f t="shared" si="39"/>
        <v>30</v>
      </c>
      <c r="Q1391" s="91">
        <f t="shared" si="40"/>
        <v>0.81960023125758208</v>
      </c>
    </row>
    <row r="1392" spans="1:17" x14ac:dyDescent="0.25">
      <c r="A1392" s="88" t="s">
        <v>20</v>
      </c>
      <c r="B1392" s="88" t="s">
        <v>19</v>
      </c>
      <c r="C1392" s="88" t="s">
        <v>65</v>
      </c>
      <c r="D1392" s="88" t="s">
        <v>131</v>
      </c>
      <c r="E1392" s="130">
        <v>0</v>
      </c>
      <c r="F1392" s="130">
        <v>0</v>
      </c>
      <c r="G1392" s="90">
        <v>-115.9902554702</v>
      </c>
      <c r="H1392" s="90">
        <v>37.156192937500002</v>
      </c>
      <c r="I1392" s="90">
        <v>0.55882057249999995</v>
      </c>
      <c r="J1392" s="90">
        <v>125.15775907690001</v>
      </c>
      <c r="K1392" s="90">
        <v>1</v>
      </c>
      <c r="L1392" s="90">
        <v>-0.92128133089999997</v>
      </c>
      <c r="M1392" s="90">
        <v>0.37720471290000002</v>
      </c>
      <c r="N1392" s="89">
        <v>5</v>
      </c>
      <c r="O1392" s="89">
        <v>85</v>
      </c>
      <c r="P1392" s="89">
        <f t="shared" si="39"/>
        <v>30</v>
      </c>
      <c r="Q1392" s="91">
        <f t="shared" si="40"/>
        <v>4.8132529351733613</v>
      </c>
    </row>
    <row r="1393" spans="1:17" x14ac:dyDescent="0.25">
      <c r="A1393" s="88" t="s">
        <v>20</v>
      </c>
      <c r="B1393" s="88" t="s">
        <v>19</v>
      </c>
      <c r="C1393" s="88" t="s">
        <v>65</v>
      </c>
      <c r="D1393" s="88" t="s">
        <v>132</v>
      </c>
      <c r="E1393" s="130">
        <v>0</v>
      </c>
      <c r="F1393" s="130">
        <v>0</v>
      </c>
      <c r="G1393" s="90">
        <v>22.1487103264</v>
      </c>
      <c r="H1393" s="90">
        <v>-0.4745582217</v>
      </c>
      <c r="I1393" s="90">
        <v>2.9708202E-3</v>
      </c>
      <c r="J1393" s="90">
        <v>66.198650001900006</v>
      </c>
      <c r="K1393" s="90">
        <v>1</v>
      </c>
      <c r="L1393" s="90">
        <v>5.0225309500000002E-2</v>
      </c>
      <c r="M1393" s="90">
        <v>-4.88927E-4</v>
      </c>
      <c r="N1393" s="89">
        <v>5</v>
      </c>
      <c r="O1393" s="89">
        <v>85</v>
      </c>
      <c r="P1393" s="89">
        <f t="shared" si="39"/>
        <v>30</v>
      </c>
      <c r="Q1393" s="91">
        <f t="shared" si="40"/>
        <v>6.1896592991205353</v>
      </c>
    </row>
    <row r="1394" spans="1:17" x14ac:dyDescent="0.25">
      <c r="A1394" s="88" t="s">
        <v>20</v>
      </c>
      <c r="B1394" s="88" t="s">
        <v>19</v>
      </c>
      <c r="C1394" s="88" t="s">
        <v>65</v>
      </c>
      <c r="D1394" s="88" t="s">
        <v>133</v>
      </c>
      <c r="E1394" s="130">
        <v>0</v>
      </c>
      <c r="F1394" s="130">
        <v>0</v>
      </c>
      <c r="G1394" s="90">
        <v>-8.4344646291000007</v>
      </c>
      <c r="H1394" s="90">
        <v>0.58566475890000003</v>
      </c>
      <c r="I1394" s="90">
        <v>-3.7293939E-3</v>
      </c>
      <c r="J1394" s="90">
        <v>41.811726007099999</v>
      </c>
      <c r="K1394" s="90">
        <v>1</v>
      </c>
      <c r="L1394" s="90">
        <v>-0.26034952049999999</v>
      </c>
      <c r="M1394" s="90">
        <v>2.67539649E-2</v>
      </c>
      <c r="N1394" s="89">
        <v>5</v>
      </c>
      <c r="O1394" s="89">
        <v>85</v>
      </c>
      <c r="P1394" s="89">
        <f t="shared" si="39"/>
        <v>30</v>
      </c>
      <c r="Q1394" s="91">
        <f t="shared" si="40"/>
        <v>0.41537603874667239</v>
      </c>
    </row>
    <row r="1395" spans="1:17" x14ac:dyDescent="0.25">
      <c r="A1395" s="88" t="s">
        <v>20</v>
      </c>
      <c r="B1395" s="88" t="s">
        <v>22</v>
      </c>
      <c r="C1395" s="88" t="s">
        <v>65</v>
      </c>
      <c r="D1395" s="88" t="s">
        <v>131</v>
      </c>
      <c r="E1395" s="130">
        <v>0</v>
      </c>
      <c r="F1395" s="130">
        <v>0</v>
      </c>
      <c r="G1395" s="90">
        <v>-30.660247410099998</v>
      </c>
      <c r="H1395" s="90">
        <v>8.9522164534000002</v>
      </c>
      <c r="I1395" s="90">
        <v>0.15076874670000001</v>
      </c>
      <c r="J1395" s="90">
        <v>53.838752615700002</v>
      </c>
      <c r="K1395" s="90">
        <v>1</v>
      </c>
      <c r="L1395" s="90">
        <v>-0.48907309869999999</v>
      </c>
      <c r="M1395" s="90">
        <v>0.15069537329999999</v>
      </c>
      <c r="N1395" s="89">
        <v>5</v>
      </c>
      <c r="O1395" s="89">
        <v>85</v>
      </c>
      <c r="P1395" s="89">
        <f t="shared" si="39"/>
        <v>30</v>
      </c>
      <c r="Q1395" s="91">
        <f t="shared" si="40"/>
        <v>3.0781593238783906</v>
      </c>
    </row>
    <row r="1396" spans="1:17" x14ac:dyDescent="0.25">
      <c r="A1396" s="88" t="s">
        <v>20</v>
      </c>
      <c r="B1396" s="88" t="s">
        <v>22</v>
      </c>
      <c r="C1396" s="88" t="s">
        <v>65</v>
      </c>
      <c r="D1396" s="88" t="s">
        <v>132</v>
      </c>
      <c r="E1396" s="130">
        <v>0</v>
      </c>
      <c r="F1396" s="130">
        <v>0</v>
      </c>
      <c r="G1396" s="90">
        <v>11.8575092979</v>
      </c>
      <c r="H1396" s="90">
        <v>-0.1899472572</v>
      </c>
      <c r="I1396" s="90">
        <v>9.3778739999999996E-4</v>
      </c>
      <c r="J1396" s="90">
        <v>50.964784475199998</v>
      </c>
      <c r="K1396" s="90">
        <v>1</v>
      </c>
      <c r="L1396" s="90">
        <v>3.7144818099999997E-2</v>
      </c>
      <c r="M1396" s="90">
        <v>-3.6336000000000002E-4</v>
      </c>
      <c r="N1396" s="89">
        <v>5</v>
      </c>
      <c r="O1396" s="89">
        <v>85</v>
      </c>
      <c r="P1396" s="89">
        <f t="shared" si="39"/>
        <v>30</v>
      </c>
      <c r="Q1396" s="91">
        <f t="shared" si="40"/>
        <v>4.8686993640588039</v>
      </c>
    </row>
    <row r="1397" spans="1:17" x14ac:dyDescent="0.25">
      <c r="A1397" s="88" t="s">
        <v>20</v>
      </c>
      <c r="B1397" s="88" t="s">
        <v>22</v>
      </c>
      <c r="C1397" s="88" t="s">
        <v>65</v>
      </c>
      <c r="D1397" s="88" t="s">
        <v>133</v>
      </c>
      <c r="E1397" s="130">
        <v>0</v>
      </c>
      <c r="F1397" s="130">
        <v>0</v>
      </c>
      <c r="G1397" s="90">
        <v>-3.8124468315</v>
      </c>
      <c r="H1397" s="90">
        <v>0.42476943360000002</v>
      </c>
      <c r="I1397" s="90">
        <v>-2.0181971999999999E-3</v>
      </c>
      <c r="J1397" s="90">
        <v>26.8545460259</v>
      </c>
      <c r="K1397" s="90">
        <v>1</v>
      </c>
      <c r="L1397" s="90">
        <v>-0.23379554450000001</v>
      </c>
      <c r="M1397" s="90">
        <v>3.01508451E-2</v>
      </c>
      <c r="N1397" s="89">
        <v>5</v>
      </c>
      <c r="O1397" s="89">
        <v>85</v>
      </c>
      <c r="P1397" s="89">
        <f t="shared" si="39"/>
        <v>30</v>
      </c>
      <c r="Q1397" s="91">
        <f t="shared" si="40"/>
        <v>0.37919942851719707</v>
      </c>
    </row>
    <row r="1398" spans="1:17" x14ac:dyDescent="0.25">
      <c r="A1398" s="88" t="s">
        <v>20</v>
      </c>
      <c r="B1398" s="88" t="s">
        <v>21</v>
      </c>
      <c r="C1398" s="88" t="s">
        <v>65</v>
      </c>
      <c r="D1398" s="88" t="s">
        <v>131</v>
      </c>
      <c r="E1398" s="130">
        <v>0</v>
      </c>
      <c r="F1398" s="130">
        <v>0</v>
      </c>
      <c r="G1398" s="90">
        <v>-43.637181487500001</v>
      </c>
      <c r="H1398" s="90">
        <v>12.722179608799999</v>
      </c>
      <c r="I1398" s="90">
        <v>0.20781823590000001</v>
      </c>
      <c r="J1398" s="90">
        <v>72.520206212999994</v>
      </c>
      <c r="K1398" s="90">
        <v>1</v>
      </c>
      <c r="L1398" s="90">
        <v>-0.51157354359999996</v>
      </c>
      <c r="M1398" s="90">
        <v>0.1620251335</v>
      </c>
      <c r="N1398" s="89">
        <v>5</v>
      </c>
      <c r="O1398" s="89">
        <v>85</v>
      </c>
      <c r="P1398" s="89">
        <f t="shared" si="39"/>
        <v>30</v>
      </c>
      <c r="Q1398" s="91">
        <f t="shared" si="40"/>
        <v>4.0120197676464366</v>
      </c>
    </row>
    <row r="1399" spans="1:17" x14ac:dyDescent="0.25">
      <c r="A1399" s="88" t="s">
        <v>20</v>
      </c>
      <c r="B1399" s="88" t="s">
        <v>21</v>
      </c>
      <c r="C1399" s="88" t="s">
        <v>65</v>
      </c>
      <c r="D1399" s="88" t="s">
        <v>132</v>
      </c>
      <c r="E1399" s="130">
        <v>0</v>
      </c>
      <c r="F1399" s="130">
        <v>0</v>
      </c>
      <c r="G1399" s="90">
        <v>16.291912741200001</v>
      </c>
      <c r="H1399" s="90">
        <v>-0.3036512556</v>
      </c>
      <c r="I1399" s="90">
        <v>1.6003718E-3</v>
      </c>
      <c r="J1399" s="90">
        <v>63.022951267300002</v>
      </c>
      <c r="K1399" s="90">
        <v>1</v>
      </c>
      <c r="L1399" s="90">
        <v>3.8078894500000002E-2</v>
      </c>
      <c r="M1399" s="90">
        <v>-4.1854019999999997E-4</v>
      </c>
      <c r="N1399" s="89">
        <v>5</v>
      </c>
      <c r="O1399" s="89">
        <v>85</v>
      </c>
      <c r="P1399" s="89">
        <f t="shared" si="39"/>
        <v>30</v>
      </c>
      <c r="Q1399" s="91">
        <f t="shared" si="40"/>
        <v>6.0732809781185129</v>
      </c>
    </row>
    <row r="1400" spans="1:17" x14ac:dyDescent="0.25">
      <c r="A1400" s="88" t="s">
        <v>20</v>
      </c>
      <c r="B1400" s="88" t="s">
        <v>21</v>
      </c>
      <c r="C1400" s="88" t="s">
        <v>65</v>
      </c>
      <c r="D1400" s="88" t="s">
        <v>133</v>
      </c>
      <c r="E1400" s="130">
        <v>0</v>
      </c>
      <c r="F1400" s="130">
        <v>0</v>
      </c>
      <c r="G1400" s="90">
        <v>-7.4216077189999998</v>
      </c>
      <c r="H1400" s="90">
        <v>0.5559476632</v>
      </c>
      <c r="I1400" s="90">
        <v>-4.1242902000000001E-3</v>
      </c>
      <c r="J1400" s="90">
        <v>37.866926677000002</v>
      </c>
      <c r="K1400" s="90">
        <v>1</v>
      </c>
      <c r="L1400" s="90">
        <v>-0.2407327269</v>
      </c>
      <c r="M1400" s="90">
        <v>2.3905411800000002E-2</v>
      </c>
      <c r="N1400" s="89">
        <v>5</v>
      </c>
      <c r="O1400" s="89">
        <v>85</v>
      </c>
      <c r="P1400" s="89">
        <f t="shared" si="39"/>
        <v>30</v>
      </c>
      <c r="Q1400" s="91">
        <f t="shared" si="40"/>
        <v>0.4451213874285645</v>
      </c>
    </row>
    <row r="1401" spans="1:17" x14ac:dyDescent="0.25">
      <c r="A1401" s="88" t="s">
        <v>20</v>
      </c>
      <c r="B1401" s="88" t="s">
        <v>23</v>
      </c>
      <c r="C1401" s="88" t="s">
        <v>65</v>
      </c>
      <c r="D1401" s="88" t="s">
        <v>134</v>
      </c>
      <c r="E1401" s="130">
        <v>0</v>
      </c>
      <c r="F1401" s="130">
        <v>0</v>
      </c>
      <c r="G1401" s="90">
        <v>216.63852580534493</v>
      </c>
      <c r="H1401" s="90">
        <v>1.0085064128238108</v>
      </c>
      <c r="I1401" s="90">
        <v>-0.88527944347276244</v>
      </c>
      <c r="J1401" s="90">
        <v>0</v>
      </c>
      <c r="K1401" s="90">
        <v>0</v>
      </c>
      <c r="L1401" s="90">
        <v>0</v>
      </c>
      <c r="M1401" s="90">
        <v>0</v>
      </c>
      <c r="N1401" s="89">
        <v>12</v>
      </c>
      <c r="O1401" s="89">
        <v>105</v>
      </c>
      <c r="P1401" s="89">
        <f t="shared" si="39"/>
        <v>30</v>
      </c>
      <c r="Q1401" s="91">
        <f>((alpha_a*(beta_b^speed_s))*(speed_s^ceta_c))</f>
        <v>13.75404791620881</v>
      </c>
    </row>
    <row r="1402" spans="1:17" x14ac:dyDescent="0.25">
      <c r="A1402" s="88" t="s">
        <v>20</v>
      </c>
      <c r="B1402" s="88" t="s">
        <v>23</v>
      </c>
      <c r="C1402" s="88" t="s">
        <v>65</v>
      </c>
      <c r="D1402" s="88" t="s">
        <v>135</v>
      </c>
      <c r="E1402" s="130">
        <v>0</v>
      </c>
      <c r="F1402" s="130">
        <v>0</v>
      </c>
      <c r="G1402" s="90">
        <v>184.9546806635617</v>
      </c>
      <c r="H1402" s="90">
        <v>1.008241445111361</v>
      </c>
      <c r="I1402" s="90">
        <v>-0.9084028474578929</v>
      </c>
      <c r="J1402" s="90">
        <v>0</v>
      </c>
      <c r="K1402" s="90">
        <v>0</v>
      </c>
      <c r="L1402" s="90">
        <v>0</v>
      </c>
      <c r="M1402" s="90">
        <v>0</v>
      </c>
      <c r="N1402" s="89">
        <v>12</v>
      </c>
      <c r="O1402" s="89">
        <v>105</v>
      </c>
      <c r="P1402" s="89">
        <f t="shared" si="39"/>
        <v>30</v>
      </c>
      <c r="Q1402" s="91">
        <f>((alpha_a*(beta_b^speed_s))*(speed_s^ceta_c))</f>
        <v>10.769128135475032</v>
      </c>
    </row>
    <row r="1403" spans="1:17" x14ac:dyDescent="0.25">
      <c r="A1403" s="88" t="s">
        <v>20</v>
      </c>
      <c r="B1403" s="88" t="s">
        <v>23</v>
      </c>
      <c r="C1403" s="88" t="s">
        <v>65</v>
      </c>
      <c r="D1403" s="88" t="s">
        <v>136</v>
      </c>
      <c r="E1403" s="130">
        <v>0</v>
      </c>
      <c r="F1403" s="130">
        <v>0</v>
      </c>
      <c r="G1403" s="90">
        <v>207.21027681286179</v>
      </c>
      <c r="H1403" s="90">
        <v>1.0077515372913484</v>
      </c>
      <c r="I1403" s="90">
        <v>-0.90225910110733976</v>
      </c>
      <c r="J1403" s="90">
        <v>0</v>
      </c>
      <c r="K1403" s="90">
        <v>0</v>
      </c>
      <c r="L1403" s="90">
        <v>0</v>
      </c>
      <c r="M1403" s="90">
        <v>0</v>
      </c>
      <c r="N1403" s="89">
        <v>12</v>
      </c>
      <c r="O1403" s="89">
        <v>105</v>
      </c>
      <c r="P1403" s="89">
        <f t="shared" si="39"/>
        <v>30</v>
      </c>
      <c r="Q1403" s="91">
        <f>((alpha_a*(beta_b^speed_s))*(speed_s^ceta_c))</f>
        <v>12.141414201313724</v>
      </c>
    </row>
    <row r="1404" spans="1:17" x14ac:dyDescent="0.25">
      <c r="A1404" s="88" t="s">
        <v>20</v>
      </c>
      <c r="B1404" s="88" t="s">
        <v>23</v>
      </c>
      <c r="C1404" s="88" t="s">
        <v>65</v>
      </c>
      <c r="D1404" s="88" t="s">
        <v>137</v>
      </c>
      <c r="E1404" s="130">
        <v>0</v>
      </c>
      <c r="F1404" s="130">
        <v>0</v>
      </c>
      <c r="G1404" s="90">
        <v>286.78993767226928</v>
      </c>
      <c r="H1404" s="90">
        <v>1.0082282039989856</v>
      </c>
      <c r="I1404" s="90">
        <v>-1.0523740390137566</v>
      </c>
      <c r="J1404" s="90">
        <v>0</v>
      </c>
      <c r="K1404" s="90">
        <v>0</v>
      </c>
      <c r="L1404" s="90">
        <v>0</v>
      </c>
      <c r="M1404" s="90">
        <v>0</v>
      </c>
      <c r="N1404" s="89">
        <v>12</v>
      </c>
      <c r="O1404" s="89">
        <v>105</v>
      </c>
      <c r="P1404" s="89">
        <f t="shared" si="39"/>
        <v>30</v>
      </c>
      <c r="Q1404" s="91">
        <f>((alpha_a*(beta_b^speed_s))*(speed_s^ceta_c))</f>
        <v>10.229281099412267</v>
      </c>
    </row>
    <row r="1405" spans="1:17" x14ac:dyDescent="0.25">
      <c r="A1405" s="88" t="s">
        <v>20</v>
      </c>
      <c r="B1405" s="88" t="s">
        <v>23</v>
      </c>
      <c r="C1405" s="88" t="s">
        <v>65</v>
      </c>
      <c r="D1405" s="88" t="s">
        <v>138</v>
      </c>
      <c r="E1405" s="130">
        <v>0</v>
      </c>
      <c r="F1405" s="130">
        <v>0</v>
      </c>
      <c r="G1405" s="90">
        <v>3.5732903127876869</v>
      </c>
      <c r="H1405" s="90">
        <v>177.46974979901594</v>
      </c>
      <c r="I1405" s="90">
        <v>-0.49612729736434602</v>
      </c>
      <c r="J1405" s="90">
        <v>0.81769696069706965</v>
      </c>
      <c r="K1405" s="90">
        <v>2.5636585349361828E-2</v>
      </c>
      <c r="L1405" s="90">
        <v>0</v>
      </c>
      <c r="M1405" s="90">
        <v>0</v>
      </c>
      <c r="N1405" s="89">
        <v>12</v>
      </c>
      <c r="O1405" s="89">
        <v>105</v>
      </c>
      <c r="P1405" s="89">
        <f t="shared" si="39"/>
        <v>30</v>
      </c>
      <c r="Q1405" s="91">
        <f>(alpha_a+(beta_b/(1+EXP((((-1)*ceta_c)+(delta_d*LN(speed_s)))+(epsilon_e*speed_s)))))</f>
        <v>6.6231390558855265</v>
      </c>
    </row>
    <row r="1406" spans="1:17" x14ac:dyDescent="0.25">
      <c r="A1406" s="88" t="s">
        <v>20</v>
      </c>
      <c r="B1406" s="88" t="s">
        <v>24</v>
      </c>
      <c r="C1406" s="88" t="s">
        <v>65</v>
      </c>
      <c r="D1406" s="88" t="s">
        <v>134</v>
      </c>
      <c r="E1406" s="130">
        <v>0</v>
      </c>
      <c r="F1406" s="130">
        <v>0</v>
      </c>
      <c r="G1406" s="90">
        <v>196.04542507013949</v>
      </c>
      <c r="H1406" s="90">
        <v>1.010262863709309</v>
      </c>
      <c r="I1406" s="90">
        <v>-0.93093379753323857</v>
      </c>
      <c r="J1406" s="90">
        <v>0</v>
      </c>
      <c r="K1406" s="90">
        <v>0</v>
      </c>
      <c r="L1406" s="90">
        <v>0</v>
      </c>
      <c r="M1406" s="90">
        <v>0</v>
      </c>
      <c r="N1406" s="89">
        <v>12</v>
      </c>
      <c r="O1406" s="89">
        <v>105</v>
      </c>
      <c r="P1406" s="89">
        <f t="shared" si="39"/>
        <v>30</v>
      </c>
      <c r="Q1406" s="91">
        <f t="shared" ref="Q1406:Q1411" si="41">((alpha_a*(beta_b^speed_s))*(speed_s^ceta_c))</f>
        <v>11.22758325191788</v>
      </c>
    </row>
    <row r="1407" spans="1:17" x14ac:dyDescent="0.25">
      <c r="A1407" s="88" t="s">
        <v>20</v>
      </c>
      <c r="B1407" s="88" t="s">
        <v>24</v>
      </c>
      <c r="C1407" s="88" t="s">
        <v>65</v>
      </c>
      <c r="D1407" s="88" t="s">
        <v>135</v>
      </c>
      <c r="E1407" s="130">
        <v>0</v>
      </c>
      <c r="F1407" s="130">
        <v>0</v>
      </c>
      <c r="G1407" s="90">
        <v>175.79452586265728</v>
      </c>
      <c r="H1407" s="90">
        <v>1.0101625195802313</v>
      </c>
      <c r="I1407" s="90">
        <v>-0.96320802077767631</v>
      </c>
      <c r="J1407" s="90">
        <v>0</v>
      </c>
      <c r="K1407" s="90">
        <v>0</v>
      </c>
      <c r="L1407" s="90">
        <v>0</v>
      </c>
      <c r="M1407" s="90">
        <v>0</v>
      </c>
      <c r="N1407" s="89">
        <v>12</v>
      </c>
      <c r="O1407" s="89">
        <v>105</v>
      </c>
      <c r="P1407" s="89">
        <f t="shared" si="39"/>
        <v>30</v>
      </c>
      <c r="Q1407" s="91">
        <f t="shared" si="41"/>
        <v>8.9943094999577511</v>
      </c>
    </row>
    <row r="1408" spans="1:17" x14ac:dyDescent="0.25">
      <c r="A1408" s="88" t="s">
        <v>20</v>
      </c>
      <c r="B1408" s="88" t="s">
        <v>24</v>
      </c>
      <c r="C1408" s="88" t="s">
        <v>65</v>
      </c>
      <c r="D1408" s="88" t="s">
        <v>136</v>
      </c>
      <c r="E1408" s="130">
        <v>0</v>
      </c>
      <c r="F1408" s="130">
        <v>0</v>
      </c>
      <c r="G1408" s="90">
        <v>198.06023407864237</v>
      </c>
      <c r="H1408" s="90">
        <v>1.0091624433973814</v>
      </c>
      <c r="I1408" s="90">
        <v>-0.94322623463215349</v>
      </c>
      <c r="J1408" s="90">
        <v>0</v>
      </c>
      <c r="K1408" s="90">
        <v>0</v>
      </c>
      <c r="L1408" s="90">
        <v>0</v>
      </c>
      <c r="M1408" s="90">
        <v>0</v>
      </c>
      <c r="N1408" s="89">
        <v>12</v>
      </c>
      <c r="O1408" s="89">
        <v>105</v>
      </c>
      <c r="P1408" s="89">
        <f t="shared" si="39"/>
        <v>30</v>
      </c>
      <c r="Q1408" s="91">
        <f t="shared" si="41"/>
        <v>10.528588622607295</v>
      </c>
    </row>
    <row r="1409" spans="1:17" x14ac:dyDescent="0.25">
      <c r="A1409" s="88" t="s">
        <v>20</v>
      </c>
      <c r="B1409" s="88" t="s">
        <v>24</v>
      </c>
      <c r="C1409" s="88" t="s">
        <v>65</v>
      </c>
      <c r="D1409" s="88" t="s">
        <v>137</v>
      </c>
      <c r="E1409" s="130">
        <v>0</v>
      </c>
      <c r="F1409" s="130">
        <v>0</v>
      </c>
      <c r="G1409" s="90">
        <v>347.22270485251408</v>
      </c>
      <c r="H1409" s="90">
        <v>1.0108318666590401</v>
      </c>
      <c r="I1409" s="90">
        <v>-1.156307388829855</v>
      </c>
      <c r="J1409" s="90">
        <v>0</v>
      </c>
      <c r="K1409" s="90">
        <v>0</v>
      </c>
      <c r="L1409" s="90">
        <v>0</v>
      </c>
      <c r="M1409" s="90">
        <v>0</v>
      </c>
      <c r="N1409" s="89">
        <v>12</v>
      </c>
      <c r="O1409" s="89">
        <v>105</v>
      </c>
      <c r="P1409" s="89">
        <f t="shared" si="39"/>
        <v>30</v>
      </c>
      <c r="Q1409" s="91">
        <f t="shared" si="41"/>
        <v>9.3965760964377552</v>
      </c>
    </row>
    <row r="1410" spans="1:17" x14ac:dyDescent="0.25">
      <c r="A1410" s="88" t="s">
        <v>20</v>
      </c>
      <c r="B1410" s="88" t="s">
        <v>24</v>
      </c>
      <c r="C1410" s="88" t="s">
        <v>65</v>
      </c>
      <c r="D1410" s="88" t="s">
        <v>138</v>
      </c>
      <c r="E1410" s="130">
        <v>0</v>
      </c>
      <c r="F1410" s="130">
        <v>0</v>
      </c>
      <c r="G1410" s="90">
        <v>126.39274506406475</v>
      </c>
      <c r="H1410" s="90">
        <v>1.009349424943724</v>
      </c>
      <c r="I1410" s="90">
        <v>-0.97556497082321214</v>
      </c>
      <c r="J1410" s="90">
        <v>0</v>
      </c>
      <c r="K1410" s="90">
        <v>0</v>
      </c>
      <c r="L1410" s="90">
        <v>0</v>
      </c>
      <c r="M1410" s="90">
        <v>0</v>
      </c>
      <c r="N1410" s="89">
        <v>12</v>
      </c>
      <c r="O1410" s="89">
        <v>105</v>
      </c>
      <c r="P1410" s="89">
        <f t="shared" si="39"/>
        <v>30</v>
      </c>
      <c r="Q1410" s="91">
        <f t="shared" si="41"/>
        <v>6.0525807221864332</v>
      </c>
    </row>
    <row r="1411" spans="1:17" x14ac:dyDescent="0.25">
      <c r="A1411" s="88" t="s">
        <v>20</v>
      </c>
      <c r="B1411" s="88" t="s">
        <v>19</v>
      </c>
      <c r="C1411" s="88" t="s">
        <v>65</v>
      </c>
      <c r="D1411" s="88" t="s">
        <v>134</v>
      </c>
      <c r="E1411" s="130">
        <v>0</v>
      </c>
      <c r="F1411" s="130">
        <v>0</v>
      </c>
      <c r="G1411" s="90">
        <v>107.81312492616819</v>
      </c>
      <c r="H1411" s="90">
        <v>1.0042206205099609</v>
      </c>
      <c r="I1411" s="90">
        <v>-0.58785814954179993</v>
      </c>
      <c r="J1411" s="90">
        <v>0</v>
      </c>
      <c r="K1411" s="90">
        <v>0</v>
      </c>
      <c r="L1411" s="90">
        <v>0</v>
      </c>
      <c r="M1411" s="90">
        <v>0</v>
      </c>
      <c r="N1411" s="89">
        <v>11</v>
      </c>
      <c r="O1411" s="89">
        <v>86</v>
      </c>
      <c r="P1411" s="89">
        <f t="shared" si="39"/>
        <v>30</v>
      </c>
      <c r="Q1411" s="91">
        <f t="shared" si="41"/>
        <v>16.565628307024888</v>
      </c>
    </row>
    <row r="1412" spans="1:17" x14ac:dyDescent="0.25">
      <c r="A1412" s="88" t="s">
        <v>20</v>
      </c>
      <c r="B1412" s="88" t="s">
        <v>19</v>
      </c>
      <c r="C1412" s="88" t="s">
        <v>65</v>
      </c>
      <c r="D1412" s="88" t="s">
        <v>135</v>
      </c>
      <c r="E1412" s="130">
        <v>0</v>
      </c>
      <c r="F1412" s="130">
        <v>0</v>
      </c>
      <c r="G1412" s="90">
        <v>101.68759949501815</v>
      </c>
      <c r="H1412" s="90">
        <v>-0.97668511211002318</v>
      </c>
      <c r="I1412" s="90">
        <v>12.483556116453942</v>
      </c>
      <c r="J1412" s="90">
        <v>-0.19266770666268529</v>
      </c>
      <c r="K1412" s="90">
        <v>0</v>
      </c>
      <c r="L1412" s="90">
        <v>0</v>
      </c>
      <c r="M1412" s="90">
        <v>0</v>
      </c>
      <c r="N1412" s="89">
        <v>11</v>
      </c>
      <c r="O1412" s="89">
        <v>86</v>
      </c>
      <c r="P1412" s="89">
        <f t="shared" si="39"/>
        <v>30</v>
      </c>
      <c r="Q1412" s="91">
        <f>((alpha_a*(speed_s^beta_b))+(ceta_c*(speed_s^delta_d)))</f>
        <v>10.151853835457155</v>
      </c>
    </row>
    <row r="1413" spans="1:17" x14ac:dyDescent="0.25">
      <c r="A1413" s="88" t="s">
        <v>20</v>
      </c>
      <c r="B1413" s="88" t="s">
        <v>19</v>
      </c>
      <c r="C1413" s="88" t="s">
        <v>65</v>
      </c>
      <c r="D1413" s="88" t="s">
        <v>136</v>
      </c>
      <c r="E1413" s="130">
        <v>0</v>
      </c>
      <c r="F1413" s="130">
        <v>0</v>
      </c>
      <c r="G1413" s="90">
        <v>4.4372380000466372</v>
      </c>
      <c r="H1413" s="90">
        <v>161.33623588132355</v>
      </c>
      <c r="I1413" s="90">
        <v>-0.16067165345323836</v>
      </c>
      <c r="J1413" s="90">
        <v>0.87897435934177215</v>
      </c>
      <c r="K1413" s="90">
        <v>6.2139444669830329E-4</v>
      </c>
      <c r="L1413" s="90">
        <v>0</v>
      </c>
      <c r="M1413" s="90">
        <v>0</v>
      </c>
      <c r="N1413" s="89">
        <v>11</v>
      </c>
      <c r="O1413" s="89">
        <v>86</v>
      </c>
      <c r="P1413" s="89">
        <f t="shared" si="39"/>
        <v>30</v>
      </c>
      <c r="Q1413" s="91">
        <f>(alpha_a+(beta_b/(1+EXP((((-1)*ceta_c)+(delta_d*LN(speed_s)))+(epsilon_e*speed_s)))))</f>
        <v>10.947770271259554</v>
      </c>
    </row>
    <row r="1414" spans="1:17" x14ac:dyDescent="0.25">
      <c r="A1414" s="88" t="s">
        <v>20</v>
      </c>
      <c r="B1414" s="88" t="s">
        <v>19</v>
      </c>
      <c r="C1414" s="88" t="s">
        <v>65</v>
      </c>
      <c r="D1414" s="88" t="s">
        <v>137</v>
      </c>
      <c r="E1414" s="130">
        <v>0</v>
      </c>
      <c r="F1414" s="130">
        <v>0</v>
      </c>
      <c r="G1414" s="90">
        <v>652.58928837615565</v>
      </c>
      <c r="H1414" s="90">
        <v>-1.9651345351888378</v>
      </c>
      <c r="I1414" s="90">
        <v>55.68064798219735</v>
      </c>
      <c r="J1414" s="90">
        <v>-0.55523650687965542</v>
      </c>
      <c r="K1414" s="90">
        <v>0</v>
      </c>
      <c r="L1414" s="90">
        <v>0</v>
      </c>
      <c r="M1414" s="90">
        <v>0</v>
      </c>
      <c r="N1414" s="89">
        <v>11</v>
      </c>
      <c r="O1414" s="89">
        <v>86</v>
      </c>
      <c r="P1414" s="89">
        <f t="shared" si="39"/>
        <v>30</v>
      </c>
      <c r="Q1414" s="91">
        <f>((alpha_a*(speed_s^beta_b))+(ceta_c*(speed_s^delta_d)))</f>
        <v>9.2410554088815822</v>
      </c>
    </row>
    <row r="1415" spans="1:17" x14ac:dyDescent="0.25">
      <c r="A1415" s="88" t="s">
        <v>20</v>
      </c>
      <c r="B1415" s="88" t="s">
        <v>19</v>
      </c>
      <c r="C1415" s="88" t="s">
        <v>65</v>
      </c>
      <c r="D1415" s="88" t="s">
        <v>138</v>
      </c>
      <c r="E1415" s="130">
        <v>0</v>
      </c>
      <c r="F1415" s="130">
        <v>0</v>
      </c>
      <c r="G1415" s="90">
        <v>3.4076057285437487</v>
      </c>
      <c r="H1415" s="90">
        <v>1.1053303318713614</v>
      </c>
      <c r="I1415" s="90">
        <v>-0.48650174226973053</v>
      </c>
      <c r="J1415" s="90">
        <v>0</v>
      </c>
      <c r="K1415" s="90">
        <v>0</v>
      </c>
      <c r="L1415" s="90">
        <v>0</v>
      </c>
      <c r="M1415" s="90">
        <v>0</v>
      </c>
      <c r="N1415" s="89">
        <v>11</v>
      </c>
      <c r="O1415" s="89">
        <v>86</v>
      </c>
      <c r="P1415" s="89">
        <f t="shared" si="39"/>
        <v>30</v>
      </c>
      <c r="Q1415" s="91">
        <f>EXP((alpha_a+(beta_b/speed_s))+(ceta_c*LN(speed_s)))</f>
        <v>5.9880248766000372</v>
      </c>
    </row>
    <row r="1416" spans="1:17" x14ac:dyDescent="0.25">
      <c r="A1416" s="88" t="s">
        <v>20</v>
      </c>
      <c r="B1416" s="88" t="s">
        <v>22</v>
      </c>
      <c r="C1416" s="88" t="s">
        <v>65</v>
      </c>
      <c r="D1416" s="88" t="s">
        <v>134</v>
      </c>
      <c r="E1416" s="130">
        <v>0</v>
      </c>
      <c r="F1416" s="130">
        <v>0</v>
      </c>
      <c r="G1416" s="90">
        <v>6.6370679197725995</v>
      </c>
      <c r="H1416" s="90">
        <v>50.070015222115892</v>
      </c>
      <c r="I1416" s="90">
        <v>0.10332463726540531</v>
      </c>
      <c r="J1416" s="90">
        <v>0.38499715790010619</v>
      </c>
      <c r="K1416" s="90">
        <v>6.8892493501736415E-2</v>
      </c>
      <c r="L1416" s="90">
        <v>0</v>
      </c>
      <c r="M1416" s="90">
        <v>0</v>
      </c>
      <c r="N1416" s="89">
        <v>11</v>
      </c>
      <c r="O1416" s="89">
        <v>86</v>
      </c>
      <c r="P1416" s="89">
        <f t="shared" si="39"/>
        <v>30</v>
      </c>
      <c r="Q1416" s="91">
        <f>(alpha_a+(beta_b/(1+EXP((((-1)*ceta_c)+(delta_d*LN(speed_s)))+(epsilon_e*speed_s)))))</f>
        <v>8.4652552572501989</v>
      </c>
    </row>
    <row r="1417" spans="1:17" x14ac:dyDescent="0.25">
      <c r="A1417" s="88" t="s">
        <v>20</v>
      </c>
      <c r="B1417" s="88" t="s">
        <v>22</v>
      </c>
      <c r="C1417" s="88" t="s">
        <v>65</v>
      </c>
      <c r="D1417" s="88" t="s">
        <v>135</v>
      </c>
      <c r="E1417" s="130">
        <v>0</v>
      </c>
      <c r="F1417" s="130">
        <v>0</v>
      </c>
      <c r="G1417" s="90">
        <v>115.05527100501345</v>
      </c>
      <c r="H1417" s="90">
        <v>-1.1470429760463945</v>
      </c>
      <c r="I1417" s="90">
        <v>5.7967875542043075</v>
      </c>
      <c r="J1417" s="90">
        <v>-0.11385910830252462</v>
      </c>
      <c r="K1417" s="90">
        <v>0</v>
      </c>
      <c r="L1417" s="90">
        <v>0</v>
      </c>
      <c r="M1417" s="90">
        <v>0</v>
      </c>
      <c r="N1417" s="89">
        <v>11</v>
      </c>
      <c r="O1417" s="89">
        <v>86</v>
      </c>
      <c r="P1417" s="89">
        <f t="shared" ref="P1417:P1480" si="42">IF($P$2&lt;N1417,N1417,IF($P$2&gt;O1417,O1417,$P$2))</f>
        <v>30</v>
      </c>
      <c r="Q1417" s="91">
        <f>((alpha_a*(speed_s^beta_b))+(ceta_c*(speed_s^delta_d)))</f>
        <v>6.2614015037415474</v>
      </c>
    </row>
    <row r="1418" spans="1:17" x14ac:dyDescent="0.25">
      <c r="A1418" s="88" t="s">
        <v>20</v>
      </c>
      <c r="B1418" s="88" t="s">
        <v>22</v>
      </c>
      <c r="C1418" s="88" t="s">
        <v>65</v>
      </c>
      <c r="D1418" s="88" t="s">
        <v>136</v>
      </c>
      <c r="E1418" s="130">
        <v>0</v>
      </c>
      <c r="F1418" s="130">
        <v>0</v>
      </c>
      <c r="G1418" s="90">
        <v>127.7021177277127</v>
      </c>
      <c r="H1418" s="90">
        <v>-1.1277908874982103</v>
      </c>
      <c r="I1418" s="90">
        <v>5.824721536667095</v>
      </c>
      <c r="J1418" s="90">
        <v>-9.9910788318371371E-2</v>
      </c>
      <c r="K1418" s="90">
        <v>0</v>
      </c>
      <c r="L1418" s="90">
        <v>0</v>
      </c>
      <c r="M1418" s="90">
        <v>0</v>
      </c>
      <c r="N1418" s="89">
        <v>11</v>
      </c>
      <c r="O1418" s="89">
        <v>86</v>
      </c>
      <c r="P1418" s="89">
        <f t="shared" si="42"/>
        <v>30</v>
      </c>
      <c r="Q1418" s="91">
        <f>((alpha_a*(speed_s^beta_b))+(ceta_c*(speed_s^delta_d)))</f>
        <v>6.9028476318199985</v>
      </c>
    </row>
    <row r="1419" spans="1:17" x14ac:dyDescent="0.25">
      <c r="A1419" s="88" t="s">
        <v>20</v>
      </c>
      <c r="B1419" s="88" t="s">
        <v>22</v>
      </c>
      <c r="C1419" s="88" t="s">
        <v>65</v>
      </c>
      <c r="D1419" s="88" t="s">
        <v>137</v>
      </c>
      <c r="E1419" s="130">
        <v>0</v>
      </c>
      <c r="F1419" s="130">
        <v>0</v>
      </c>
      <c r="G1419" s="90">
        <v>34.172111140868999</v>
      </c>
      <c r="H1419" s="90">
        <v>-0.56525976611989948</v>
      </c>
      <c r="I1419" s="90">
        <v>347.95354585865397</v>
      </c>
      <c r="J1419" s="90">
        <v>-1.7451906302331359</v>
      </c>
      <c r="K1419" s="90">
        <v>0</v>
      </c>
      <c r="L1419" s="90">
        <v>0</v>
      </c>
      <c r="M1419" s="90">
        <v>0</v>
      </c>
      <c r="N1419" s="89">
        <v>11</v>
      </c>
      <c r="O1419" s="89">
        <v>86</v>
      </c>
      <c r="P1419" s="89">
        <f t="shared" si="42"/>
        <v>30</v>
      </c>
      <c r="Q1419" s="91">
        <f>((alpha_a*(speed_s^beta_b))+(ceta_c*(speed_s^delta_d)))</f>
        <v>5.9167961619627611</v>
      </c>
    </row>
    <row r="1420" spans="1:17" x14ac:dyDescent="0.25">
      <c r="A1420" s="88" t="s">
        <v>20</v>
      </c>
      <c r="B1420" s="88" t="s">
        <v>22</v>
      </c>
      <c r="C1420" s="88" t="s">
        <v>65</v>
      </c>
      <c r="D1420" s="88" t="s">
        <v>138</v>
      </c>
      <c r="E1420" s="130">
        <v>0</v>
      </c>
      <c r="F1420" s="130">
        <v>0</v>
      </c>
      <c r="G1420" s="90">
        <v>171.15061260401089</v>
      </c>
      <c r="H1420" s="90">
        <v>-2.0988655646817835</v>
      </c>
      <c r="I1420" s="90">
        <v>18.046598812521548</v>
      </c>
      <c r="J1420" s="90">
        <v>-0.48121039710973357</v>
      </c>
      <c r="K1420" s="90">
        <v>0</v>
      </c>
      <c r="L1420" s="90">
        <v>0</v>
      </c>
      <c r="M1420" s="90">
        <v>0</v>
      </c>
      <c r="N1420" s="89">
        <v>11</v>
      </c>
      <c r="O1420" s="89">
        <v>86</v>
      </c>
      <c r="P1420" s="89">
        <f t="shared" si="42"/>
        <v>30</v>
      </c>
      <c r="Q1420" s="91">
        <f>((alpha_a*(speed_s^beta_b))+(ceta_c*(speed_s^delta_d)))</f>
        <v>3.6481435063274112</v>
      </c>
    </row>
    <row r="1421" spans="1:17" x14ac:dyDescent="0.25">
      <c r="A1421" s="88" t="s">
        <v>20</v>
      </c>
      <c r="B1421" s="88" t="s">
        <v>21</v>
      </c>
      <c r="C1421" s="88" t="s">
        <v>65</v>
      </c>
      <c r="D1421" s="88" t="s">
        <v>134</v>
      </c>
      <c r="E1421" s="130">
        <v>0</v>
      </c>
      <c r="F1421" s="130">
        <v>0</v>
      </c>
      <c r="G1421" s="90">
        <v>112.26905191338713</v>
      </c>
      <c r="H1421" s="90">
        <v>1.0067323521243661</v>
      </c>
      <c r="I1421" s="90">
        <v>-0.681248578175078</v>
      </c>
      <c r="J1421" s="90">
        <v>0</v>
      </c>
      <c r="K1421" s="90">
        <v>0</v>
      </c>
      <c r="L1421" s="90">
        <v>0</v>
      </c>
      <c r="M1421" s="90">
        <v>0</v>
      </c>
      <c r="N1421" s="89">
        <v>11</v>
      </c>
      <c r="O1421" s="89">
        <v>86</v>
      </c>
      <c r="P1421" s="89">
        <f t="shared" si="42"/>
        <v>30</v>
      </c>
      <c r="Q1421" s="91">
        <f>((alpha_a*(beta_b^speed_s))*(speed_s^ceta_c))</f>
        <v>13.532999237114982</v>
      </c>
    </row>
    <row r="1422" spans="1:17" x14ac:dyDescent="0.25">
      <c r="A1422" s="88" t="s">
        <v>20</v>
      </c>
      <c r="B1422" s="88" t="s">
        <v>21</v>
      </c>
      <c r="C1422" s="88" t="s">
        <v>65</v>
      </c>
      <c r="D1422" s="88" t="s">
        <v>135</v>
      </c>
      <c r="E1422" s="130">
        <v>0</v>
      </c>
      <c r="F1422" s="130">
        <v>0</v>
      </c>
      <c r="G1422" s="90">
        <v>127.6856774363774</v>
      </c>
      <c r="H1422" s="90">
        <v>-1.1005283458954904</v>
      </c>
      <c r="I1422" s="90">
        <v>8.2896518118511988</v>
      </c>
      <c r="J1422" s="90">
        <v>-0.1337705656714975</v>
      </c>
      <c r="K1422" s="90">
        <v>0</v>
      </c>
      <c r="L1422" s="90">
        <v>0</v>
      </c>
      <c r="M1422" s="90">
        <v>0</v>
      </c>
      <c r="N1422" s="89">
        <v>11</v>
      </c>
      <c r="O1422" s="89">
        <v>86</v>
      </c>
      <c r="P1422" s="89">
        <f t="shared" si="42"/>
        <v>30</v>
      </c>
      <c r="Q1422" s="91">
        <f>((alpha_a*(speed_s^beta_b))+(ceta_c*(speed_s^delta_d)))</f>
        <v>8.283085528499063</v>
      </c>
    </row>
    <row r="1423" spans="1:17" x14ac:dyDescent="0.25">
      <c r="A1423" s="88" t="s">
        <v>20</v>
      </c>
      <c r="B1423" s="88" t="s">
        <v>21</v>
      </c>
      <c r="C1423" s="88" t="s">
        <v>65</v>
      </c>
      <c r="D1423" s="88" t="s">
        <v>136</v>
      </c>
      <c r="E1423" s="130">
        <v>0</v>
      </c>
      <c r="F1423" s="130">
        <v>0</v>
      </c>
      <c r="G1423" s="90">
        <v>148.9566992349323</v>
      </c>
      <c r="H1423" s="90">
        <v>-1.1360984265314873</v>
      </c>
      <c r="I1423" s="90">
        <v>10.952096720726983</v>
      </c>
      <c r="J1423" s="90">
        <v>-0.17941544862622982</v>
      </c>
      <c r="K1423" s="90">
        <v>0</v>
      </c>
      <c r="L1423" s="90">
        <v>0</v>
      </c>
      <c r="M1423" s="90">
        <v>0</v>
      </c>
      <c r="N1423" s="89">
        <v>11</v>
      </c>
      <c r="O1423" s="89">
        <v>86</v>
      </c>
      <c r="P1423" s="89">
        <f t="shared" si="42"/>
        <v>30</v>
      </c>
      <c r="Q1423" s="91">
        <f>((alpha_a*(speed_s^beta_b))+(ceta_c*(speed_s^delta_d)))</f>
        <v>9.0748734346765936</v>
      </c>
    </row>
    <row r="1424" spans="1:17" x14ac:dyDescent="0.25">
      <c r="A1424" s="88" t="s">
        <v>20</v>
      </c>
      <c r="B1424" s="88" t="s">
        <v>21</v>
      </c>
      <c r="C1424" s="88" t="s">
        <v>65</v>
      </c>
      <c r="D1424" s="88" t="s">
        <v>137</v>
      </c>
      <c r="E1424" s="130">
        <v>0</v>
      </c>
      <c r="F1424" s="130">
        <v>0</v>
      </c>
      <c r="G1424" s="90">
        <v>520.01035747854746</v>
      </c>
      <c r="H1424" s="90">
        <v>-1.8200227314124464</v>
      </c>
      <c r="I1424" s="90">
        <v>39.81009701141808</v>
      </c>
      <c r="J1424" s="90">
        <v>-0.52849119390662924</v>
      </c>
      <c r="K1424" s="90">
        <v>0</v>
      </c>
      <c r="L1424" s="90">
        <v>0</v>
      </c>
      <c r="M1424" s="90">
        <v>0</v>
      </c>
      <c r="N1424" s="89">
        <v>11</v>
      </c>
      <c r="O1424" s="89">
        <v>86</v>
      </c>
      <c r="P1424" s="89">
        <f t="shared" si="42"/>
        <v>30</v>
      </c>
      <c r="Q1424" s="91">
        <f>((alpha_a*(speed_s^beta_b))+(ceta_c*(speed_s^delta_d)))</f>
        <v>7.6626755838261023</v>
      </c>
    </row>
    <row r="1425" spans="1:17" x14ac:dyDescent="0.25">
      <c r="A1425" s="88" t="s">
        <v>20</v>
      </c>
      <c r="B1425" s="88" t="s">
        <v>21</v>
      </c>
      <c r="C1425" s="88" t="s">
        <v>65</v>
      </c>
      <c r="D1425" s="88" t="s">
        <v>138</v>
      </c>
      <c r="E1425" s="130">
        <v>0</v>
      </c>
      <c r="F1425" s="130">
        <v>0</v>
      </c>
      <c r="G1425" s="90">
        <v>523.41275680421506</v>
      </c>
      <c r="H1425" s="90">
        <v>-2.5187452034637445</v>
      </c>
      <c r="I1425" s="90">
        <v>23.493833875752841</v>
      </c>
      <c r="J1425" s="90">
        <v>-0.47392177722612883</v>
      </c>
      <c r="K1425" s="90">
        <v>0</v>
      </c>
      <c r="L1425" s="90">
        <v>0</v>
      </c>
      <c r="M1425" s="90">
        <v>0</v>
      </c>
      <c r="N1425" s="89">
        <v>11</v>
      </c>
      <c r="O1425" s="89">
        <v>86</v>
      </c>
      <c r="P1425" s="89">
        <f t="shared" si="42"/>
        <v>30</v>
      </c>
      <c r="Q1425" s="91">
        <f>((alpha_a*(speed_s^beta_b))+(ceta_c*(speed_s^delta_d)))</f>
        <v>4.786826467775545</v>
      </c>
    </row>
    <row r="1426" spans="1:17" x14ac:dyDescent="0.25">
      <c r="A1426" s="88" t="s">
        <v>6</v>
      </c>
      <c r="B1426" s="88" t="s">
        <v>5</v>
      </c>
      <c r="C1426" s="88" t="s">
        <v>65</v>
      </c>
      <c r="D1426" s="88" t="s">
        <v>134</v>
      </c>
      <c r="E1426" s="130">
        <v>0</v>
      </c>
      <c r="F1426" s="130">
        <v>0</v>
      </c>
      <c r="G1426" s="90">
        <v>114.16405758167799</v>
      </c>
      <c r="H1426" s="90">
        <v>1.0102458747191208</v>
      </c>
      <c r="I1426" s="90">
        <v>-0.80485722263821613</v>
      </c>
      <c r="J1426" s="90">
        <v>0</v>
      </c>
      <c r="K1426" s="90">
        <v>0</v>
      </c>
      <c r="L1426" s="90">
        <v>0</v>
      </c>
      <c r="M1426" s="90">
        <v>0</v>
      </c>
      <c r="N1426" s="89">
        <v>12</v>
      </c>
      <c r="O1426" s="89">
        <v>86</v>
      </c>
      <c r="P1426" s="89">
        <f t="shared" si="42"/>
        <v>30</v>
      </c>
      <c r="Q1426" s="91">
        <f>((alpha_a*(beta_b^speed_s))*(speed_s^ceta_c))</f>
        <v>10.033911274076322</v>
      </c>
    </row>
    <row r="1427" spans="1:17" x14ac:dyDescent="0.25">
      <c r="A1427" s="88" t="s">
        <v>6</v>
      </c>
      <c r="B1427" s="88" t="s">
        <v>5</v>
      </c>
      <c r="C1427" s="88" t="s">
        <v>65</v>
      </c>
      <c r="D1427" s="88" t="s">
        <v>135</v>
      </c>
      <c r="E1427" s="130">
        <v>0</v>
      </c>
      <c r="F1427" s="130">
        <v>0</v>
      </c>
      <c r="G1427" s="90">
        <v>74.94326067101089</v>
      </c>
      <c r="H1427" s="90">
        <v>1.0104223599271598</v>
      </c>
      <c r="I1427" s="90">
        <v>-0.83299472837404009</v>
      </c>
      <c r="J1427" s="90">
        <v>0</v>
      </c>
      <c r="K1427" s="90">
        <v>0</v>
      </c>
      <c r="L1427" s="90">
        <v>0</v>
      </c>
      <c r="M1427" s="90">
        <v>0</v>
      </c>
      <c r="N1427" s="89">
        <v>12</v>
      </c>
      <c r="O1427" s="89">
        <v>86</v>
      </c>
      <c r="P1427" s="89">
        <f t="shared" si="42"/>
        <v>30</v>
      </c>
      <c r="Q1427" s="91">
        <f>((alpha_a*(beta_b^speed_s))*(speed_s^ceta_c))</f>
        <v>6.0170942577724293</v>
      </c>
    </row>
    <row r="1428" spans="1:17" x14ac:dyDescent="0.25">
      <c r="A1428" s="88" t="s">
        <v>6</v>
      </c>
      <c r="B1428" s="88" t="s">
        <v>5</v>
      </c>
      <c r="C1428" s="88" t="s">
        <v>65</v>
      </c>
      <c r="D1428" s="88" t="s">
        <v>136</v>
      </c>
      <c r="E1428" s="130">
        <v>0</v>
      </c>
      <c r="F1428" s="130">
        <v>0</v>
      </c>
      <c r="G1428" s="90">
        <v>79.997875120320089</v>
      </c>
      <c r="H1428" s="90">
        <v>1.0094643382802981</v>
      </c>
      <c r="I1428" s="90">
        <v>-0.81003227808632317</v>
      </c>
      <c r="J1428" s="90">
        <v>0</v>
      </c>
      <c r="K1428" s="90">
        <v>0</v>
      </c>
      <c r="L1428" s="90">
        <v>0</v>
      </c>
      <c r="M1428" s="90">
        <v>0</v>
      </c>
      <c r="N1428" s="89">
        <v>12</v>
      </c>
      <c r="O1428" s="89">
        <v>86</v>
      </c>
      <c r="P1428" s="89">
        <f t="shared" si="42"/>
        <v>30</v>
      </c>
      <c r="Q1428" s="91">
        <f>((alpha_a*(beta_b^speed_s))*(speed_s^ceta_c))</f>
        <v>6.7498168473668105</v>
      </c>
    </row>
    <row r="1429" spans="1:17" x14ac:dyDescent="0.25">
      <c r="A1429" s="88" t="s">
        <v>6</v>
      </c>
      <c r="B1429" s="88" t="s">
        <v>5</v>
      </c>
      <c r="C1429" s="88" t="s">
        <v>65</v>
      </c>
      <c r="D1429" s="88" t="s">
        <v>137</v>
      </c>
      <c r="E1429" s="130">
        <v>0</v>
      </c>
      <c r="F1429" s="130">
        <v>0</v>
      </c>
      <c r="G1429" s="90">
        <v>79.642488946458286</v>
      </c>
      <c r="H1429" s="90">
        <v>1.0083218639087652</v>
      </c>
      <c r="I1429" s="90">
        <v>-0.85069586096874128</v>
      </c>
      <c r="J1429" s="90">
        <v>0</v>
      </c>
      <c r="K1429" s="90">
        <v>0</v>
      </c>
      <c r="L1429" s="90">
        <v>0</v>
      </c>
      <c r="M1429" s="90">
        <v>0</v>
      </c>
      <c r="N1429" s="89">
        <v>12</v>
      </c>
      <c r="O1429" s="89">
        <v>86</v>
      </c>
      <c r="P1429" s="89">
        <f t="shared" si="42"/>
        <v>30</v>
      </c>
      <c r="Q1429" s="91">
        <f>((alpha_a*(beta_b^speed_s))*(speed_s^ceta_c))</f>
        <v>5.6563909058019126</v>
      </c>
    </row>
    <row r="1430" spans="1:17" x14ac:dyDescent="0.25">
      <c r="A1430" s="88" t="s">
        <v>6</v>
      </c>
      <c r="B1430" s="88" t="s">
        <v>5</v>
      </c>
      <c r="C1430" s="88" t="s">
        <v>65</v>
      </c>
      <c r="D1430" s="88" t="s">
        <v>138</v>
      </c>
      <c r="E1430" s="130">
        <v>0</v>
      </c>
      <c r="F1430" s="130">
        <v>0</v>
      </c>
      <c r="G1430" s="90">
        <v>2.56244491042911</v>
      </c>
      <c r="H1430" s="90">
        <v>47.716952661219466</v>
      </c>
      <c r="I1430" s="90">
        <v>-0.15256067912572077</v>
      </c>
      <c r="J1430" s="90">
        <v>0.77334227093039776</v>
      </c>
      <c r="K1430" s="90">
        <v>3.4182207797019623E-2</v>
      </c>
      <c r="L1430" s="90">
        <v>0</v>
      </c>
      <c r="M1430" s="90">
        <v>0</v>
      </c>
      <c r="N1430" s="89">
        <v>12</v>
      </c>
      <c r="O1430" s="89">
        <v>86</v>
      </c>
      <c r="P1430" s="89">
        <f t="shared" si="42"/>
        <v>30</v>
      </c>
      <c r="Q1430" s="91">
        <f>(alpha_a+(beta_b/(1+EXP((((-1)*ceta_c)+(delta_d*LN(speed_s)))+(epsilon_e*speed_s)))))</f>
        <v>3.598092726287299</v>
      </c>
    </row>
    <row r="1431" spans="1:17" x14ac:dyDescent="0.25">
      <c r="A1431" s="88" t="s">
        <v>6</v>
      </c>
      <c r="B1431" s="88" t="s">
        <v>5</v>
      </c>
      <c r="C1431" s="88" t="s">
        <v>65</v>
      </c>
      <c r="D1431" s="88" t="s">
        <v>131</v>
      </c>
      <c r="E1431" s="130">
        <v>0</v>
      </c>
      <c r="F1431" s="130">
        <v>0</v>
      </c>
      <c r="G1431" s="90">
        <v>9.7427929927000001</v>
      </c>
      <c r="H1431" s="90">
        <v>0.95241127510000001</v>
      </c>
      <c r="I1431" s="90">
        <v>2.8506414399999999E-2</v>
      </c>
      <c r="J1431" s="90">
        <v>35.977314307</v>
      </c>
      <c r="K1431" s="90">
        <v>1</v>
      </c>
      <c r="L1431" s="90">
        <v>2.95039395E-2</v>
      </c>
      <c r="M1431" s="90">
        <v>2.0255185299999999E-2</v>
      </c>
      <c r="N1431" s="89">
        <v>5</v>
      </c>
      <c r="O1431" s="89">
        <v>85</v>
      </c>
      <c r="P1431" s="89">
        <f t="shared" si="42"/>
        <v>30</v>
      </c>
      <c r="Q1431" s="91">
        <f>(alpha_a+beta_b*speed_s+ceta_c*speed_s^2+delta_d/speed_s)/(epsilon_e+feta_f*speed_s+gamma_g*speed_s^2)</f>
        <v>3.2399127388997404</v>
      </c>
    </row>
    <row r="1432" spans="1:17" x14ac:dyDescent="0.25">
      <c r="A1432" s="88" t="s">
        <v>6</v>
      </c>
      <c r="B1432" s="88" t="s">
        <v>5</v>
      </c>
      <c r="C1432" s="88" t="s">
        <v>65</v>
      </c>
      <c r="D1432" s="88" t="s">
        <v>132</v>
      </c>
      <c r="E1432" s="130">
        <v>0</v>
      </c>
      <c r="F1432" s="130">
        <v>0</v>
      </c>
      <c r="G1432" s="90">
        <v>32.367732404800002</v>
      </c>
      <c r="H1432" s="90">
        <v>0.18517156169999999</v>
      </c>
      <c r="I1432" s="90">
        <v>-5.3168681999999998E-3</v>
      </c>
      <c r="J1432" s="90">
        <v>45.339516093199997</v>
      </c>
      <c r="K1432" s="90">
        <v>1</v>
      </c>
      <c r="L1432" s="90">
        <v>0.2111700068</v>
      </c>
      <c r="M1432" s="90">
        <v>-1.2648634999999999E-3</v>
      </c>
      <c r="N1432" s="89">
        <v>5</v>
      </c>
      <c r="O1432" s="89">
        <v>85</v>
      </c>
      <c r="P1432" s="89">
        <f t="shared" si="42"/>
        <v>30</v>
      </c>
      <c r="Q1432" s="91">
        <f>(alpha_a+beta_b*speed_s+ceta_c*speed_s^2+delta_d/speed_s)/(epsilon_e+feta_f*speed_s+gamma_g*speed_s^2)</f>
        <v>5.5915061520363807</v>
      </c>
    </row>
    <row r="1433" spans="1:17" x14ac:dyDescent="0.25">
      <c r="A1433" s="88" t="s">
        <v>6</v>
      </c>
      <c r="B1433" s="88" t="s">
        <v>5</v>
      </c>
      <c r="C1433" s="88" t="s">
        <v>65</v>
      </c>
      <c r="D1433" s="88" t="s">
        <v>133</v>
      </c>
      <c r="E1433" s="130">
        <v>0</v>
      </c>
      <c r="F1433" s="130">
        <v>0</v>
      </c>
      <c r="G1433" s="90">
        <v>-11.9869844803</v>
      </c>
      <c r="H1433" s="90">
        <v>2.3614490803999999</v>
      </c>
      <c r="I1433" s="90">
        <v>-1.6757672899999999E-2</v>
      </c>
      <c r="J1433" s="90">
        <v>24.884407556100001</v>
      </c>
      <c r="K1433" s="90">
        <v>1</v>
      </c>
      <c r="L1433" s="90">
        <v>-0.53420985470000004</v>
      </c>
      <c r="M1433" s="90">
        <v>9.1874355099999999E-2</v>
      </c>
      <c r="N1433" s="89">
        <v>5</v>
      </c>
      <c r="O1433" s="89">
        <v>85</v>
      </c>
      <c r="P1433" s="89">
        <f t="shared" si="42"/>
        <v>30</v>
      </c>
      <c r="Q1433" s="91">
        <f>(alpha_a+beta_b*speed_s+ceta_c*speed_s^2+delta_d/speed_s)/(epsilon_e+feta_f*speed_s+gamma_g*speed_s^2)</f>
        <v>0.65923220878351407</v>
      </c>
    </row>
    <row r="1434" spans="1:17" x14ac:dyDescent="0.25">
      <c r="A1434" s="88" t="s">
        <v>6</v>
      </c>
      <c r="B1434" s="88" t="s">
        <v>10</v>
      </c>
      <c r="C1434" s="88" t="s">
        <v>65</v>
      </c>
      <c r="D1434" s="88" t="s">
        <v>134</v>
      </c>
      <c r="E1434" s="130">
        <v>0</v>
      </c>
      <c r="F1434" s="130">
        <v>0</v>
      </c>
      <c r="G1434" s="90">
        <v>100.74316237063981</v>
      </c>
      <c r="H1434" s="90">
        <v>1.0074050708077407</v>
      </c>
      <c r="I1434" s="90">
        <v>-0.72940294373911918</v>
      </c>
      <c r="J1434" s="90">
        <v>0</v>
      </c>
      <c r="K1434" s="90">
        <v>0</v>
      </c>
      <c r="L1434" s="90">
        <v>0</v>
      </c>
      <c r="M1434" s="90">
        <v>0</v>
      </c>
      <c r="N1434" s="89">
        <v>12</v>
      </c>
      <c r="O1434" s="89">
        <v>86</v>
      </c>
      <c r="P1434" s="89">
        <f t="shared" si="42"/>
        <v>30</v>
      </c>
      <c r="Q1434" s="91">
        <f>((alpha_a*(beta_b^speed_s))*(speed_s^ceta_c))</f>
        <v>10.517752934343758</v>
      </c>
    </row>
    <row r="1435" spans="1:17" x14ac:dyDescent="0.25">
      <c r="A1435" s="88" t="s">
        <v>6</v>
      </c>
      <c r="B1435" s="88" t="s">
        <v>10</v>
      </c>
      <c r="C1435" s="88" t="s">
        <v>65</v>
      </c>
      <c r="D1435" s="88" t="s">
        <v>135</v>
      </c>
      <c r="E1435" s="130">
        <v>0</v>
      </c>
      <c r="F1435" s="130">
        <v>0</v>
      </c>
      <c r="G1435" s="90">
        <v>5.1949680129903264</v>
      </c>
      <c r="H1435" s="90">
        <v>99.382776077390915</v>
      </c>
      <c r="I1435" s="90">
        <v>-0.32635810028387507</v>
      </c>
      <c r="J1435" s="90">
        <v>0.66574176765809012</v>
      </c>
      <c r="K1435" s="90">
        <v>3.4978812108069572E-2</v>
      </c>
      <c r="L1435" s="90">
        <v>0</v>
      </c>
      <c r="M1435" s="90">
        <v>0</v>
      </c>
      <c r="N1435" s="89">
        <v>12</v>
      </c>
      <c r="O1435" s="89">
        <v>86</v>
      </c>
      <c r="P1435" s="89">
        <f t="shared" si="42"/>
        <v>30</v>
      </c>
      <c r="Q1435" s="91">
        <f>(alpha_a+(beta_b/(1+EXP((((-1)*ceta_c)+(delta_d*LN(speed_s)))+(epsilon_e*speed_s)))))</f>
        <v>7.7371546669706266</v>
      </c>
    </row>
    <row r="1436" spans="1:17" x14ac:dyDescent="0.25">
      <c r="A1436" s="88" t="s">
        <v>6</v>
      </c>
      <c r="B1436" s="88" t="s">
        <v>10</v>
      </c>
      <c r="C1436" s="88" t="s">
        <v>65</v>
      </c>
      <c r="D1436" s="88" t="s">
        <v>136</v>
      </c>
      <c r="E1436" s="130">
        <v>0</v>
      </c>
      <c r="F1436" s="130">
        <v>0</v>
      </c>
      <c r="G1436" s="90">
        <v>85.632480285558074</v>
      </c>
      <c r="H1436" s="90">
        <v>1.0072045142419426</v>
      </c>
      <c r="I1436" s="90">
        <v>-0.74548916037012525</v>
      </c>
      <c r="J1436" s="90">
        <v>0</v>
      </c>
      <c r="K1436" s="90">
        <v>0</v>
      </c>
      <c r="L1436" s="90">
        <v>0</v>
      </c>
      <c r="M1436" s="90">
        <v>0</v>
      </c>
      <c r="N1436" s="89">
        <v>12</v>
      </c>
      <c r="O1436" s="89">
        <v>86</v>
      </c>
      <c r="P1436" s="89">
        <f t="shared" si="42"/>
        <v>30</v>
      </c>
      <c r="Q1436" s="91">
        <f>((alpha_a*(beta_b^speed_s))*(speed_s^ceta_c))</f>
        <v>8.4137682780987681</v>
      </c>
    </row>
    <row r="1437" spans="1:17" x14ac:dyDescent="0.25">
      <c r="A1437" s="88" t="s">
        <v>6</v>
      </c>
      <c r="B1437" s="88" t="s">
        <v>10</v>
      </c>
      <c r="C1437" s="88" t="s">
        <v>65</v>
      </c>
      <c r="D1437" s="88" t="s">
        <v>137</v>
      </c>
      <c r="E1437" s="130">
        <v>0</v>
      </c>
      <c r="F1437" s="130">
        <v>0</v>
      </c>
      <c r="G1437" s="90">
        <v>3.011708997854067</v>
      </c>
      <c r="H1437" s="90">
        <v>175.99687666438052</v>
      </c>
      <c r="I1437" s="90">
        <v>-0.33730076772125245</v>
      </c>
      <c r="J1437" s="90">
        <v>0.99686827105542331</v>
      </c>
      <c r="K1437" s="90">
        <v>1.3530858493408665E-3</v>
      </c>
      <c r="L1437" s="90">
        <v>0</v>
      </c>
      <c r="M1437" s="90">
        <v>0</v>
      </c>
      <c r="N1437" s="89">
        <v>12</v>
      </c>
      <c r="O1437" s="89">
        <v>86</v>
      </c>
      <c r="P1437" s="89">
        <f t="shared" si="42"/>
        <v>30</v>
      </c>
      <c r="Q1437" s="91">
        <f>(alpha_a+(beta_b/(1+EXP((((-1)*ceta_c)+(delta_d*LN(speed_s)))+(epsilon_e*speed_s)))))</f>
        <v>6.9834382332560825</v>
      </c>
    </row>
    <row r="1438" spans="1:17" x14ac:dyDescent="0.25">
      <c r="A1438" s="88" t="s">
        <v>6</v>
      </c>
      <c r="B1438" s="88" t="s">
        <v>10</v>
      </c>
      <c r="C1438" s="88" t="s">
        <v>65</v>
      </c>
      <c r="D1438" s="88" t="s">
        <v>138</v>
      </c>
      <c r="E1438" s="130">
        <v>0</v>
      </c>
      <c r="F1438" s="130">
        <v>0</v>
      </c>
      <c r="G1438" s="90">
        <v>2.7408018279209805</v>
      </c>
      <c r="H1438" s="90">
        <v>81.237691996531581</v>
      </c>
      <c r="I1438" s="90">
        <v>-0.17252748116199249</v>
      </c>
      <c r="J1438" s="90">
        <v>0.99379823031038139</v>
      </c>
      <c r="K1438" s="90">
        <v>8.9242612173512682E-3</v>
      </c>
      <c r="L1438" s="90">
        <v>0</v>
      </c>
      <c r="M1438" s="90">
        <v>0</v>
      </c>
      <c r="N1438" s="89">
        <v>12</v>
      </c>
      <c r="O1438" s="89">
        <v>86</v>
      </c>
      <c r="P1438" s="89">
        <f t="shared" si="42"/>
        <v>30</v>
      </c>
      <c r="Q1438" s="91">
        <f>(alpha_a+(beta_b/(1+EXP((((-1)*ceta_c)+(delta_d*LN(speed_s)))+(epsilon_e*speed_s)))))</f>
        <v>4.4833298290686354</v>
      </c>
    </row>
    <row r="1439" spans="1:17" x14ac:dyDescent="0.25">
      <c r="A1439" s="88" t="s">
        <v>6</v>
      </c>
      <c r="B1439" s="88" t="s">
        <v>10</v>
      </c>
      <c r="C1439" s="88" t="s">
        <v>65</v>
      </c>
      <c r="D1439" s="88" t="s">
        <v>131</v>
      </c>
      <c r="E1439" s="130">
        <v>0</v>
      </c>
      <c r="F1439" s="130">
        <v>0</v>
      </c>
      <c r="G1439" s="90">
        <v>2.5685329631</v>
      </c>
      <c r="H1439" s="90">
        <v>1.8241117200999999</v>
      </c>
      <c r="I1439" s="90">
        <v>4.6444882200000003E-2</v>
      </c>
      <c r="J1439" s="90">
        <v>48.079842635299997</v>
      </c>
      <c r="K1439" s="90">
        <v>1</v>
      </c>
      <c r="L1439" s="90">
        <v>-7.13535857E-2</v>
      </c>
      <c r="M1439" s="90">
        <v>2.91694864E-2</v>
      </c>
      <c r="N1439" s="89">
        <v>5</v>
      </c>
      <c r="O1439" s="89">
        <v>85</v>
      </c>
      <c r="P1439" s="89">
        <f t="shared" si="42"/>
        <v>30</v>
      </c>
      <c r="Q1439" s="91">
        <f>(alpha_a+beta_b*speed_s+ceta_c*speed_s^2+delta_d/speed_s)/(epsilon_e+feta_f*speed_s+gamma_g*speed_s^2)</f>
        <v>4.0098446917228596</v>
      </c>
    </row>
    <row r="1440" spans="1:17" x14ac:dyDescent="0.25">
      <c r="A1440" s="88" t="s">
        <v>6</v>
      </c>
      <c r="B1440" s="88" t="s">
        <v>10</v>
      </c>
      <c r="C1440" s="88" t="s">
        <v>65</v>
      </c>
      <c r="D1440" s="88" t="s">
        <v>132</v>
      </c>
      <c r="E1440" s="130">
        <v>0</v>
      </c>
      <c r="F1440" s="130">
        <v>0</v>
      </c>
      <c r="G1440" s="90">
        <v>30.776910757</v>
      </c>
      <c r="H1440" s="90">
        <v>0.12853340120000001</v>
      </c>
      <c r="I1440" s="90">
        <v>-4.1331540999999996E-3</v>
      </c>
      <c r="J1440" s="90">
        <v>59.814485857699999</v>
      </c>
      <c r="K1440" s="90">
        <v>1</v>
      </c>
      <c r="L1440" s="90">
        <v>0.14717801450000001</v>
      </c>
      <c r="M1440" s="90">
        <v>-6.8924950000000002E-4</v>
      </c>
      <c r="N1440" s="89">
        <v>5</v>
      </c>
      <c r="O1440" s="89">
        <v>85</v>
      </c>
      <c r="P1440" s="89">
        <f t="shared" si="42"/>
        <v>30</v>
      </c>
      <c r="Q1440" s="91">
        <f>(alpha_a+beta_b*speed_s+ceta_c*speed_s^2+delta_d/speed_s)/(epsilon_e+feta_f*speed_s+gamma_g*speed_s^2)</f>
        <v>6.8627281092430978</v>
      </c>
    </row>
    <row r="1441" spans="1:17" x14ac:dyDescent="0.25">
      <c r="A1441" s="88" t="s">
        <v>6</v>
      </c>
      <c r="B1441" s="88" t="s">
        <v>10</v>
      </c>
      <c r="C1441" s="88" t="s">
        <v>65</v>
      </c>
      <c r="D1441" s="88" t="s">
        <v>133</v>
      </c>
      <c r="E1441" s="130">
        <v>0</v>
      </c>
      <c r="F1441" s="130">
        <v>0</v>
      </c>
      <c r="G1441" s="90">
        <v>-11.7214405208</v>
      </c>
      <c r="H1441" s="90">
        <v>2.4734339012</v>
      </c>
      <c r="I1441" s="90">
        <v>-1.6663445799999999E-2</v>
      </c>
      <c r="J1441" s="90">
        <v>27.4304828579</v>
      </c>
      <c r="K1441" s="90">
        <v>1</v>
      </c>
      <c r="L1441" s="90">
        <v>-0.50739814559999996</v>
      </c>
      <c r="M1441" s="90">
        <v>8.8173789599999997E-2</v>
      </c>
      <c r="N1441" s="89">
        <v>5</v>
      </c>
      <c r="O1441" s="89">
        <v>85</v>
      </c>
      <c r="P1441" s="89">
        <f t="shared" si="42"/>
        <v>30</v>
      </c>
      <c r="Q1441" s="91">
        <f>(alpha_a+beta_b*speed_s+ceta_c*speed_s^2+delta_d/speed_s)/(epsilon_e+feta_f*speed_s+gamma_g*speed_s^2)</f>
        <v>0.74306012613482264</v>
      </c>
    </row>
    <row r="1442" spans="1:17" x14ac:dyDescent="0.25">
      <c r="A1442" s="88" t="s">
        <v>6</v>
      </c>
      <c r="B1442" s="88" t="s">
        <v>9</v>
      </c>
      <c r="C1442" s="88" t="s">
        <v>65</v>
      </c>
      <c r="D1442" s="88" t="s">
        <v>134</v>
      </c>
      <c r="E1442" s="130">
        <v>0</v>
      </c>
      <c r="F1442" s="130">
        <v>0</v>
      </c>
      <c r="G1442" s="90">
        <v>97.540578719851268</v>
      </c>
      <c r="H1442" s="90">
        <v>1.0067995394032845</v>
      </c>
      <c r="I1442" s="90">
        <v>-0.70668517312366497</v>
      </c>
      <c r="J1442" s="90">
        <v>0</v>
      </c>
      <c r="K1442" s="90">
        <v>0</v>
      </c>
      <c r="L1442" s="90">
        <v>0</v>
      </c>
      <c r="M1442" s="90">
        <v>0</v>
      </c>
      <c r="N1442" s="89">
        <v>12</v>
      </c>
      <c r="O1442" s="89">
        <v>86</v>
      </c>
      <c r="P1442" s="89">
        <f t="shared" si="42"/>
        <v>30</v>
      </c>
      <c r="Q1442" s="91">
        <f>((alpha_a*(beta_b^speed_s))*(speed_s^ceta_c))</f>
        <v>10.804778897009133</v>
      </c>
    </row>
    <row r="1443" spans="1:17" x14ac:dyDescent="0.25">
      <c r="A1443" s="88" t="s">
        <v>6</v>
      </c>
      <c r="B1443" s="88" t="s">
        <v>9</v>
      </c>
      <c r="C1443" s="88" t="s">
        <v>65</v>
      </c>
      <c r="D1443" s="88" t="s">
        <v>135</v>
      </c>
      <c r="E1443" s="130">
        <v>0</v>
      </c>
      <c r="F1443" s="130">
        <v>0</v>
      </c>
      <c r="G1443" s="90">
        <v>5.2516031083819001</v>
      </c>
      <c r="H1443" s="90">
        <v>69.055506428536361</v>
      </c>
      <c r="I1443" s="90">
        <v>0.18397317050791565</v>
      </c>
      <c r="J1443" s="90">
        <v>0.71296528020050165</v>
      </c>
      <c r="K1443" s="90">
        <v>3.2161732932934235E-2</v>
      </c>
      <c r="L1443" s="90">
        <v>0</v>
      </c>
      <c r="M1443" s="90">
        <v>0</v>
      </c>
      <c r="N1443" s="89">
        <v>12</v>
      </c>
      <c r="O1443" s="89">
        <v>86</v>
      </c>
      <c r="P1443" s="89">
        <f t="shared" si="42"/>
        <v>30</v>
      </c>
      <c r="Q1443" s="91">
        <f>(alpha_a+(beta_b/(1+EXP((((-1)*ceta_c)+(delta_d*LN(speed_s)))+(epsilon_e*speed_s)))))</f>
        <v>7.9411424216219615</v>
      </c>
    </row>
    <row r="1444" spans="1:17" x14ac:dyDescent="0.25">
      <c r="A1444" s="88" t="s">
        <v>6</v>
      </c>
      <c r="B1444" s="88" t="s">
        <v>9</v>
      </c>
      <c r="C1444" s="88" t="s">
        <v>65</v>
      </c>
      <c r="D1444" s="88" t="s">
        <v>136</v>
      </c>
      <c r="E1444" s="130">
        <v>0</v>
      </c>
      <c r="F1444" s="130">
        <v>0</v>
      </c>
      <c r="G1444" s="90">
        <v>83.323926395411092</v>
      </c>
      <c r="H1444" s="90">
        <v>1.006605252342879</v>
      </c>
      <c r="I1444" s="90">
        <v>-0.72518174484182274</v>
      </c>
      <c r="J1444" s="90">
        <v>0</v>
      </c>
      <c r="K1444" s="90">
        <v>0</v>
      </c>
      <c r="L1444" s="90">
        <v>0</v>
      </c>
      <c r="M1444" s="90">
        <v>0</v>
      </c>
      <c r="N1444" s="89">
        <v>12</v>
      </c>
      <c r="O1444" s="89">
        <v>86</v>
      </c>
      <c r="P1444" s="89">
        <f t="shared" si="42"/>
        <v>30</v>
      </c>
      <c r="Q1444" s="91">
        <f>((alpha_a*(beta_b^speed_s))*(speed_s^ceta_c))</f>
        <v>8.6171593217111777</v>
      </c>
    </row>
    <row r="1445" spans="1:17" x14ac:dyDescent="0.25">
      <c r="A1445" s="88" t="s">
        <v>6</v>
      </c>
      <c r="B1445" s="88" t="s">
        <v>9</v>
      </c>
      <c r="C1445" s="88" t="s">
        <v>65</v>
      </c>
      <c r="D1445" s="88" t="s">
        <v>137</v>
      </c>
      <c r="E1445" s="130">
        <v>0</v>
      </c>
      <c r="F1445" s="130">
        <v>0</v>
      </c>
      <c r="G1445" s="90">
        <v>2.8597241319151285</v>
      </c>
      <c r="H1445" s="90">
        <v>166.7529935183058</v>
      </c>
      <c r="I1445" s="90">
        <v>-0.31980557432950718</v>
      </c>
      <c r="J1445" s="90">
        <v>0.97219603043866842</v>
      </c>
      <c r="K1445" s="90">
        <v>3.6003204028928443E-4</v>
      </c>
      <c r="L1445" s="90">
        <v>0</v>
      </c>
      <c r="M1445" s="90">
        <v>0</v>
      </c>
      <c r="N1445" s="89">
        <v>12</v>
      </c>
      <c r="O1445" s="89">
        <v>86</v>
      </c>
      <c r="P1445" s="89">
        <f t="shared" si="42"/>
        <v>30</v>
      </c>
      <c r="Q1445" s="91">
        <f>(alpha_a+(beta_b/(1+EXP((((-1)*ceta_c)+(delta_d*LN(speed_s)))+(epsilon_e*speed_s)))))</f>
        <v>7.136896247662464</v>
      </c>
    </row>
    <row r="1446" spans="1:17" x14ac:dyDescent="0.25">
      <c r="A1446" s="88" t="s">
        <v>6</v>
      </c>
      <c r="B1446" s="88" t="s">
        <v>9</v>
      </c>
      <c r="C1446" s="88" t="s">
        <v>65</v>
      </c>
      <c r="D1446" s="88" t="s">
        <v>138</v>
      </c>
      <c r="E1446" s="130">
        <v>0</v>
      </c>
      <c r="F1446" s="130">
        <v>0</v>
      </c>
      <c r="G1446" s="90">
        <v>2.6483676987796092</v>
      </c>
      <c r="H1446" s="90">
        <v>66.81913490398928</v>
      </c>
      <c r="I1446" s="90">
        <v>4.5135424454856285E-2</v>
      </c>
      <c r="J1446" s="90">
        <v>0.99303622608809716</v>
      </c>
      <c r="K1446" s="90">
        <v>5.6525896014477583E-3</v>
      </c>
      <c r="L1446" s="90">
        <v>0</v>
      </c>
      <c r="M1446" s="90">
        <v>0</v>
      </c>
      <c r="N1446" s="89">
        <v>12</v>
      </c>
      <c r="O1446" s="89">
        <v>86</v>
      </c>
      <c r="P1446" s="89">
        <f t="shared" si="42"/>
        <v>30</v>
      </c>
      <c r="Q1446" s="91">
        <f>(alpha_a+(beta_b/(1+EXP((((-1)*ceta_c)+(delta_d*LN(speed_s)))+(epsilon_e*speed_s)))))</f>
        <v>4.6032731544246337</v>
      </c>
    </row>
    <row r="1447" spans="1:17" x14ac:dyDescent="0.25">
      <c r="A1447" s="88" t="s">
        <v>6</v>
      </c>
      <c r="B1447" s="88" t="s">
        <v>9</v>
      </c>
      <c r="C1447" s="88" t="s">
        <v>65</v>
      </c>
      <c r="D1447" s="88" t="s">
        <v>131</v>
      </c>
      <c r="E1447" s="130">
        <v>0</v>
      </c>
      <c r="F1447" s="130">
        <v>0</v>
      </c>
      <c r="G1447" s="90">
        <v>-1.2504105124</v>
      </c>
      <c r="H1447" s="90">
        <v>2.3092670618</v>
      </c>
      <c r="I1447" s="90">
        <v>5.5713927099999998E-2</v>
      </c>
      <c r="J1447" s="90">
        <v>50.411561731600003</v>
      </c>
      <c r="K1447" s="90">
        <v>1</v>
      </c>
      <c r="L1447" s="90">
        <v>-0.11224996199999999</v>
      </c>
      <c r="M1447" s="90">
        <v>3.52901823E-2</v>
      </c>
      <c r="N1447" s="89">
        <v>5</v>
      </c>
      <c r="O1447" s="89">
        <v>85</v>
      </c>
      <c r="P1447" s="89">
        <f t="shared" si="42"/>
        <v>30</v>
      </c>
      <c r="Q1447" s="91">
        <f>(alpha_a+beta_b*speed_s+ceta_c*speed_s^2+delta_d/speed_s)/(epsilon_e+feta_f*speed_s+gamma_g*speed_s^2)</f>
        <v>4.0774268967954042</v>
      </c>
    </row>
    <row r="1448" spans="1:17" x14ac:dyDescent="0.25">
      <c r="A1448" s="88" t="s">
        <v>6</v>
      </c>
      <c r="B1448" s="88" t="s">
        <v>9</v>
      </c>
      <c r="C1448" s="88" t="s">
        <v>65</v>
      </c>
      <c r="D1448" s="88" t="s">
        <v>132</v>
      </c>
      <c r="E1448" s="130">
        <v>0</v>
      </c>
      <c r="F1448" s="130">
        <v>0</v>
      </c>
      <c r="G1448" s="90">
        <v>29.634369443499999</v>
      </c>
      <c r="H1448" s="90">
        <v>9.8022594199999993E-2</v>
      </c>
      <c r="I1448" s="90">
        <v>-3.6432901E-3</v>
      </c>
      <c r="J1448" s="90">
        <v>59.952739727199997</v>
      </c>
      <c r="K1448" s="90">
        <v>1</v>
      </c>
      <c r="L1448" s="90">
        <v>0.13306770430000001</v>
      </c>
      <c r="M1448" s="90">
        <v>-5.0165229999999999E-4</v>
      </c>
      <c r="N1448" s="89">
        <v>5</v>
      </c>
      <c r="O1448" s="89">
        <v>85</v>
      </c>
      <c r="P1448" s="89">
        <f t="shared" si="42"/>
        <v>30</v>
      </c>
      <c r="Q1448" s="91">
        <f>(alpha_a+beta_b*speed_s+ceta_c*speed_s^2+delta_d/speed_s)/(epsilon_e+feta_f*speed_s+gamma_g*speed_s^2)</f>
        <v>6.8922381173778469</v>
      </c>
    </row>
    <row r="1449" spans="1:17" x14ac:dyDescent="0.25">
      <c r="A1449" s="88" t="s">
        <v>6</v>
      </c>
      <c r="B1449" s="88" t="s">
        <v>9</v>
      </c>
      <c r="C1449" s="88" t="s">
        <v>65</v>
      </c>
      <c r="D1449" s="88" t="s">
        <v>133</v>
      </c>
      <c r="E1449" s="130">
        <v>0</v>
      </c>
      <c r="F1449" s="130">
        <v>0</v>
      </c>
      <c r="G1449" s="90">
        <v>-10.066224311699999</v>
      </c>
      <c r="H1449" s="90">
        <v>2.0505474368000001</v>
      </c>
      <c r="I1449" s="90">
        <v>-1.22966345E-2</v>
      </c>
      <c r="J1449" s="90">
        <v>26.469963531200001</v>
      </c>
      <c r="K1449" s="90">
        <v>1</v>
      </c>
      <c r="L1449" s="90">
        <v>-0.48732078490000003</v>
      </c>
      <c r="M1449" s="90">
        <v>8.2216553400000003E-2</v>
      </c>
      <c r="N1449" s="89">
        <v>5</v>
      </c>
      <c r="O1449" s="89">
        <v>85</v>
      </c>
      <c r="P1449" s="89">
        <f t="shared" si="42"/>
        <v>30</v>
      </c>
      <c r="Q1449" s="91">
        <f>(alpha_a+beta_b*speed_s+ceta_c*speed_s^2+delta_d/speed_s)/(epsilon_e+feta_f*speed_s+gamma_g*speed_s^2)</f>
        <v>0.68348442624673089</v>
      </c>
    </row>
    <row r="1450" spans="1:17" x14ac:dyDescent="0.25">
      <c r="A1450" s="88" t="s">
        <v>6</v>
      </c>
      <c r="B1450" s="88" t="s">
        <v>8</v>
      </c>
      <c r="C1450" s="88" t="s">
        <v>65</v>
      </c>
      <c r="D1450" s="88" t="s">
        <v>134</v>
      </c>
      <c r="E1450" s="130">
        <v>0</v>
      </c>
      <c r="F1450" s="130">
        <v>0</v>
      </c>
      <c r="G1450" s="90">
        <v>116.5706092066101</v>
      </c>
      <c r="H1450" s="90">
        <v>1.0068503879697692</v>
      </c>
      <c r="I1450" s="90">
        <v>-0.73157430781175159</v>
      </c>
      <c r="J1450" s="90">
        <v>0</v>
      </c>
      <c r="K1450" s="90">
        <v>0</v>
      </c>
      <c r="L1450" s="90">
        <v>0</v>
      </c>
      <c r="M1450" s="90">
        <v>0</v>
      </c>
      <c r="N1450" s="89">
        <v>12</v>
      </c>
      <c r="O1450" s="89">
        <v>86</v>
      </c>
      <c r="P1450" s="89">
        <f t="shared" si="42"/>
        <v>30</v>
      </c>
      <c r="Q1450" s="91">
        <f>((alpha_a*(beta_b^speed_s))*(speed_s^ceta_c))</f>
        <v>11.882651472734546</v>
      </c>
    </row>
    <row r="1451" spans="1:17" x14ac:dyDescent="0.25">
      <c r="A1451" s="88" t="s">
        <v>6</v>
      </c>
      <c r="B1451" s="88" t="s">
        <v>8</v>
      </c>
      <c r="C1451" s="88" t="s">
        <v>65</v>
      </c>
      <c r="D1451" s="88" t="s">
        <v>135</v>
      </c>
      <c r="E1451" s="130">
        <v>0</v>
      </c>
      <c r="F1451" s="130">
        <v>0</v>
      </c>
      <c r="G1451" s="90">
        <v>92.837747758441665</v>
      </c>
      <c r="H1451" s="90">
        <v>1.0073841357071867</v>
      </c>
      <c r="I1451" s="90">
        <v>-0.76173234061812878</v>
      </c>
      <c r="J1451" s="90">
        <v>0</v>
      </c>
      <c r="K1451" s="90">
        <v>0</v>
      </c>
      <c r="L1451" s="90">
        <v>0</v>
      </c>
      <c r="M1451" s="90">
        <v>0</v>
      </c>
      <c r="N1451" s="89">
        <v>12</v>
      </c>
      <c r="O1451" s="89">
        <v>86</v>
      </c>
      <c r="P1451" s="89">
        <f t="shared" si="42"/>
        <v>30</v>
      </c>
      <c r="Q1451" s="91">
        <f>((alpha_a*(beta_b^speed_s))*(speed_s^ceta_c))</f>
        <v>8.6777430073603643</v>
      </c>
    </row>
    <row r="1452" spans="1:17" x14ac:dyDescent="0.25">
      <c r="A1452" s="88" t="s">
        <v>6</v>
      </c>
      <c r="B1452" s="88" t="s">
        <v>8</v>
      </c>
      <c r="C1452" s="88" t="s">
        <v>65</v>
      </c>
      <c r="D1452" s="88" t="s">
        <v>136</v>
      </c>
      <c r="E1452" s="130">
        <v>0</v>
      </c>
      <c r="F1452" s="130">
        <v>0</v>
      </c>
      <c r="G1452" s="90">
        <v>102.92703861960078</v>
      </c>
      <c r="H1452" s="90">
        <v>1.007136878441923</v>
      </c>
      <c r="I1452" s="90">
        <v>-0.75850043859684591</v>
      </c>
      <c r="J1452" s="90">
        <v>0</v>
      </c>
      <c r="K1452" s="90">
        <v>0</v>
      </c>
      <c r="L1452" s="90">
        <v>0</v>
      </c>
      <c r="M1452" s="90">
        <v>0</v>
      </c>
      <c r="N1452" s="89">
        <v>12</v>
      </c>
      <c r="O1452" s="89">
        <v>86</v>
      </c>
      <c r="P1452" s="89">
        <f t="shared" si="42"/>
        <v>30</v>
      </c>
      <c r="Q1452" s="91">
        <f>((alpha_a*(beta_b^speed_s))*(speed_s^ceta_c))</f>
        <v>9.6557791537620634</v>
      </c>
    </row>
    <row r="1453" spans="1:17" x14ac:dyDescent="0.25">
      <c r="A1453" s="88" t="s">
        <v>6</v>
      </c>
      <c r="B1453" s="88" t="s">
        <v>8</v>
      </c>
      <c r="C1453" s="88" t="s">
        <v>65</v>
      </c>
      <c r="D1453" s="88" t="s">
        <v>137</v>
      </c>
      <c r="E1453" s="130">
        <v>0</v>
      </c>
      <c r="F1453" s="130">
        <v>0</v>
      </c>
      <c r="G1453" s="90">
        <v>3.7579803330702304</v>
      </c>
      <c r="H1453" s="90">
        <v>36.484648458841129</v>
      </c>
      <c r="I1453" s="90">
        <v>2.4878013710759799</v>
      </c>
      <c r="J1453" s="90">
        <v>1.3615923909022474</v>
      </c>
      <c r="K1453" s="90">
        <v>-3.367876061548382E-3</v>
      </c>
      <c r="L1453" s="90">
        <v>0</v>
      </c>
      <c r="M1453" s="90">
        <v>0</v>
      </c>
      <c r="N1453" s="89">
        <v>12</v>
      </c>
      <c r="O1453" s="89">
        <v>86</v>
      </c>
      <c r="P1453" s="89">
        <f t="shared" si="42"/>
        <v>30</v>
      </c>
      <c r="Q1453" s="91">
        <f>(alpha_a+(beta_b/(1+EXP((((-1)*ceta_c)+(delta_d*LN(speed_s)))+(epsilon_e*speed_s)))))</f>
        <v>7.9479579996911358</v>
      </c>
    </row>
    <row r="1454" spans="1:17" x14ac:dyDescent="0.25">
      <c r="A1454" s="88" t="s">
        <v>6</v>
      </c>
      <c r="B1454" s="88" t="s">
        <v>8</v>
      </c>
      <c r="C1454" s="88" t="s">
        <v>65</v>
      </c>
      <c r="D1454" s="88" t="s">
        <v>138</v>
      </c>
      <c r="E1454" s="130">
        <v>0</v>
      </c>
      <c r="F1454" s="130">
        <v>0</v>
      </c>
      <c r="G1454" s="90">
        <v>48.877397581295973</v>
      </c>
      <c r="H1454" s="90">
        <v>1.0076835063299017</v>
      </c>
      <c r="I1454" s="90">
        <v>-0.7306617255148995</v>
      </c>
      <c r="J1454" s="90">
        <v>0</v>
      </c>
      <c r="K1454" s="90">
        <v>0</v>
      </c>
      <c r="L1454" s="90">
        <v>0</v>
      </c>
      <c r="M1454" s="90">
        <v>0</v>
      </c>
      <c r="N1454" s="89">
        <v>12</v>
      </c>
      <c r="O1454" s="89">
        <v>86</v>
      </c>
      <c r="P1454" s="89">
        <f t="shared" si="42"/>
        <v>30</v>
      </c>
      <c r="Q1454" s="91">
        <f>((alpha_a*(beta_b^speed_s))*(speed_s^ceta_c))</f>
        <v>5.1233805287725733</v>
      </c>
    </row>
    <row r="1455" spans="1:17" x14ac:dyDescent="0.25">
      <c r="A1455" s="88" t="s">
        <v>6</v>
      </c>
      <c r="B1455" s="88" t="s">
        <v>8</v>
      </c>
      <c r="C1455" s="88" t="s">
        <v>65</v>
      </c>
      <c r="D1455" s="88" t="s">
        <v>131</v>
      </c>
      <c r="E1455" s="130">
        <v>0</v>
      </c>
      <c r="F1455" s="130">
        <v>0</v>
      </c>
      <c r="G1455" s="90">
        <v>11.0951338959</v>
      </c>
      <c r="H1455" s="90">
        <v>0.91524387230000004</v>
      </c>
      <c r="I1455" s="90">
        <v>2.85244937E-2</v>
      </c>
      <c r="J1455" s="90">
        <v>54.455724759299997</v>
      </c>
      <c r="K1455" s="90">
        <v>1</v>
      </c>
      <c r="L1455" s="90">
        <v>-6.1068175000000002E-3</v>
      </c>
      <c r="M1455" s="90">
        <v>1.4601038199999999E-2</v>
      </c>
      <c r="N1455" s="89">
        <v>5</v>
      </c>
      <c r="O1455" s="89">
        <v>85</v>
      </c>
      <c r="P1455" s="89">
        <f t="shared" si="42"/>
        <v>30</v>
      </c>
      <c r="Q1455" s="91">
        <f>(alpha_a+beta_b*speed_s+ceta_c*speed_s^2+delta_d/speed_s)/(epsilon_e+feta_f*speed_s+gamma_g*speed_s^2)</f>
        <v>4.7314058880823646</v>
      </c>
    </row>
    <row r="1456" spans="1:17" x14ac:dyDescent="0.25">
      <c r="A1456" s="88" t="s">
        <v>6</v>
      </c>
      <c r="B1456" s="88" t="s">
        <v>8</v>
      </c>
      <c r="C1456" s="88" t="s">
        <v>65</v>
      </c>
      <c r="D1456" s="88" t="s">
        <v>132</v>
      </c>
      <c r="E1456" s="130">
        <v>0</v>
      </c>
      <c r="F1456" s="130">
        <v>0</v>
      </c>
      <c r="G1456" s="90">
        <v>39.873378479000003</v>
      </c>
      <c r="H1456" s="90">
        <v>0.1082132936</v>
      </c>
      <c r="I1456" s="90">
        <v>-4.8465048E-3</v>
      </c>
      <c r="J1456" s="90">
        <v>77.544166664900004</v>
      </c>
      <c r="K1456" s="90">
        <v>1</v>
      </c>
      <c r="L1456" s="90">
        <v>0.1763703338</v>
      </c>
      <c r="M1456" s="90">
        <v>-1.105235E-3</v>
      </c>
      <c r="N1456" s="89">
        <v>5</v>
      </c>
      <c r="O1456" s="89">
        <v>85</v>
      </c>
      <c r="P1456" s="89">
        <f t="shared" si="42"/>
        <v>30</v>
      </c>
      <c r="Q1456" s="91">
        <f>(alpha_a+beta_b*speed_s+ceta_c*speed_s^2+delta_d/speed_s)/(epsilon_e+feta_f*speed_s+gamma_g*speed_s^2)</f>
        <v>7.805819069923686</v>
      </c>
    </row>
    <row r="1457" spans="1:17" x14ac:dyDescent="0.25">
      <c r="A1457" s="88" t="s">
        <v>6</v>
      </c>
      <c r="B1457" s="88" t="s">
        <v>8</v>
      </c>
      <c r="C1457" s="88" t="s">
        <v>65</v>
      </c>
      <c r="D1457" s="88" t="s">
        <v>133</v>
      </c>
      <c r="E1457" s="130">
        <v>0</v>
      </c>
      <c r="F1457" s="130">
        <v>0</v>
      </c>
      <c r="G1457" s="90">
        <v>-17.808859675699999</v>
      </c>
      <c r="H1457" s="90">
        <v>2.3509139032999999</v>
      </c>
      <c r="I1457" s="90">
        <v>-1.9000487100000001E-2</v>
      </c>
      <c r="J1457" s="90">
        <v>49.445905570000001</v>
      </c>
      <c r="K1457" s="90">
        <v>1</v>
      </c>
      <c r="L1457" s="90">
        <v>-0.42455200879999999</v>
      </c>
      <c r="M1457" s="90">
        <v>5.8612741900000001E-2</v>
      </c>
      <c r="N1457" s="89">
        <v>5</v>
      </c>
      <c r="O1457" s="89">
        <v>85</v>
      </c>
      <c r="P1457" s="89">
        <f t="shared" si="42"/>
        <v>30</v>
      </c>
      <c r="Q1457" s="91">
        <f>(alpha_a+beta_b*speed_s+ceta_c*speed_s^2+delta_d/speed_s)/(epsilon_e+feta_f*speed_s+gamma_g*speed_s^2)</f>
        <v>0.90860416873298966</v>
      </c>
    </row>
    <row r="1458" spans="1:17" x14ac:dyDescent="0.25">
      <c r="A1458" s="88" t="s">
        <v>6</v>
      </c>
      <c r="B1458" s="88" t="s">
        <v>7</v>
      </c>
      <c r="C1458" s="88" t="s">
        <v>65</v>
      </c>
      <c r="D1458" s="88" t="s">
        <v>134</v>
      </c>
      <c r="E1458" s="130">
        <v>0</v>
      </c>
      <c r="F1458" s="130">
        <v>0</v>
      </c>
      <c r="G1458" s="90">
        <v>116.89635200032835</v>
      </c>
      <c r="H1458" s="90">
        <v>1.0066194192685873</v>
      </c>
      <c r="I1458" s="90">
        <v>-0.7155412223035833</v>
      </c>
      <c r="J1458" s="90">
        <v>0</v>
      </c>
      <c r="K1458" s="90">
        <v>0</v>
      </c>
      <c r="L1458" s="90">
        <v>0</v>
      </c>
      <c r="M1458" s="90">
        <v>0</v>
      </c>
      <c r="N1458" s="89">
        <v>12</v>
      </c>
      <c r="O1458" s="89">
        <v>86</v>
      </c>
      <c r="P1458" s="89">
        <f t="shared" si="42"/>
        <v>30</v>
      </c>
      <c r="Q1458" s="91">
        <f>((alpha_a*(beta_b^speed_s))*(speed_s^ceta_c))</f>
        <v>12.497379015201766</v>
      </c>
    </row>
    <row r="1459" spans="1:17" x14ac:dyDescent="0.25">
      <c r="A1459" s="88" t="s">
        <v>6</v>
      </c>
      <c r="B1459" s="88" t="s">
        <v>7</v>
      </c>
      <c r="C1459" s="88" t="s">
        <v>65</v>
      </c>
      <c r="D1459" s="88" t="s">
        <v>135</v>
      </c>
      <c r="E1459" s="130">
        <v>0</v>
      </c>
      <c r="F1459" s="130">
        <v>0</v>
      </c>
      <c r="G1459" s="90">
        <v>93.407930147028225</v>
      </c>
      <c r="H1459" s="90">
        <v>1.0072033627890726</v>
      </c>
      <c r="I1459" s="90">
        <v>-0.74754222624218392</v>
      </c>
      <c r="J1459" s="90">
        <v>0</v>
      </c>
      <c r="K1459" s="90">
        <v>0</v>
      </c>
      <c r="L1459" s="90">
        <v>0</v>
      </c>
      <c r="M1459" s="90">
        <v>0</v>
      </c>
      <c r="N1459" s="89">
        <v>12</v>
      </c>
      <c r="O1459" s="89">
        <v>86</v>
      </c>
      <c r="P1459" s="89">
        <f t="shared" si="42"/>
        <v>30</v>
      </c>
      <c r="Q1459" s="91">
        <f>((alpha_a*(beta_b^speed_s))*(speed_s^ceta_c))</f>
        <v>9.1135640531865842</v>
      </c>
    </row>
    <row r="1460" spans="1:17" x14ac:dyDescent="0.25">
      <c r="A1460" s="88" t="s">
        <v>6</v>
      </c>
      <c r="B1460" s="88" t="s">
        <v>7</v>
      </c>
      <c r="C1460" s="88" t="s">
        <v>65</v>
      </c>
      <c r="D1460" s="88" t="s">
        <v>136</v>
      </c>
      <c r="E1460" s="130">
        <v>0</v>
      </c>
      <c r="F1460" s="130">
        <v>0</v>
      </c>
      <c r="G1460" s="90">
        <v>105.01179382377626</v>
      </c>
      <c r="H1460" s="90">
        <v>1.0069208741062325</v>
      </c>
      <c r="I1460" s="90">
        <v>-0.74728831634437154</v>
      </c>
      <c r="J1460" s="90">
        <v>0</v>
      </c>
      <c r="K1460" s="90">
        <v>0</v>
      </c>
      <c r="L1460" s="90">
        <v>0</v>
      </c>
      <c r="M1460" s="90">
        <v>0</v>
      </c>
      <c r="N1460" s="89">
        <v>12</v>
      </c>
      <c r="O1460" s="89">
        <v>86</v>
      </c>
      <c r="P1460" s="89">
        <f t="shared" si="42"/>
        <v>30</v>
      </c>
      <c r="Q1460" s="91">
        <f>((alpha_a*(beta_b^speed_s))*(speed_s^ceta_c))</f>
        <v>10.168641730765399</v>
      </c>
    </row>
    <row r="1461" spans="1:17" x14ac:dyDescent="0.25">
      <c r="A1461" s="88" t="s">
        <v>6</v>
      </c>
      <c r="B1461" s="88" t="s">
        <v>7</v>
      </c>
      <c r="C1461" s="88" t="s">
        <v>65</v>
      </c>
      <c r="D1461" s="88" t="s">
        <v>137</v>
      </c>
      <c r="E1461" s="130">
        <v>0</v>
      </c>
      <c r="F1461" s="130">
        <v>0</v>
      </c>
      <c r="G1461" s="90">
        <v>4.6225444276767247</v>
      </c>
      <c r="H1461" s="90">
        <v>281.51287267872254</v>
      </c>
      <c r="I1461" s="90">
        <v>-0.80003836679810081</v>
      </c>
      <c r="J1461" s="90">
        <v>0.91553212919249594</v>
      </c>
      <c r="K1461" s="90">
        <v>1.2882880122343959E-2</v>
      </c>
      <c r="L1461" s="90">
        <v>0</v>
      </c>
      <c r="M1461" s="90">
        <v>0</v>
      </c>
      <c r="N1461" s="89">
        <v>12</v>
      </c>
      <c r="O1461" s="89">
        <v>86</v>
      </c>
      <c r="P1461" s="89">
        <f t="shared" si="42"/>
        <v>30</v>
      </c>
      <c r="Q1461" s="91">
        <f>(alpha_a+(beta_b/(1+EXP((((-1)*ceta_c)+(delta_d*LN(speed_s)))+(epsilon_e*speed_s)))))</f>
        <v>8.3895347227411676</v>
      </c>
    </row>
    <row r="1462" spans="1:17" x14ac:dyDescent="0.25">
      <c r="A1462" s="88" t="s">
        <v>6</v>
      </c>
      <c r="B1462" s="88" t="s">
        <v>7</v>
      </c>
      <c r="C1462" s="88" t="s">
        <v>65</v>
      </c>
      <c r="D1462" s="88" t="s">
        <v>138</v>
      </c>
      <c r="E1462" s="130">
        <v>0</v>
      </c>
      <c r="F1462" s="130">
        <v>0</v>
      </c>
      <c r="G1462" s="90">
        <v>3.629040994970115</v>
      </c>
      <c r="H1462" s="90">
        <v>91.676013007289797</v>
      </c>
      <c r="I1462" s="90">
        <v>-0.47628861889424251</v>
      </c>
      <c r="J1462" s="90">
        <v>0.79114115791167494</v>
      </c>
      <c r="K1462" s="90">
        <v>2.5231790460718894E-2</v>
      </c>
      <c r="L1462" s="90">
        <v>0</v>
      </c>
      <c r="M1462" s="90">
        <v>0</v>
      </c>
      <c r="N1462" s="89">
        <v>12</v>
      </c>
      <c r="O1462" s="89">
        <v>86</v>
      </c>
      <c r="P1462" s="89">
        <f t="shared" si="42"/>
        <v>30</v>
      </c>
      <c r="Q1462" s="91">
        <f>(alpha_a+(beta_b/(1+EXP((((-1)*ceta_c)+(delta_d*LN(speed_s)))+(epsilon_e*speed_s)))))</f>
        <v>5.4055023568649121</v>
      </c>
    </row>
    <row r="1463" spans="1:17" x14ac:dyDescent="0.25">
      <c r="A1463" s="88" t="s">
        <v>6</v>
      </c>
      <c r="B1463" s="88" t="s">
        <v>7</v>
      </c>
      <c r="C1463" s="88" t="s">
        <v>65</v>
      </c>
      <c r="D1463" s="88" t="s">
        <v>131</v>
      </c>
      <c r="E1463" s="130">
        <v>0</v>
      </c>
      <c r="F1463" s="130">
        <v>0</v>
      </c>
      <c r="G1463" s="90">
        <v>10.6986766092</v>
      </c>
      <c r="H1463" s="90">
        <v>1.0794686108</v>
      </c>
      <c r="I1463" s="90">
        <v>3.2306713700000003E-2</v>
      </c>
      <c r="J1463" s="90">
        <v>56.455813474700001</v>
      </c>
      <c r="K1463" s="90">
        <v>1</v>
      </c>
      <c r="L1463" s="90">
        <v>-1.52763759E-2</v>
      </c>
      <c r="M1463" s="90">
        <v>1.5935245099999999E-2</v>
      </c>
      <c r="N1463" s="89">
        <v>5</v>
      </c>
      <c r="O1463" s="89">
        <v>85</v>
      </c>
      <c r="P1463" s="89">
        <f t="shared" si="42"/>
        <v>30</v>
      </c>
      <c r="Q1463" s="91">
        <f>(alpha_a+beta_b*speed_s+ceta_c*speed_s^2+delta_d/speed_s)/(epsilon_e+feta_f*speed_s+gamma_g*speed_s^2)</f>
        <v>4.9747028158144673</v>
      </c>
    </row>
    <row r="1464" spans="1:17" x14ac:dyDescent="0.25">
      <c r="A1464" s="88" t="s">
        <v>6</v>
      </c>
      <c r="B1464" s="88" t="s">
        <v>7</v>
      </c>
      <c r="C1464" s="88" t="s">
        <v>65</v>
      </c>
      <c r="D1464" s="88" t="s">
        <v>132</v>
      </c>
      <c r="E1464" s="130">
        <v>0</v>
      </c>
      <c r="F1464" s="130">
        <v>0</v>
      </c>
      <c r="G1464" s="90">
        <v>43.552472278800003</v>
      </c>
      <c r="H1464" s="90">
        <v>0.1166768978</v>
      </c>
      <c r="I1464" s="90">
        <v>-5.2982367000000002E-3</v>
      </c>
      <c r="J1464" s="90">
        <v>77.006799258300006</v>
      </c>
      <c r="K1464" s="90">
        <v>1</v>
      </c>
      <c r="L1464" s="90">
        <v>0.1820814181</v>
      </c>
      <c r="M1464" s="90">
        <v>-1.0600806999999999E-3</v>
      </c>
      <c r="N1464" s="89">
        <v>5</v>
      </c>
      <c r="O1464" s="89">
        <v>85</v>
      </c>
      <c r="P1464" s="89">
        <f t="shared" si="42"/>
        <v>30</v>
      </c>
      <c r="Q1464" s="91">
        <f>(alpha_a+beta_b*speed_s+ceta_c*speed_s^2+delta_d/speed_s)/(epsilon_e+feta_f*speed_s+gamma_g*speed_s^2)</f>
        <v>8.1423833547487465</v>
      </c>
    </row>
    <row r="1465" spans="1:17" x14ac:dyDescent="0.25">
      <c r="A1465" s="88" t="s">
        <v>6</v>
      </c>
      <c r="B1465" s="88" t="s">
        <v>7</v>
      </c>
      <c r="C1465" s="88" t="s">
        <v>65</v>
      </c>
      <c r="D1465" s="88" t="s">
        <v>133</v>
      </c>
      <c r="E1465" s="130">
        <v>0</v>
      </c>
      <c r="F1465" s="130">
        <v>0</v>
      </c>
      <c r="G1465" s="90">
        <v>-17.115906668600001</v>
      </c>
      <c r="H1465" s="90">
        <v>2.2854049949999999</v>
      </c>
      <c r="I1465" s="90">
        <v>-1.7354270799999998E-2</v>
      </c>
      <c r="J1465" s="90">
        <v>49.181725056799998</v>
      </c>
      <c r="K1465" s="90">
        <v>1</v>
      </c>
      <c r="L1465" s="90">
        <v>-0.42626874170000001</v>
      </c>
      <c r="M1465" s="90">
        <v>6.0470364800000002E-2</v>
      </c>
      <c r="N1465" s="89">
        <v>5</v>
      </c>
      <c r="O1465" s="89">
        <v>85</v>
      </c>
      <c r="P1465" s="89">
        <f t="shared" si="42"/>
        <v>30</v>
      </c>
      <c r="Q1465" s="91">
        <f>(alpha_a+beta_b*speed_s+ceta_c*speed_s^2+delta_d/speed_s)/(epsilon_e+feta_f*speed_s+gamma_g*speed_s^2)</f>
        <v>0.87877463309343962</v>
      </c>
    </row>
    <row r="1466" spans="1:17" x14ac:dyDescent="0.25">
      <c r="A1466" s="88" t="s">
        <v>6</v>
      </c>
      <c r="B1466" s="88" t="s">
        <v>139</v>
      </c>
      <c r="C1466" s="88" t="s">
        <v>65</v>
      </c>
      <c r="D1466" s="88" t="s">
        <v>134</v>
      </c>
      <c r="E1466" s="130">
        <v>0</v>
      </c>
      <c r="F1466" s="130">
        <v>0</v>
      </c>
      <c r="G1466" s="90">
        <v>124.34159023059776</v>
      </c>
      <c r="H1466" s="90">
        <v>1.0054873498376515</v>
      </c>
      <c r="I1466" s="90">
        <v>-0.67763019917586154</v>
      </c>
      <c r="J1466" s="90">
        <v>0</v>
      </c>
      <c r="K1466" s="90">
        <v>0</v>
      </c>
      <c r="L1466" s="90">
        <v>0</v>
      </c>
      <c r="M1466" s="90">
        <v>0</v>
      </c>
      <c r="N1466" s="89">
        <v>12</v>
      </c>
      <c r="O1466" s="89">
        <v>86</v>
      </c>
      <c r="P1466" s="89">
        <f t="shared" si="42"/>
        <v>30</v>
      </c>
      <c r="Q1466" s="91">
        <f>((alpha_a*(beta_b^speed_s))*(speed_s^ceta_c))</f>
        <v>14.620855297506582</v>
      </c>
    </row>
    <row r="1467" spans="1:17" x14ac:dyDescent="0.25">
      <c r="A1467" s="88" t="s">
        <v>6</v>
      </c>
      <c r="B1467" s="88" t="s">
        <v>139</v>
      </c>
      <c r="C1467" s="88" t="s">
        <v>65</v>
      </c>
      <c r="D1467" s="88" t="s">
        <v>135</v>
      </c>
      <c r="E1467" s="130">
        <v>0</v>
      </c>
      <c r="F1467" s="130">
        <v>0</v>
      </c>
      <c r="G1467" s="90">
        <v>98.92467013791854</v>
      </c>
      <c r="H1467" s="90">
        <v>1.0060342803597366</v>
      </c>
      <c r="I1467" s="90">
        <v>-0.70854938043700022</v>
      </c>
      <c r="J1467" s="90">
        <v>0</v>
      </c>
      <c r="K1467" s="90">
        <v>0</v>
      </c>
      <c r="L1467" s="90">
        <v>0</v>
      </c>
      <c r="M1467" s="90">
        <v>0</v>
      </c>
      <c r="N1467" s="89">
        <v>12</v>
      </c>
      <c r="O1467" s="89">
        <v>86</v>
      </c>
      <c r="P1467" s="89">
        <f t="shared" si="42"/>
        <v>30</v>
      </c>
      <c r="Q1467" s="91">
        <f>((alpha_a*(beta_b^speed_s))*(speed_s^ceta_c))</f>
        <v>10.643259333250395</v>
      </c>
    </row>
    <row r="1468" spans="1:17" x14ac:dyDescent="0.25">
      <c r="A1468" s="88" t="s">
        <v>6</v>
      </c>
      <c r="B1468" s="88" t="s">
        <v>139</v>
      </c>
      <c r="C1468" s="88" t="s">
        <v>65</v>
      </c>
      <c r="D1468" s="88" t="s">
        <v>136</v>
      </c>
      <c r="E1468" s="130">
        <v>0</v>
      </c>
      <c r="F1468" s="130">
        <v>0</v>
      </c>
      <c r="G1468" s="90">
        <v>112.50990926654303</v>
      </c>
      <c r="H1468" s="90">
        <v>1.0058916757415999</v>
      </c>
      <c r="I1468" s="90">
        <v>-0.71423015882508234</v>
      </c>
      <c r="J1468" s="90">
        <v>0</v>
      </c>
      <c r="K1468" s="90">
        <v>0</v>
      </c>
      <c r="L1468" s="90">
        <v>0</v>
      </c>
      <c r="M1468" s="90">
        <v>0</v>
      </c>
      <c r="N1468" s="89">
        <v>12</v>
      </c>
      <c r="O1468" s="89">
        <v>86</v>
      </c>
      <c r="P1468" s="89">
        <f t="shared" si="42"/>
        <v>30</v>
      </c>
      <c r="Q1468" s="91">
        <f>((alpha_a*(beta_b^speed_s))*(speed_s^ceta_c))</f>
        <v>11.822862828822752</v>
      </c>
    </row>
    <row r="1469" spans="1:17" x14ac:dyDescent="0.25">
      <c r="A1469" s="88" t="s">
        <v>6</v>
      </c>
      <c r="B1469" s="88" t="s">
        <v>139</v>
      </c>
      <c r="C1469" s="88" t="s">
        <v>65</v>
      </c>
      <c r="D1469" s="88" t="s">
        <v>137</v>
      </c>
      <c r="E1469" s="130">
        <v>0</v>
      </c>
      <c r="F1469" s="130">
        <v>0</v>
      </c>
      <c r="G1469" s="90">
        <v>107.3152252905841</v>
      </c>
      <c r="H1469" s="90">
        <v>1.006020746086939</v>
      </c>
      <c r="I1469" s="90">
        <v>-0.75843152261606228</v>
      </c>
      <c r="J1469" s="90">
        <v>0</v>
      </c>
      <c r="K1469" s="90">
        <v>0</v>
      </c>
      <c r="L1469" s="90">
        <v>0</v>
      </c>
      <c r="M1469" s="90">
        <v>0</v>
      </c>
      <c r="N1469" s="89">
        <v>12</v>
      </c>
      <c r="O1469" s="89">
        <v>86</v>
      </c>
      <c r="P1469" s="89">
        <f t="shared" si="42"/>
        <v>30</v>
      </c>
      <c r="Q1469" s="91">
        <f>((alpha_a*(beta_b^speed_s))*(speed_s^ceta_c))</f>
        <v>9.7403401477418683</v>
      </c>
    </row>
    <row r="1470" spans="1:17" x14ac:dyDescent="0.25">
      <c r="A1470" s="88" t="s">
        <v>6</v>
      </c>
      <c r="B1470" s="88" t="s">
        <v>139</v>
      </c>
      <c r="C1470" s="88" t="s">
        <v>65</v>
      </c>
      <c r="D1470" s="88" t="s">
        <v>138</v>
      </c>
      <c r="E1470" s="130">
        <v>0</v>
      </c>
      <c r="F1470" s="130">
        <v>0</v>
      </c>
      <c r="G1470" s="90">
        <v>4.0560975259782852</v>
      </c>
      <c r="H1470" s="90">
        <v>85.859506152417069</v>
      </c>
      <c r="I1470" s="90">
        <v>-0.25560410289998731</v>
      </c>
      <c r="J1470" s="90">
        <v>0.80708703730539499</v>
      </c>
      <c r="K1470" s="90">
        <v>2.0261996970401104E-2</v>
      </c>
      <c r="L1470" s="90">
        <v>0</v>
      </c>
      <c r="M1470" s="90">
        <v>0</v>
      </c>
      <c r="N1470" s="89">
        <v>12</v>
      </c>
      <c r="O1470" s="89">
        <v>86</v>
      </c>
      <c r="P1470" s="89">
        <f t="shared" si="42"/>
        <v>30</v>
      </c>
      <c r="Q1470" s="91">
        <f>(alpha_a+(beta_b/(1+EXP((((-1)*ceta_c)+(delta_d*LN(speed_s)))+(epsilon_e*speed_s)))))</f>
        <v>6.3208256634725917</v>
      </c>
    </row>
    <row r="1471" spans="1:17" x14ac:dyDescent="0.25">
      <c r="A1471" s="88" t="s">
        <v>6</v>
      </c>
      <c r="B1471" s="88" t="s">
        <v>139</v>
      </c>
      <c r="C1471" s="88" t="s">
        <v>65</v>
      </c>
      <c r="D1471" s="88" t="s">
        <v>131</v>
      </c>
      <c r="E1471" s="130">
        <v>0</v>
      </c>
      <c r="F1471" s="130">
        <v>0</v>
      </c>
      <c r="G1471" s="90">
        <v>6.9098372109000001</v>
      </c>
      <c r="H1471" s="90">
        <v>1.6788819732</v>
      </c>
      <c r="I1471" s="90">
        <v>4.4009844700000002E-2</v>
      </c>
      <c r="J1471" s="90">
        <v>66.730743325700004</v>
      </c>
      <c r="K1471" s="90">
        <v>1</v>
      </c>
      <c r="L1471" s="90">
        <v>-5.2867577200000002E-2</v>
      </c>
      <c r="M1471" s="90">
        <v>1.98654316E-2</v>
      </c>
      <c r="N1471" s="89">
        <v>5</v>
      </c>
      <c r="O1471" s="89">
        <v>85</v>
      </c>
      <c r="P1471" s="89">
        <f t="shared" si="42"/>
        <v>30</v>
      </c>
      <c r="Q1471" s="91">
        <f>(alpha_a+beta_b*speed_s+ceta_c*speed_s^2+delta_d/speed_s)/(epsilon_e+feta_f*speed_s+gamma_g*speed_s^2)</f>
        <v>5.7312386907570163</v>
      </c>
    </row>
    <row r="1472" spans="1:17" x14ac:dyDescent="0.25">
      <c r="A1472" s="88" t="s">
        <v>6</v>
      </c>
      <c r="B1472" s="88" t="s">
        <v>139</v>
      </c>
      <c r="C1472" s="88" t="s">
        <v>65</v>
      </c>
      <c r="D1472" s="88" t="s">
        <v>132</v>
      </c>
      <c r="E1472" s="130">
        <v>0</v>
      </c>
      <c r="F1472" s="130">
        <v>0</v>
      </c>
      <c r="G1472" s="90">
        <v>49.0525770036</v>
      </c>
      <c r="H1472" s="90">
        <v>0.14722198719999999</v>
      </c>
      <c r="I1472" s="90">
        <v>-5.9395982999999996E-3</v>
      </c>
      <c r="J1472" s="90">
        <v>84.203329695199997</v>
      </c>
      <c r="K1472" s="90">
        <v>1</v>
      </c>
      <c r="L1472" s="90">
        <v>0.1743821703</v>
      </c>
      <c r="M1472" s="90">
        <v>-7.7875000000000004E-4</v>
      </c>
      <c r="N1472" s="89">
        <v>5</v>
      </c>
      <c r="O1472" s="89">
        <v>85</v>
      </c>
      <c r="P1472" s="89">
        <f t="shared" si="42"/>
        <v>30</v>
      </c>
      <c r="Q1472" s="91">
        <f>(alpha_a+beta_b*speed_s+ceta_c*speed_s^2+delta_d/speed_s)/(epsilon_e+feta_f*speed_s+gamma_g*speed_s^2)</f>
        <v>9.2088501954297808</v>
      </c>
    </row>
    <row r="1473" spans="1:17" x14ac:dyDescent="0.25">
      <c r="A1473" s="88" t="s">
        <v>6</v>
      </c>
      <c r="B1473" s="88" t="s">
        <v>139</v>
      </c>
      <c r="C1473" s="88" t="s">
        <v>65</v>
      </c>
      <c r="D1473" s="88" t="s">
        <v>133</v>
      </c>
      <c r="E1473" s="130">
        <v>0</v>
      </c>
      <c r="F1473" s="130">
        <v>0</v>
      </c>
      <c r="G1473" s="90">
        <v>-17.100899162699999</v>
      </c>
      <c r="H1473" s="90">
        <v>2.2272405836</v>
      </c>
      <c r="I1473" s="90">
        <v>-1.5696529099999999E-2</v>
      </c>
      <c r="J1473" s="90">
        <v>53.326667643900002</v>
      </c>
      <c r="K1473" s="90">
        <v>1</v>
      </c>
      <c r="L1473" s="90">
        <v>-0.41609611340000002</v>
      </c>
      <c r="M1473" s="90">
        <v>5.9654172300000002E-2</v>
      </c>
      <c r="N1473" s="89">
        <v>5</v>
      </c>
      <c r="O1473" s="89">
        <v>85</v>
      </c>
      <c r="P1473" s="89">
        <f t="shared" si="42"/>
        <v>30</v>
      </c>
      <c r="Q1473" s="91">
        <f>(alpha_a+beta_b*speed_s+ceta_c*speed_s^2+delta_d/speed_s)/(epsilon_e+feta_f*speed_s+gamma_g*speed_s^2)</f>
        <v>0.88535069331979277</v>
      </c>
    </row>
    <row r="1474" spans="1:17" x14ac:dyDescent="0.25">
      <c r="A1474" s="88" t="s">
        <v>6</v>
      </c>
      <c r="B1474" s="88" t="s">
        <v>140</v>
      </c>
      <c r="C1474" s="88" t="s">
        <v>168</v>
      </c>
      <c r="D1474" s="88" t="s">
        <v>134</v>
      </c>
      <c r="E1474" s="130">
        <v>0</v>
      </c>
      <c r="F1474" s="130">
        <v>0</v>
      </c>
      <c r="G1474" s="90">
        <v>37.806904589415808</v>
      </c>
      <c r="H1474" s="90">
        <v>1.017215222156173</v>
      </c>
      <c r="I1474" s="90">
        <v>-0.79759697063165391</v>
      </c>
      <c r="J1474" s="90">
        <v>0</v>
      </c>
      <c r="K1474" s="90">
        <v>0</v>
      </c>
      <c r="L1474" s="90">
        <v>0</v>
      </c>
      <c r="M1474" s="90">
        <v>0</v>
      </c>
      <c r="N1474" s="89">
        <v>12</v>
      </c>
      <c r="O1474" s="89">
        <v>86</v>
      </c>
      <c r="P1474" s="89">
        <f t="shared" si="42"/>
        <v>30</v>
      </c>
      <c r="Q1474" s="91">
        <f t="shared" ref="Q1474:Q1479" si="43">((alpha_a*(beta_b^speed_s))*(speed_s^ceta_c))</f>
        <v>4.1860961592441859</v>
      </c>
    </row>
    <row r="1475" spans="1:17" x14ac:dyDescent="0.25">
      <c r="A1475" s="88" t="s">
        <v>6</v>
      </c>
      <c r="B1475" s="88" t="s">
        <v>18</v>
      </c>
      <c r="C1475" s="88" t="s">
        <v>65</v>
      </c>
      <c r="D1475" s="88" t="s">
        <v>134</v>
      </c>
      <c r="E1475" s="130">
        <v>0</v>
      </c>
      <c r="F1475" s="130">
        <v>0</v>
      </c>
      <c r="G1475" s="90">
        <v>36.330882497358395</v>
      </c>
      <c r="H1475" s="90">
        <v>1.017215222396648</v>
      </c>
      <c r="I1475" s="90">
        <v>-0.79759699883597734</v>
      </c>
      <c r="J1475" s="90">
        <v>0</v>
      </c>
      <c r="K1475" s="90">
        <v>0</v>
      </c>
      <c r="L1475" s="90">
        <v>0</v>
      </c>
      <c r="M1475" s="90">
        <v>0</v>
      </c>
      <c r="N1475" s="89">
        <v>12</v>
      </c>
      <c r="O1475" s="89">
        <v>86</v>
      </c>
      <c r="P1475" s="89">
        <f t="shared" si="42"/>
        <v>30</v>
      </c>
      <c r="Q1475" s="91">
        <f t="shared" si="43"/>
        <v>4.0226661194603128</v>
      </c>
    </row>
    <row r="1476" spans="1:17" x14ac:dyDescent="0.25">
      <c r="A1476" s="88" t="s">
        <v>6</v>
      </c>
      <c r="B1476" s="88" t="s">
        <v>18</v>
      </c>
      <c r="C1476" s="88" t="s">
        <v>65</v>
      </c>
      <c r="D1476" s="88" t="s">
        <v>135</v>
      </c>
      <c r="E1476" s="130">
        <v>0</v>
      </c>
      <c r="F1476" s="130">
        <v>0</v>
      </c>
      <c r="G1476" s="90">
        <v>33.580091481236934</v>
      </c>
      <c r="H1476" s="90">
        <v>1.0210645672320424</v>
      </c>
      <c r="I1476" s="90">
        <v>-0.9172402371561128</v>
      </c>
      <c r="J1476" s="90">
        <v>0</v>
      </c>
      <c r="K1476" s="90">
        <v>0</v>
      </c>
      <c r="L1476" s="90">
        <v>0</v>
      </c>
      <c r="M1476" s="90">
        <v>0</v>
      </c>
      <c r="N1476" s="89">
        <v>12</v>
      </c>
      <c r="O1476" s="89">
        <v>86</v>
      </c>
      <c r="P1476" s="89">
        <f t="shared" si="42"/>
        <v>30</v>
      </c>
      <c r="Q1476" s="91">
        <f t="shared" si="43"/>
        <v>2.7720623523372439</v>
      </c>
    </row>
    <row r="1477" spans="1:17" x14ac:dyDescent="0.25">
      <c r="A1477" s="88" t="s">
        <v>6</v>
      </c>
      <c r="B1477" s="88" t="s">
        <v>18</v>
      </c>
      <c r="C1477" s="88" t="s">
        <v>65</v>
      </c>
      <c r="D1477" s="88" t="s">
        <v>136</v>
      </c>
      <c r="E1477" s="130">
        <v>0</v>
      </c>
      <c r="F1477" s="130">
        <v>0</v>
      </c>
      <c r="G1477" s="90">
        <v>34.801471631326635</v>
      </c>
      <c r="H1477" s="90">
        <v>1.0187903226899244</v>
      </c>
      <c r="I1477" s="90">
        <v>-0.87649406652950679</v>
      </c>
      <c r="J1477" s="90">
        <v>0</v>
      </c>
      <c r="K1477" s="90">
        <v>0</v>
      </c>
      <c r="L1477" s="90">
        <v>0</v>
      </c>
      <c r="M1477" s="90">
        <v>0</v>
      </c>
      <c r="N1477" s="89">
        <v>12</v>
      </c>
      <c r="O1477" s="89">
        <v>86</v>
      </c>
      <c r="P1477" s="89">
        <f t="shared" si="42"/>
        <v>30</v>
      </c>
      <c r="Q1477" s="91">
        <f t="shared" si="43"/>
        <v>3.0864121825883837</v>
      </c>
    </row>
    <row r="1478" spans="1:17" x14ac:dyDescent="0.25">
      <c r="A1478" s="88" t="s">
        <v>6</v>
      </c>
      <c r="B1478" s="88" t="s">
        <v>18</v>
      </c>
      <c r="C1478" s="88" t="s">
        <v>65</v>
      </c>
      <c r="D1478" s="88" t="s">
        <v>137</v>
      </c>
      <c r="E1478" s="130">
        <v>0</v>
      </c>
      <c r="F1478" s="130">
        <v>0</v>
      </c>
      <c r="G1478" s="90">
        <v>54.141667913540189</v>
      </c>
      <c r="H1478" s="90">
        <v>1.0211022254201629</v>
      </c>
      <c r="I1478" s="90">
        <v>-1.0936330937462224</v>
      </c>
      <c r="J1478" s="90">
        <v>0</v>
      </c>
      <c r="K1478" s="90">
        <v>0</v>
      </c>
      <c r="L1478" s="90">
        <v>0</v>
      </c>
      <c r="M1478" s="90">
        <v>0</v>
      </c>
      <c r="N1478" s="89">
        <v>12</v>
      </c>
      <c r="O1478" s="89">
        <v>86</v>
      </c>
      <c r="P1478" s="89">
        <f t="shared" si="42"/>
        <v>30</v>
      </c>
      <c r="Q1478" s="91">
        <f t="shared" si="43"/>
        <v>2.4557243938790578</v>
      </c>
    </row>
    <row r="1479" spans="1:17" x14ac:dyDescent="0.25">
      <c r="A1479" s="88" t="s">
        <v>6</v>
      </c>
      <c r="B1479" s="88" t="s">
        <v>18</v>
      </c>
      <c r="C1479" s="88" t="s">
        <v>65</v>
      </c>
      <c r="D1479" s="88" t="s">
        <v>138</v>
      </c>
      <c r="E1479" s="130">
        <v>0</v>
      </c>
      <c r="F1479" s="130">
        <v>0</v>
      </c>
      <c r="G1479" s="90">
        <v>19.432220888873324</v>
      </c>
      <c r="H1479" s="90">
        <v>1.0187783916560857</v>
      </c>
      <c r="I1479" s="90">
        <v>-0.89470139340538479</v>
      </c>
      <c r="J1479" s="90">
        <v>0</v>
      </c>
      <c r="K1479" s="90">
        <v>0</v>
      </c>
      <c r="L1479" s="90">
        <v>0</v>
      </c>
      <c r="M1479" s="90">
        <v>0</v>
      </c>
      <c r="N1479" s="89">
        <v>12</v>
      </c>
      <c r="O1479" s="89">
        <v>86</v>
      </c>
      <c r="P1479" s="89">
        <f t="shared" si="42"/>
        <v>30</v>
      </c>
      <c r="Q1479" s="91">
        <f t="shared" si="43"/>
        <v>1.6193165072904709</v>
      </c>
    </row>
    <row r="1480" spans="1:17" x14ac:dyDescent="0.25">
      <c r="A1480" s="88" t="s">
        <v>6</v>
      </c>
      <c r="B1480" s="88" t="s">
        <v>18</v>
      </c>
      <c r="C1480" s="88" t="s">
        <v>65</v>
      </c>
      <c r="D1480" s="88" t="s">
        <v>131</v>
      </c>
      <c r="E1480" s="130">
        <v>0</v>
      </c>
      <c r="F1480" s="130">
        <v>0</v>
      </c>
      <c r="G1480" s="90">
        <v>5.7259512707000004</v>
      </c>
      <c r="H1480" s="90">
        <v>-1.26344531E-2</v>
      </c>
      <c r="I1480" s="90">
        <v>4.8224336000000003E-3</v>
      </c>
      <c r="J1480" s="90">
        <v>12.1597649135</v>
      </c>
      <c r="K1480" s="90">
        <v>1</v>
      </c>
      <c r="L1480" s="90">
        <v>9.8762818200000005E-2</v>
      </c>
      <c r="M1480" s="90">
        <v>3.3348416000000001E-3</v>
      </c>
      <c r="N1480" s="89">
        <v>5</v>
      </c>
      <c r="O1480" s="89">
        <v>85</v>
      </c>
      <c r="P1480" s="89">
        <f t="shared" si="42"/>
        <v>30</v>
      </c>
      <c r="Q1480" s="91">
        <f>(alpha_a+beta_b*speed_s+ceta_c*speed_s^2+delta_d/speed_s)/(epsilon_e+feta_f*speed_s+gamma_g*speed_s^2)</f>
        <v>1.449179025528575</v>
      </c>
    </row>
    <row r="1481" spans="1:17" x14ac:dyDescent="0.25">
      <c r="A1481" s="88" t="s">
        <v>6</v>
      </c>
      <c r="B1481" s="88" t="s">
        <v>18</v>
      </c>
      <c r="C1481" s="88" t="s">
        <v>65</v>
      </c>
      <c r="D1481" s="88" t="s">
        <v>132</v>
      </c>
      <c r="E1481" s="130">
        <v>0</v>
      </c>
      <c r="F1481" s="130">
        <v>0</v>
      </c>
      <c r="G1481" s="90">
        <v>3.8519780146999998</v>
      </c>
      <c r="H1481" s="90">
        <v>-9.8056911499999996E-2</v>
      </c>
      <c r="I1481" s="90">
        <v>6.0451400000000001E-4</v>
      </c>
      <c r="J1481" s="90">
        <v>23.124206678099998</v>
      </c>
      <c r="K1481" s="90">
        <v>1</v>
      </c>
      <c r="L1481" s="90">
        <v>1.4968894000000001E-3</v>
      </c>
      <c r="M1481" s="90">
        <v>-1.174189E-4</v>
      </c>
      <c r="N1481" s="89">
        <v>5</v>
      </c>
      <c r="O1481" s="89">
        <v>85</v>
      </c>
      <c r="P1481" s="89">
        <f t="shared" ref="P1481:P1544" si="44">IF($P$2&lt;N1481,N1481,IF($P$2&gt;O1481,O1481,$P$2))</f>
        <v>30</v>
      </c>
      <c r="Q1481" s="91">
        <f>(alpha_a+beta_b*speed_s+ceta_c*speed_s^2+delta_d/speed_s)/(epsilon_e+feta_f*speed_s+gamma_g*speed_s^2)</f>
        <v>2.3691118640148754</v>
      </c>
    </row>
    <row r="1482" spans="1:17" x14ac:dyDescent="0.25">
      <c r="A1482" s="88" t="s">
        <v>6</v>
      </c>
      <c r="B1482" s="88" t="s">
        <v>18</v>
      </c>
      <c r="C1482" s="88" t="s">
        <v>65</v>
      </c>
      <c r="D1482" s="88" t="s">
        <v>133</v>
      </c>
      <c r="E1482" s="130">
        <v>0</v>
      </c>
      <c r="F1482" s="130">
        <v>0</v>
      </c>
      <c r="G1482" s="90">
        <v>544.42930029670003</v>
      </c>
      <c r="H1482" s="90">
        <v>-12.879891495100001</v>
      </c>
      <c r="I1482" s="90">
        <v>9.8569786100000001E-2</v>
      </c>
      <c r="J1482" s="90">
        <v>-256.46193911080002</v>
      </c>
      <c r="K1482" s="90">
        <v>0</v>
      </c>
      <c r="L1482" s="90">
        <v>28.442352227000001</v>
      </c>
      <c r="M1482" s="90">
        <v>-4.7188589199999999E-2</v>
      </c>
      <c r="N1482" s="89">
        <v>5</v>
      </c>
      <c r="O1482" s="89">
        <v>85</v>
      </c>
      <c r="P1482" s="89">
        <f t="shared" si="44"/>
        <v>30</v>
      </c>
      <c r="Q1482" s="91">
        <f>(alpha_a+beta_b*speed_s+ceta_c*speed_s^2+delta_d/speed_s)/(epsilon_e+feta_f*speed_s+gamma_g*speed_s^2)</f>
        <v>0.29377945963822805</v>
      </c>
    </row>
    <row r="1483" spans="1:17" x14ac:dyDescent="0.25">
      <c r="A1483" s="88" t="s">
        <v>6</v>
      </c>
      <c r="B1483" s="88" t="s">
        <v>11</v>
      </c>
      <c r="C1483" s="88" t="s">
        <v>65</v>
      </c>
      <c r="D1483" s="88" t="s">
        <v>134</v>
      </c>
      <c r="E1483" s="130">
        <v>0</v>
      </c>
      <c r="F1483" s="130">
        <v>0</v>
      </c>
      <c r="G1483" s="90">
        <v>128.89600047541862</v>
      </c>
      <c r="H1483" s="90">
        <v>1.0091971132973916</v>
      </c>
      <c r="I1483" s="90">
        <v>-0.7803766148029716</v>
      </c>
      <c r="J1483" s="90">
        <v>0</v>
      </c>
      <c r="K1483" s="90">
        <v>0</v>
      </c>
      <c r="L1483" s="90">
        <v>0</v>
      </c>
      <c r="M1483" s="90">
        <v>0</v>
      </c>
      <c r="N1483" s="89">
        <v>12</v>
      </c>
      <c r="O1483" s="89">
        <v>86</v>
      </c>
      <c r="P1483" s="89">
        <f t="shared" si="44"/>
        <v>30</v>
      </c>
      <c r="Q1483" s="91">
        <f>((alpha_a*(beta_b^speed_s))*(speed_s^ceta_c))</f>
        <v>11.934618615819247</v>
      </c>
    </row>
    <row r="1484" spans="1:17" x14ac:dyDescent="0.25">
      <c r="A1484" s="88" t="s">
        <v>6</v>
      </c>
      <c r="B1484" s="88" t="s">
        <v>11</v>
      </c>
      <c r="C1484" s="88" t="s">
        <v>65</v>
      </c>
      <c r="D1484" s="88" t="s">
        <v>135</v>
      </c>
      <c r="E1484" s="130">
        <v>0</v>
      </c>
      <c r="F1484" s="130">
        <v>0</v>
      </c>
      <c r="G1484" s="90">
        <v>101.26403859713776</v>
      </c>
      <c r="H1484" s="90">
        <v>1.0096284797171495</v>
      </c>
      <c r="I1484" s="90">
        <v>-0.80532922463243939</v>
      </c>
      <c r="J1484" s="90">
        <v>0</v>
      </c>
      <c r="K1484" s="90">
        <v>0</v>
      </c>
      <c r="L1484" s="90">
        <v>0</v>
      </c>
      <c r="M1484" s="90">
        <v>0</v>
      </c>
      <c r="N1484" s="89">
        <v>12</v>
      </c>
      <c r="O1484" s="89">
        <v>86</v>
      </c>
      <c r="P1484" s="89">
        <f t="shared" si="44"/>
        <v>30</v>
      </c>
      <c r="Q1484" s="91">
        <f>((alpha_a*(beta_b^speed_s))*(speed_s^ceta_c))</f>
        <v>8.7243706924464544</v>
      </c>
    </row>
    <row r="1485" spans="1:17" x14ac:dyDescent="0.25">
      <c r="A1485" s="88" t="s">
        <v>6</v>
      </c>
      <c r="B1485" s="88" t="s">
        <v>11</v>
      </c>
      <c r="C1485" s="88" t="s">
        <v>65</v>
      </c>
      <c r="D1485" s="88" t="s">
        <v>136</v>
      </c>
      <c r="E1485" s="130">
        <v>0</v>
      </c>
      <c r="F1485" s="130">
        <v>0</v>
      </c>
      <c r="G1485" s="90">
        <v>111.69122419548523</v>
      </c>
      <c r="H1485" s="90">
        <v>1.0091753026525738</v>
      </c>
      <c r="I1485" s="90">
        <v>-0.79813873572256511</v>
      </c>
      <c r="J1485" s="90">
        <v>0</v>
      </c>
      <c r="K1485" s="90">
        <v>0</v>
      </c>
      <c r="L1485" s="90">
        <v>0</v>
      </c>
      <c r="M1485" s="90">
        <v>0</v>
      </c>
      <c r="N1485" s="89">
        <v>12</v>
      </c>
      <c r="O1485" s="89">
        <v>86</v>
      </c>
      <c r="P1485" s="89">
        <f t="shared" si="44"/>
        <v>30</v>
      </c>
      <c r="Q1485" s="91">
        <f>((alpha_a*(beta_b^speed_s))*(speed_s^ceta_c))</f>
        <v>9.7290350388209816</v>
      </c>
    </row>
    <row r="1486" spans="1:17" x14ac:dyDescent="0.25">
      <c r="A1486" s="88" t="s">
        <v>6</v>
      </c>
      <c r="B1486" s="88" t="s">
        <v>11</v>
      </c>
      <c r="C1486" s="88" t="s">
        <v>65</v>
      </c>
      <c r="D1486" s="88" t="s">
        <v>137</v>
      </c>
      <c r="E1486" s="130">
        <v>0</v>
      </c>
      <c r="F1486" s="130">
        <v>0</v>
      </c>
      <c r="G1486" s="90">
        <v>5.1490205693529241</v>
      </c>
      <c r="H1486" s="90">
        <v>221.68171255751093</v>
      </c>
      <c r="I1486" s="90">
        <v>-0.63530961577253442</v>
      </c>
      <c r="J1486" s="90">
        <v>0.86594822391102155</v>
      </c>
      <c r="K1486" s="90">
        <v>2.5337175819727671E-2</v>
      </c>
      <c r="L1486" s="90">
        <v>0</v>
      </c>
      <c r="M1486" s="90">
        <v>0</v>
      </c>
      <c r="N1486" s="89">
        <v>12</v>
      </c>
      <c r="O1486" s="89">
        <v>86</v>
      </c>
      <c r="P1486" s="89">
        <f t="shared" si="44"/>
        <v>30</v>
      </c>
      <c r="Q1486" s="91">
        <f>(alpha_a+(beta_b/(1+EXP((((-1)*ceta_c)+(delta_d*LN(speed_s)))+(epsilon_e*speed_s)))))</f>
        <v>7.9998598662379319</v>
      </c>
    </row>
    <row r="1487" spans="1:17" x14ac:dyDescent="0.25">
      <c r="A1487" s="88" t="s">
        <v>6</v>
      </c>
      <c r="B1487" s="88" t="s">
        <v>11</v>
      </c>
      <c r="C1487" s="88" t="s">
        <v>65</v>
      </c>
      <c r="D1487" s="88" t="s">
        <v>138</v>
      </c>
      <c r="E1487" s="130">
        <v>0</v>
      </c>
      <c r="F1487" s="130">
        <v>0</v>
      </c>
      <c r="G1487" s="90">
        <v>54.613935766640076</v>
      </c>
      <c r="H1487" s="90">
        <v>1.0099046439475454</v>
      </c>
      <c r="I1487" s="90">
        <v>-0.78077881061605048</v>
      </c>
      <c r="J1487" s="90">
        <v>0</v>
      </c>
      <c r="K1487" s="90">
        <v>0</v>
      </c>
      <c r="L1487" s="90">
        <v>0</v>
      </c>
      <c r="M1487" s="90">
        <v>0</v>
      </c>
      <c r="N1487" s="89">
        <v>12</v>
      </c>
      <c r="O1487" s="89">
        <v>86</v>
      </c>
      <c r="P1487" s="89">
        <f t="shared" si="44"/>
        <v>30</v>
      </c>
      <c r="Q1487" s="91">
        <f>((alpha_a*(beta_b^speed_s))*(speed_s^ceta_c))</f>
        <v>5.1571477836921007</v>
      </c>
    </row>
    <row r="1488" spans="1:17" x14ac:dyDescent="0.25">
      <c r="A1488" s="88" t="s">
        <v>6</v>
      </c>
      <c r="B1488" s="88" t="s">
        <v>11</v>
      </c>
      <c r="C1488" s="88" t="s">
        <v>65</v>
      </c>
      <c r="D1488" s="88" t="s">
        <v>131</v>
      </c>
      <c r="E1488" s="130">
        <v>0</v>
      </c>
      <c r="F1488" s="130">
        <v>0</v>
      </c>
      <c r="G1488" s="90">
        <v>7.4347543233</v>
      </c>
      <c r="H1488" s="90">
        <v>0.73864180150000003</v>
      </c>
      <c r="I1488" s="90">
        <v>3.0164087400000001E-2</v>
      </c>
      <c r="J1488" s="90">
        <v>57.1882097246</v>
      </c>
      <c r="K1488" s="90">
        <v>1</v>
      </c>
      <c r="L1488" s="90">
        <v>-4.3576346299999999E-2</v>
      </c>
      <c r="M1488" s="90">
        <v>1.40501189E-2</v>
      </c>
      <c r="N1488" s="89">
        <v>5</v>
      </c>
      <c r="O1488" s="89">
        <v>85</v>
      </c>
      <c r="P1488" s="89">
        <f t="shared" si="44"/>
        <v>30</v>
      </c>
      <c r="Q1488" s="91">
        <f>(alpha_a+beta_b*speed_s+ceta_c*speed_s^2+delta_d/speed_s)/(epsilon_e+feta_f*speed_s+gamma_g*speed_s^2)</f>
        <v>4.7535121073175066</v>
      </c>
    </row>
    <row r="1489" spans="1:17" x14ac:dyDescent="0.25">
      <c r="A1489" s="88" t="s">
        <v>6</v>
      </c>
      <c r="B1489" s="88" t="s">
        <v>11</v>
      </c>
      <c r="C1489" s="88" t="s">
        <v>65</v>
      </c>
      <c r="D1489" s="88" t="s">
        <v>132</v>
      </c>
      <c r="E1489" s="130">
        <v>0</v>
      </c>
      <c r="F1489" s="130">
        <v>0</v>
      </c>
      <c r="G1489" s="90">
        <v>42.8145215901</v>
      </c>
      <c r="H1489" s="90">
        <v>0.19264537400000001</v>
      </c>
      <c r="I1489" s="90">
        <v>-6.6735498000000002E-3</v>
      </c>
      <c r="J1489" s="90">
        <v>77.166867502700001</v>
      </c>
      <c r="K1489" s="90">
        <v>1</v>
      </c>
      <c r="L1489" s="90">
        <v>0.19712274939999999</v>
      </c>
      <c r="M1489" s="90">
        <v>-1.293261E-3</v>
      </c>
      <c r="N1489" s="89">
        <v>5</v>
      </c>
      <c r="O1489" s="89">
        <v>85</v>
      </c>
      <c r="P1489" s="89">
        <f t="shared" si="44"/>
        <v>30</v>
      </c>
      <c r="Q1489" s="91">
        <f>(alpha_a+beta_b*speed_s+ceta_c*speed_s^2+delta_d/speed_s)/(epsilon_e+feta_f*speed_s+gamma_g*speed_s^2)</f>
        <v>7.8542433842196919</v>
      </c>
    </row>
    <row r="1490" spans="1:17" x14ac:dyDescent="0.25">
      <c r="A1490" s="88" t="s">
        <v>6</v>
      </c>
      <c r="B1490" s="88" t="s">
        <v>11</v>
      </c>
      <c r="C1490" s="88" t="s">
        <v>65</v>
      </c>
      <c r="D1490" s="88" t="s">
        <v>133</v>
      </c>
      <c r="E1490" s="130">
        <v>0</v>
      </c>
      <c r="F1490" s="130">
        <v>0</v>
      </c>
      <c r="G1490" s="90">
        <v>-18.1417928117</v>
      </c>
      <c r="H1490" s="90">
        <v>2.3223494000999998</v>
      </c>
      <c r="I1490" s="90">
        <v>-2.0027308899999999E-2</v>
      </c>
      <c r="J1490" s="90">
        <v>52.337641023400003</v>
      </c>
      <c r="K1490" s="90">
        <v>1</v>
      </c>
      <c r="L1490" s="90">
        <v>-0.40517200390000002</v>
      </c>
      <c r="M1490" s="90">
        <v>5.48439041E-2</v>
      </c>
      <c r="N1490" s="89">
        <v>5</v>
      </c>
      <c r="O1490" s="89">
        <v>85</v>
      </c>
      <c r="P1490" s="89">
        <f t="shared" si="44"/>
        <v>30</v>
      </c>
      <c r="Q1490" s="91">
        <f>(alpha_a+beta_b*speed_s+ceta_c*speed_s^2+delta_d/speed_s)/(epsilon_e+feta_f*speed_s+gamma_g*speed_s^2)</f>
        <v>0.92263566632689964</v>
      </c>
    </row>
    <row r="1491" spans="1:17" x14ac:dyDescent="0.25">
      <c r="A1491" s="88" t="s">
        <v>6</v>
      </c>
      <c r="B1491" s="88" t="s">
        <v>16</v>
      </c>
      <c r="C1491" s="88" t="s">
        <v>65</v>
      </c>
      <c r="D1491" s="88" t="s">
        <v>134</v>
      </c>
      <c r="E1491" s="130">
        <v>0</v>
      </c>
      <c r="F1491" s="130">
        <v>0</v>
      </c>
      <c r="G1491" s="90">
        <v>97.999710809582908</v>
      </c>
      <c r="H1491" s="90">
        <v>1.0146855558860919</v>
      </c>
      <c r="I1491" s="90">
        <v>-0.86066569709615048</v>
      </c>
      <c r="J1491" s="90">
        <v>0</v>
      </c>
      <c r="K1491" s="90">
        <v>0</v>
      </c>
      <c r="L1491" s="90">
        <v>0</v>
      </c>
      <c r="M1491" s="90">
        <v>0</v>
      </c>
      <c r="N1491" s="89">
        <v>12</v>
      </c>
      <c r="O1491" s="89">
        <v>86</v>
      </c>
      <c r="P1491" s="89">
        <f t="shared" si="44"/>
        <v>30</v>
      </c>
      <c r="Q1491" s="91">
        <f>((alpha_a*(beta_b^speed_s))*(speed_s^ceta_c))</f>
        <v>8.1257142536845368</v>
      </c>
    </row>
    <row r="1492" spans="1:17" x14ac:dyDescent="0.25">
      <c r="A1492" s="88" t="s">
        <v>6</v>
      </c>
      <c r="B1492" s="88" t="s">
        <v>16</v>
      </c>
      <c r="C1492" s="88" t="s">
        <v>65</v>
      </c>
      <c r="D1492" s="88" t="s">
        <v>135</v>
      </c>
      <c r="E1492" s="130">
        <v>0</v>
      </c>
      <c r="F1492" s="130">
        <v>0</v>
      </c>
      <c r="G1492" s="90">
        <v>65.620481948960602</v>
      </c>
      <c r="H1492" s="90">
        <v>1.0151998876924273</v>
      </c>
      <c r="I1492" s="90">
        <v>-0.89715547662338802</v>
      </c>
      <c r="J1492" s="90">
        <v>0</v>
      </c>
      <c r="K1492" s="90">
        <v>0</v>
      </c>
      <c r="L1492" s="90">
        <v>0</v>
      </c>
      <c r="M1492" s="90">
        <v>0</v>
      </c>
      <c r="N1492" s="89">
        <v>12</v>
      </c>
      <c r="O1492" s="89">
        <v>86</v>
      </c>
      <c r="P1492" s="89">
        <f t="shared" si="44"/>
        <v>30</v>
      </c>
      <c r="Q1492" s="91">
        <f>((alpha_a*(beta_b^speed_s))*(speed_s^ceta_c))</f>
        <v>4.8795393395383932</v>
      </c>
    </row>
    <row r="1493" spans="1:17" x14ac:dyDescent="0.25">
      <c r="A1493" s="88" t="s">
        <v>6</v>
      </c>
      <c r="B1493" s="88" t="s">
        <v>16</v>
      </c>
      <c r="C1493" s="88" t="s">
        <v>65</v>
      </c>
      <c r="D1493" s="88" t="s">
        <v>136</v>
      </c>
      <c r="E1493" s="130">
        <v>0</v>
      </c>
      <c r="F1493" s="130">
        <v>0</v>
      </c>
      <c r="G1493" s="90">
        <v>66.94586806602392</v>
      </c>
      <c r="H1493" s="90">
        <v>1.0134111310262413</v>
      </c>
      <c r="I1493" s="90">
        <v>-0.85494410599217963</v>
      </c>
      <c r="J1493" s="90">
        <v>0</v>
      </c>
      <c r="K1493" s="90">
        <v>0</v>
      </c>
      <c r="L1493" s="90">
        <v>0</v>
      </c>
      <c r="M1493" s="90">
        <v>0</v>
      </c>
      <c r="N1493" s="89">
        <v>12</v>
      </c>
      <c r="O1493" s="89">
        <v>86</v>
      </c>
      <c r="P1493" s="89">
        <f t="shared" si="44"/>
        <v>30</v>
      </c>
      <c r="Q1493" s="91">
        <f>((alpha_a*(beta_b^speed_s))*(speed_s^ceta_c))</f>
        <v>5.4505179127031322</v>
      </c>
    </row>
    <row r="1494" spans="1:17" x14ac:dyDescent="0.25">
      <c r="A1494" s="88" t="s">
        <v>6</v>
      </c>
      <c r="B1494" s="88" t="s">
        <v>16</v>
      </c>
      <c r="C1494" s="88" t="s">
        <v>65</v>
      </c>
      <c r="D1494" s="88" t="s">
        <v>137</v>
      </c>
      <c r="E1494" s="130">
        <v>0</v>
      </c>
      <c r="F1494" s="130">
        <v>0</v>
      </c>
      <c r="G1494" s="90">
        <v>64.788045116328306</v>
      </c>
      <c r="H1494" s="90">
        <v>1.011655213286657</v>
      </c>
      <c r="I1494" s="90">
        <v>-0.88315567976642384</v>
      </c>
      <c r="J1494" s="90">
        <v>0</v>
      </c>
      <c r="K1494" s="90">
        <v>0</v>
      </c>
      <c r="L1494" s="90">
        <v>0</v>
      </c>
      <c r="M1494" s="90">
        <v>0</v>
      </c>
      <c r="N1494" s="89">
        <v>12</v>
      </c>
      <c r="O1494" s="89">
        <v>86</v>
      </c>
      <c r="P1494" s="89">
        <f t="shared" si="44"/>
        <v>30</v>
      </c>
      <c r="Q1494" s="91">
        <f>((alpha_a*(beta_b^speed_s))*(speed_s^ceta_c))</f>
        <v>4.5492789423828297</v>
      </c>
    </row>
    <row r="1495" spans="1:17" x14ac:dyDescent="0.25">
      <c r="A1495" s="88" t="s">
        <v>6</v>
      </c>
      <c r="B1495" s="88" t="s">
        <v>16</v>
      </c>
      <c r="C1495" s="88" t="s">
        <v>65</v>
      </c>
      <c r="D1495" s="88" t="s">
        <v>138</v>
      </c>
      <c r="E1495" s="130">
        <v>0</v>
      </c>
      <c r="F1495" s="130">
        <v>0</v>
      </c>
      <c r="G1495" s="90">
        <v>2.3800585759068822</v>
      </c>
      <c r="H1495" s="90">
        <v>37.575044326722875</v>
      </c>
      <c r="I1495" s="90">
        <v>3.2322076504351149E-2</v>
      </c>
      <c r="J1495" s="90">
        <v>0.8453410178757802</v>
      </c>
      <c r="K1495" s="90">
        <v>4.5706738900746197E-2</v>
      </c>
      <c r="L1495" s="90">
        <v>0</v>
      </c>
      <c r="M1495" s="90">
        <v>0</v>
      </c>
      <c r="N1495" s="89">
        <v>12</v>
      </c>
      <c r="O1495" s="89">
        <v>86</v>
      </c>
      <c r="P1495" s="89">
        <f t="shared" si="44"/>
        <v>30</v>
      </c>
      <c r="Q1495" s="91">
        <f>(alpha_a+(beta_b/(1+EXP((((-1)*ceta_c)+(delta_d*LN(speed_s)))+(epsilon_e*speed_s)))))</f>
        <v>2.9275602738464368</v>
      </c>
    </row>
    <row r="1496" spans="1:17" x14ac:dyDescent="0.25">
      <c r="A1496" s="88" t="s">
        <v>6</v>
      </c>
      <c r="B1496" s="88" t="s">
        <v>16</v>
      </c>
      <c r="C1496" s="88" t="s">
        <v>65</v>
      </c>
      <c r="D1496" s="88" t="s">
        <v>131</v>
      </c>
      <c r="E1496" s="130">
        <v>0</v>
      </c>
      <c r="F1496" s="130">
        <v>0</v>
      </c>
      <c r="G1496" s="90">
        <v>2.5791248437999998</v>
      </c>
      <c r="H1496" s="90">
        <v>0.40595816080000002</v>
      </c>
      <c r="I1496" s="90">
        <v>2.3014266799999999E-2</v>
      </c>
      <c r="J1496" s="90">
        <v>30.2498247294</v>
      </c>
      <c r="K1496" s="90">
        <v>1</v>
      </c>
      <c r="L1496" s="90">
        <v>-6.88010696E-2</v>
      </c>
      <c r="M1496" s="90">
        <v>1.6835409799999999E-2</v>
      </c>
      <c r="N1496" s="89">
        <v>5</v>
      </c>
      <c r="O1496" s="89">
        <v>85</v>
      </c>
      <c r="P1496" s="89">
        <f t="shared" si="44"/>
        <v>30</v>
      </c>
      <c r="Q1496" s="91">
        <f>(alpha_a+beta_b*speed_s+ceta_c*speed_s^2+delta_d/speed_s)/(epsilon_e+feta_f*speed_s+gamma_g*speed_s^2)</f>
        <v>2.5893994921107528</v>
      </c>
    </row>
    <row r="1497" spans="1:17" x14ac:dyDescent="0.25">
      <c r="A1497" s="88" t="s">
        <v>6</v>
      </c>
      <c r="B1497" s="88" t="s">
        <v>16</v>
      </c>
      <c r="C1497" s="88" t="s">
        <v>65</v>
      </c>
      <c r="D1497" s="88" t="s">
        <v>132</v>
      </c>
      <c r="E1497" s="130">
        <v>0</v>
      </c>
      <c r="F1497" s="130">
        <v>0</v>
      </c>
      <c r="G1497" s="90">
        <v>34.895250594300002</v>
      </c>
      <c r="H1497" s="90">
        <v>1.2260836794000001</v>
      </c>
      <c r="I1497" s="90">
        <v>-1.6140419999999999E-2</v>
      </c>
      <c r="J1497" s="90">
        <v>28.419992591900002</v>
      </c>
      <c r="K1497" s="90">
        <v>1</v>
      </c>
      <c r="L1497" s="90">
        <v>0.36340387930000001</v>
      </c>
      <c r="M1497" s="90">
        <v>1.6617403E-3</v>
      </c>
      <c r="N1497" s="89">
        <v>5</v>
      </c>
      <c r="O1497" s="89">
        <v>85</v>
      </c>
      <c r="P1497" s="89">
        <f t="shared" si="44"/>
        <v>30</v>
      </c>
      <c r="Q1497" s="91">
        <f>(alpha_a+beta_b*speed_s+ceta_c*speed_s^2+delta_d/speed_s)/(epsilon_e+feta_f*speed_s+gamma_g*speed_s^2)</f>
        <v>4.3364750147319802</v>
      </c>
    </row>
    <row r="1498" spans="1:17" x14ac:dyDescent="0.25">
      <c r="A1498" s="88" t="s">
        <v>6</v>
      </c>
      <c r="B1498" s="88" t="s">
        <v>16</v>
      </c>
      <c r="C1498" s="88" t="s">
        <v>65</v>
      </c>
      <c r="D1498" s="88" t="s">
        <v>133</v>
      </c>
      <c r="E1498" s="130">
        <v>0</v>
      </c>
      <c r="F1498" s="130">
        <v>0</v>
      </c>
      <c r="G1498" s="90">
        <v>-8.8928021259999994</v>
      </c>
      <c r="H1498" s="90">
        <v>1.4888271629000001</v>
      </c>
      <c r="I1498" s="90">
        <v>-1.15447059E-2</v>
      </c>
      <c r="J1498" s="90">
        <v>20.195383851399999</v>
      </c>
      <c r="K1498" s="90">
        <v>1</v>
      </c>
      <c r="L1498" s="90">
        <v>-0.50117875830000003</v>
      </c>
      <c r="M1498" s="90">
        <v>7.8238668600000005E-2</v>
      </c>
      <c r="N1498" s="89">
        <v>5</v>
      </c>
      <c r="O1498" s="89">
        <v>85</v>
      </c>
      <c r="P1498" s="89">
        <f t="shared" si="44"/>
        <v>30</v>
      </c>
      <c r="Q1498" s="91">
        <f>(alpha_a+beta_b*speed_s+ceta_c*speed_s^2+delta_d/speed_s)/(epsilon_e+feta_f*speed_s+gamma_g*speed_s^2)</f>
        <v>0.46213579593923509</v>
      </c>
    </row>
    <row r="1499" spans="1:17" x14ac:dyDescent="0.25">
      <c r="A1499" s="88" t="s">
        <v>6</v>
      </c>
      <c r="B1499" s="88" t="s">
        <v>15</v>
      </c>
      <c r="C1499" s="88" t="s">
        <v>65</v>
      </c>
      <c r="D1499" s="88" t="s">
        <v>134</v>
      </c>
      <c r="E1499" s="130">
        <v>0</v>
      </c>
      <c r="F1499" s="130">
        <v>0</v>
      </c>
      <c r="G1499" s="90">
        <v>133.3914573978463</v>
      </c>
      <c r="H1499" s="90">
        <v>1.012423122022742</v>
      </c>
      <c r="I1499" s="90">
        <v>-0.85755744527449562</v>
      </c>
      <c r="J1499" s="90">
        <v>0</v>
      </c>
      <c r="K1499" s="90">
        <v>0</v>
      </c>
      <c r="L1499" s="90">
        <v>0</v>
      </c>
      <c r="M1499" s="90">
        <v>0</v>
      </c>
      <c r="N1499" s="89">
        <v>12</v>
      </c>
      <c r="O1499" s="89">
        <v>86</v>
      </c>
      <c r="P1499" s="89">
        <f t="shared" si="44"/>
        <v>30</v>
      </c>
      <c r="Q1499" s="91">
        <f>((alpha_a*(beta_b^speed_s))*(speed_s^ceta_c))</f>
        <v>10.453779669970965</v>
      </c>
    </row>
    <row r="1500" spans="1:17" x14ac:dyDescent="0.25">
      <c r="A1500" s="88" t="s">
        <v>6</v>
      </c>
      <c r="B1500" s="88" t="s">
        <v>15</v>
      </c>
      <c r="C1500" s="88" t="s">
        <v>65</v>
      </c>
      <c r="D1500" s="88" t="s">
        <v>135</v>
      </c>
      <c r="E1500" s="130">
        <v>0</v>
      </c>
      <c r="F1500" s="130">
        <v>0</v>
      </c>
      <c r="G1500" s="90">
        <v>90.992395720664106</v>
      </c>
      <c r="H1500" s="90">
        <v>1.0128905845507679</v>
      </c>
      <c r="I1500" s="90">
        <v>-0.90003433606040317</v>
      </c>
      <c r="J1500" s="90">
        <v>0</v>
      </c>
      <c r="K1500" s="90">
        <v>0</v>
      </c>
      <c r="L1500" s="90">
        <v>0</v>
      </c>
      <c r="M1500" s="90">
        <v>0</v>
      </c>
      <c r="N1500" s="89">
        <v>12</v>
      </c>
      <c r="O1500" s="89">
        <v>86</v>
      </c>
      <c r="P1500" s="89">
        <f t="shared" si="44"/>
        <v>30</v>
      </c>
      <c r="Q1500" s="91">
        <f>((alpha_a*(beta_b^speed_s))*(speed_s^ceta_c))</f>
        <v>6.2577941838521633</v>
      </c>
    </row>
    <row r="1501" spans="1:17" x14ac:dyDescent="0.25">
      <c r="A1501" s="88" t="s">
        <v>6</v>
      </c>
      <c r="B1501" s="88" t="s">
        <v>15</v>
      </c>
      <c r="C1501" s="88" t="s">
        <v>65</v>
      </c>
      <c r="D1501" s="88" t="s">
        <v>136</v>
      </c>
      <c r="E1501" s="130">
        <v>0</v>
      </c>
      <c r="F1501" s="130">
        <v>0</v>
      </c>
      <c r="G1501" s="90">
        <v>93.306349651922389</v>
      </c>
      <c r="H1501" s="90">
        <v>1.0115558300309766</v>
      </c>
      <c r="I1501" s="90">
        <v>-0.86059609241159984</v>
      </c>
      <c r="J1501" s="90">
        <v>0</v>
      </c>
      <c r="K1501" s="90">
        <v>0</v>
      </c>
      <c r="L1501" s="90">
        <v>0</v>
      </c>
      <c r="M1501" s="90">
        <v>0</v>
      </c>
      <c r="N1501" s="89">
        <v>12</v>
      </c>
      <c r="O1501" s="89">
        <v>86</v>
      </c>
      <c r="P1501" s="89">
        <f t="shared" si="44"/>
        <v>30</v>
      </c>
      <c r="Q1501" s="91">
        <f>((alpha_a*(beta_b^speed_s))*(speed_s^ceta_c))</f>
        <v>7.0534589469616069</v>
      </c>
    </row>
    <row r="1502" spans="1:17" x14ac:dyDescent="0.25">
      <c r="A1502" s="88" t="s">
        <v>6</v>
      </c>
      <c r="B1502" s="88" t="s">
        <v>15</v>
      </c>
      <c r="C1502" s="88" t="s">
        <v>65</v>
      </c>
      <c r="D1502" s="88" t="s">
        <v>137</v>
      </c>
      <c r="E1502" s="130">
        <v>0</v>
      </c>
      <c r="F1502" s="130">
        <v>0</v>
      </c>
      <c r="G1502" s="90">
        <v>3.3419620099720309</v>
      </c>
      <c r="H1502" s="90">
        <v>215.31318706140033</v>
      </c>
      <c r="I1502" s="90">
        <v>-0.18751319581677423</v>
      </c>
      <c r="J1502" s="90">
        <v>1.2137944299067256</v>
      </c>
      <c r="K1502" s="90">
        <v>3.3083797805070064E-3</v>
      </c>
      <c r="L1502" s="90">
        <v>0</v>
      </c>
      <c r="M1502" s="90">
        <v>0</v>
      </c>
      <c r="N1502" s="89">
        <v>12</v>
      </c>
      <c r="O1502" s="89">
        <v>86</v>
      </c>
      <c r="P1502" s="89">
        <f t="shared" si="44"/>
        <v>30</v>
      </c>
      <c r="Q1502" s="91">
        <f>(alpha_a+(beta_b/(1+EXP((((-1)*ceta_c)+(delta_d*LN(speed_s)))+(epsilon_e*speed_s)))))</f>
        <v>5.9146571677822557</v>
      </c>
    </row>
    <row r="1503" spans="1:17" x14ac:dyDescent="0.25">
      <c r="A1503" s="88" t="s">
        <v>6</v>
      </c>
      <c r="B1503" s="88" t="s">
        <v>15</v>
      </c>
      <c r="C1503" s="88" t="s">
        <v>65</v>
      </c>
      <c r="D1503" s="88" t="s">
        <v>138</v>
      </c>
      <c r="E1503" s="130">
        <v>0</v>
      </c>
      <c r="F1503" s="130">
        <v>0</v>
      </c>
      <c r="G1503" s="90">
        <v>2.8228450284774476</v>
      </c>
      <c r="H1503" s="90">
        <v>44.631125502894193</v>
      </c>
      <c r="I1503" s="90">
        <v>0.19637417138877883</v>
      </c>
      <c r="J1503" s="90">
        <v>0.8533257633976149</v>
      </c>
      <c r="K1503" s="90">
        <v>3.8346295604150489E-2</v>
      </c>
      <c r="L1503" s="90">
        <v>0</v>
      </c>
      <c r="M1503" s="90">
        <v>0</v>
      </c>
      <c r="N1503" s="89">
        <v>12</v>
      </c>
      <c r="O1503" s="89">
        <v>86</v>
      </c>
      <c r="P1503" s="89">
        <f t="shared" si="44"/>
        <v>30</v>
      </c>
      <c r="Q1503" s="91">
        <f>(alpha_a+(beta_b/(1+EXP((((-1)*ceta_c)+(delta_d*LN(speed_s)))+(epsilon_e*speed_s)))))</f>
        <v>3.7470353439187924</v>
      </c>
    </row>
    <row r="1504" spans="1:17" x14ac:dyDescent="0.25">
      <c r="A1504" s="88" t="s">
        <v>6</v>
      </c>
      <c r="B1504" s="88" t="s">
        <v>15</v>
      </c>
      <c r="C1504" s="88" t="s">
        <v>65</v>
      </c>
      <c r="D1504" s="88" t="s">
        <v>131</v>
      </c>
      <c r="E1504" s="130">
        <v>0</v>
      </c>
      <c r="F1504" s="130">
        <v>0</v>
      </c>
      <c r="G1504" s="90">
        <v>12.091291050800001</v>
      </c>
      <c r="H1504" s="90">
        <v>0.77640423260000002</v>
      </c>
      <c r="I1504" s="90">
        <v>3.09025133E-2</v>
      </c>
      <c r="J1504" s="90">
        <v>36.754110776099999</v>
      </c>
      <c r="K1504" s="90">
        <v>1</v>
      </c>
      <c r="L1504" s="90">
        <v>3.7244765200000002E-2</v>
      </c>
      <c r="M1504" s="90">
        <v>1.8493642000000001E-2</v>
      </c>
      <c r="N1504" s="89">
        <v>5</v>
      </c>
      <c r="O1504" s="89">
        <v>85</v>
      </c>
      <c r="P1504" s="89">
        <f t="shared" si="44"/>
        <v>30</v>
      </c>
      <c r="Q1504" s="91">
        <f>(alpha_a+beta_b*speed_s+ceta_c*speed_s^2+delta_d/speed_s)/(epsilon_e+feta_f*speed_s+gamma_g*speed_s^2)</f>
        <v>3.4336488229071631</v>
      </c>
    </row>
    <row r="1505" spans="1:17" x14ac:dyDescent="0.25">
      <c r="A1505" s="88" t="s">
        <v>6</v>
      </c>
      <c r="B1505" s="88" t="s">
        <v>15</v>
      </c>
      <c r="C1505" s="88" t="s">
        <v>65</v>
      </c>
      <c r="D1505" s="88" t="s">
        <v>132</v>
      </c>
      <c r="E1505" s="130">
        <v>0</v>
      </c>
      <c r="F1505" s="130">
        <v>0</v>
      </c>
      <c r="G1505" s="90">
        <v>41.925414176300002</v>
      </c>
      <c r="H1505" s="90">
        <v>0.42392585160000001</v>
      </c>
      <c r="I1505" s="90">
        <v>-8.9086398999999993E-3</v>
      </c>
      <c r="J1505" s="90">
        <v>47.144229508800002</v>
      </c>
      <c r="K1505" s="90">
        <v>1</v>
      </c>
      <c r="L1505" s="90">
        <v>0.2880127435</v>
      </c>
      <c r="M1505" s="90">
        <v>-1.8247865000000001E-3</v>
      </c>
      <c r="N1505" s="89">
        <v>5</v>
      </c>
      <c r="O1505" s="89">
        <v>85</v>
      </c>
      <c r="P1505" s="89">
        <f t="shared" si="44"/>
        <v>30</v>
      </c>
      <c r="Q1505" s="91">
        <f>(alpha_a+beta_b*speed_s+ceta_c*speed_s^2+delta_d/speed_s)/(epsilon_e+feta_f*speed_s+gamma_g*speed_s^2)</f>
        <v>6.0260614479688543</v>
      </c>
    </row>
    <row r="1506" spans="1:17" x14ac:dyDescent="0.25">
      <c r="A1506" s="88" t="s">
        <v>6</v>
      </c>
      <c r="B1506" s="88" t="s">
        <v>15</v>
      </c>
      <c r="C1506" s="88" t="s">
        <v>65</v>
      </c>
      <c r="D1506" s="88" t="s">
        <v>133</v>
      </c>
      <c r="E1506" s="130">
        <v>0</v>
      </c>
      <c r="F1506" s="130">
        <v>0</v>
      </c>
      <c r="G1506" s="90">
        <v>-20.175581028900002</v>
      </c>
      <c r="H1506" s="90">
        <v>5.4015381765999999</v>
      </c>
      <c r="I1506" s="90">
        <v>-4.7229320200000001E-2</v>
      </c>
      <c r="J1506" s="90">
        <v>26.8805082686</v>
      </c>
      <c r="K1506" s="90">
        <v>1</v>
      </c>
      <c r="L1506" s="90">
        <v>-0.69392556500000002</v>
      </c>
      <c r="M1506" s="90">
        <v>0.15269544169999999</v>
      </c>
      <c r="N1506" s="89">
        <v>5</v>
      </c>
      <c r="O1506" s="89">
        <v>85</v>
      </c>
      <c r="P1506" s="89">
        <f t="shared" si="44"/>
        <v>30</v>
      </c>
      <c r="Q1506" s="91">
        <f>(alpha_a+beta_b*speed_s+ceta_c*speed_s^2+delta_d/speed_s)/(epsilon_e+feta_f*speed_s+gamma_g*speed_s^2)</f>
        <v>0.85249372247429067</v>
      </c>
    </row>
    <row r="1507" spans="1:17" x14ac:dyDescent="0.25">
      <c r="A1507" s="88" t="s">
        <v>6</v>
      </c>
      <c r="B1507" s="88" t="s">
        <v>14</v>
      </c>
      <c r="C1507" s="88" t="s">
        <v>65</v>
      </c>
      <c r="D1507" s="88" t="s">
        <v>134</v>
      </c>
      <c r="E1507" s="130">
        <v>0</v>
      </c>
      <c r="F1507" s="130">
        <v>0</v>
      </c>
      <c r="G1507" s="90">
        <v>133.53519376625468</v>
      </c>
      <c r="H1507" s="90">
        <v>1.010215750127923</v>
      </c>
      <c r="I1507" s="90">
        <v>-0.83293248395948749</v>
      </c>
      <c r="J1507" s="90">
        <v>0</v>
      </c>
      <c r="K1507" s="90">
        <v>0</v>
      </c>
      <c r="L1507" s="90">
        <v>0</v>
      </c>
      <c r="M1507" s="90">
        <v>0</v>
      </c>
      <c r="N1507" s="89">
        <v>12</v>
      </c>
      <c r="O1507" s="89">
        <v>86</v>
      </c>
      <c r="P1507" s="89">
        <f t="shared" si="44"/>
        <v>30</v>
      </c>
      <c r="Q1507" s="91">
        <f>((alpha_a*(beta_b^speed_s))*(speed_s^ceta_c))</f>
        <v>10.658044340204336</v>
      </c>
    </row>
    <row r="1508" spans="1:17" x14ac:dyDescent="0.25">
      <c r="A1508" s="88" t="s">
        <v>6</v>
      </c>
      <c r="B1508" s="88" t="s">
        <v>14</v>
      </c>
      <c r="C1508" s="88" t="s">
        <v>65</v>
      </c>
      <c r="D1508" s="88" t="s">
        <v>135</v>
      </c>
      <c r="E1508" s="130">
        <v>0</v>
      </c>
      <c r="F1508" s="130">
        <v>0</v>
      </c>
      <c r="G1508" s="90">
        <v>99.336023708887424</v>
      </c>
      <c r="H1508" s="90">
        <v>1.0107451549228521</v>
      </c>
      <c r="I1508" s="90">
        <v>-0.85091236927667291</v>
      </c>
      <c r="J1508" s="90">
        <v>0</v>
      </c>
      <c r="K1508" s="90">
        <v>0</v>
      </c>
      <c r="L1508" s="90">
        <v>0</v>
      </c>
      <c r="M1508" s="90">
        <v>0</v>
      </c>
      <c r="N1508" s="89">
        <v>12</v>
      </c>
      <c r="O1508" s="89">
        <v>86</v>
      </c>
      <c r="P1508" s="89">
        <f t="shared" si="44"/>
        <v>30</v>
      </c>
      <c r="Q1508" s="91">
        <f>((alpha_a*(beta_b^speed_s))*(speed_s^ceta_c))</f>
        <v>7.5762809454002893</v>
      </c>
    </row>
    <row r="1509" spans="1:17" x14ac:dyDescent="0.25">
      <c r="A1509" s="88" t="s">
        <v>6</v>
      </c>
      <c r="B1509" s="88" t="s">
        <v>14</v>
      </c>
      <c r="C1509" s="88" t="s">
        <v>65</v>
      </c>
      <c r="D1509" s="88" t="s">
        <v>136</v>
      </c>
      <c r="E1509" s="130">
        <v>0</v>
      </c>
      <c r="F1509" s="130">
        <v>0</v>
      </c>
      <c r="G1509" s="90">
        <v>107.88967400101799</v>
      </c>
      <c r="H1509" s="90">
        <v>1.0101289181902133</v>
      </c>
      <c r="I1509" s="90">
        <v>-0.83609027416810222</v>
      </c>
      <c r="J1509" s="90">
        <v>0</v>
      </c>
      <c r="K1509" s="90">
        <v>0</v>
      </c>
      <c r="L1509" s="90">
        <v>0</v>
      </c>
      <c r="M1509" s="90">
        <v>0</v>
      </c>
      <c r="N1509" s="89">
        <v>12</v>
      </c>
      <c r="O1509" s="89">
        <v>86</v>
      </c>
      <c r="P1509" s="89">
        <f t="shared" si="44"/>
        <v>30</v>
      </c>
      <c r="Q1509" s="91">
        <f>((alpha_a*(beta_b^speed_s))*(speed_s^ceta_c))</f>
        <v>8.4972284960781881</v>
      </c>
    </row>
    <row r="1510" spans="1:17" x14ac:dyDescent="0.25">
      <c r="A1510" s="88" t="s">
        <v>6</v>
      </c>
      <c r="B1510" s="88" t="s">
        <v>14</v>
      </c>
      <c r="C1510" s="88" t="s">
        <v>65</v>
      </c>
      <c r="D1510" s="88" t="s">
        <v>137</v>
      </c>
      <c r="E1510" s="130">
        <v>0</v>
      </c>
      <c r="F1510" s="130">
        <v>0</v>
      </c>
      <c r="G1510" s="90">
        <v>4.516417595370374</v>
      </c>
      <c r="H1510" s="90">
        <v>195.9991914954862</v>
      </c>
      <c r="I1510" s="90">
        <v>-0.51360698101776636</v>
      </c>
      <c r="J1510" s="90">
        <v>0.90949364324977544</v>
      </c>
      <c r="K1510" s="90">
        <v>2.4689513648561982E-2</v>
      </c>
      <c r="L1510" s="90">
        <v>0</v>
      </c>
      <c r="M1510" s="90">
        <v>0</v>
      </c>
      <c r="N1510" s="89">
        <v>12</v>
      </c>
      <c r="O1510" s="89">
        <v>86</v>
      </c>
      <c r="P1510" s="89">
        <f t="shared" si="44"/>
        <v>30</v>
      </c>
      <c r="Q1510" s="91">
        <f>(alpha_a+(beta_b/(1+EXP((((-1)*ceta_c)+(delta_d*LN(speed_s)))+(epsilon_e*speed_s)))))</f>
        <v>7.0196845531627901</v>
      </c>
    </row>
    <row r="1511" spans="1:17" x14ac:dyDescent="0.25">
      <c r="A1511" s="88" t="s">
        <v>6</v>
      </c>
      <c r="B1511" s="88" t="s">
        <v>14</v>
      </c>
      <c r="C1511" s="88" t="s">
        <v>65</v>
      </c>
      <c r="D1511" s="88" t="s">
        <v>138</v>
      </c>
      <c r="E1511" s="130">
        <v>0</v>
      </c>
      <c r="F1511" s="130">
        <v>0</v>
      </c>
      <c r="G1511" s="90">
        <v>52.264204833191833</v>
      </c>
      <c r="H1511" s="90">
        <v>1.010685993096359</v>
      </c>
      <c r="I1511" s="90">
        <v>-0.81487453821732614</v>
      </c>
      <c r="J1511" s="90">
        <v>0</v>
      </c>
      <c r="K1511" s="90">
        <v>0</v>
      </c>
      <c r="L1511" s="90">
        <v>0</v>
      </c>
      <c r="M1511" s="90">
        <v>0</v>
      </c>
      <c r="N1511" s="89">
        <v>12</v>
      </c>
      <c r="O1511" s="89">
        <v>86</v>
      </c>
      <c r="P1511" s="89">
        <f t="shared" si="44"/>
        <v>30</v>
      </c>
      <c r="Q1511" s="91">
        <f>((alpha_a*(beta_b^speed_s))*(speed_s^ceta_c))</f>
        <v>4.4980393981912883</v>
      </c>
    </row>
    <row r="1512" spans="1:17" x14ac:dyDescent="0.25">
      <c r="A1512" s="88" t="s">
        <v>6</v>
      </c>
      <c r="B1512" s="88" t="s">
        <v>14</v>
      </c>
      <c r="C1512" s="88" t="s">
        <v>65</v>
      </c>
      <c r="D1512" s="88" t="s">
        <v>131</v>
      </c>
      <c r="E1512" s="130">
        <v>0</v>
      </c>
      <c r="F1512" s="130">
        <v>0</v>
      </c>
      <c r="G1512" s="90">
        <v>12.341825459200001</v>
      </c>
      <c r="H1512" s="90">
        <v>0.43284440229999999</v>
      </c>
      <c r="I1512" s="90">
        <v>2.21319411E-2</v>
      </c>
      <c r="J1512" s="90">
        <v>47.466996911199999</v>
      </c>
      <c r="K1512" s="90">
        <v>1</v>
      </c>
      <c r="L1512" s="90">
        <v>1.1091053E-2</v>
      </c>
      <c r="M1512" s="90">
        <v>1.09216622E-2</v>
      </c>
      <c r="N1512" s="89">
        <v>5</v>
      </c>
      <c r="O1512" s="89">
        <v>85</v>
      </c>
      <c r="P1512" s="89">
        <f t="shared" si="44"/>
        <v>30</v>
      </c>
      <c r="Q1512" s="91">
        <f>(alpha_a+beta_b*speed_s+ceta_c*speed_s^2+delta_d/speed_s)/(epsilon_e+feta_f*speed_s+gamma_g*speed_s^2)</f>
        <v>4.1952323095822113</v>
      </c>
    </row>
    <row r="1513" spans="1:17" x14ac:dyDescent="0.25">
      <c r="A1513" s="88" t="s">
        <v>6</v>
      </c>
      <c r="B1513" s="88" t="s">
        <v>14</v>
      </c>
      <c r="C1513" s="88" t="s">
        <v>65</v>
      </c>
      <c r="D1513" s="88" t="s">
        <v>132</v>
      </c>
      <c r="E1513" s="130">
        <v>0</v>
      </c>
      <c r="F1513" s="130">
        <v>0</v>
      </c>
      <c r="G1513" s="90">
        <v>49.771128546900002</v>
      </c>
      <c r="H1513" s="90">
        <v>0.18959407510000001</v>
      </c>
      <c r="I1513" s="90">
        <v>-7.5642853999999997E-3</v>
      </c>
      <c r="J1513" s="90">
        <v>60.889044691599999</v>
      </c>
      <c r="K1513" s="90">
        <v>1</v>
      </c>
      <c r="L1513" s="90">
        <v>0.27096984489999998</v>
      </c>
      <c r="M1513" s="90">
        <v>-2.1470184999999998E-3</v>
      </c>
      <c r="N1513" s="89">
        <v>5</v>
      </c>
      <c r="O1513" s="89">
        <v>85</v>
      </c>
      <c r="P1513" s="89">
        <f t="shared" si="44"/>
        <v>30</v>
      </c>
      <c r="Q1513" s="91">
        <f>(alpha_a+beta_b*speed_s+ceta_c*speed_s^2+delta_d/speed_s)/(epsilon_e+feta_f*speed_s+gamma_g*speed_s^2)</f>
        <v>7.0421407822474462</v>
      </c>
    </row>
    <row r="1514" spans="1:17" x14ac:dyDescent="0.25">
      <c r="A1514" s="88" t="s">
        <v>6</v>
      </c>
      <c r="B1514" s="88" t="s">
        <v>14</v>
      </c>
      <c r="C1514" s="88" t="s">
        <v>65</v>
      </c>
      <c r="D1514" s="88" t="s">
        <v>133</v>
      </c>
      <c r="E1514" s="130">
        <v>0</v>
      </c>
      <c r="F1514" s="130">
        <v>0</v>
      </c>
      <c r="G1514" s="90">
        <v>-18.9058769112</v>
      </c>
      <c r="H1514" s="90">
        <v>2.4870525656</v>
      </c>
      <c r="I1514" s="90">
        <v>-2.1161891299999999E-2</v>
      </c>
      <c r="J1514" s="90">
        <v>46.517541926900002</v>
      </c>
      <c r="K1514" s="90">
        <v>1</v>
      </c>
      <c r="L1514" s="90">
        <v>-0.44783594300000001</v>
      </c>
      <c r="M1514" s="90">
        <v>5.99725916E-2</v>
      </c>
      <c r="N1514" s="89">
        <v>5</v>
      </c>
      <c r="O1514" s="89">
        <v>85</v>
      </c>
      <c r="P1514" s="89">
        <f t="shared" si="44"/>
        <v>30</v>
      </c>
      <c r="Q1514" s="91">
        <f>(alpha_a+beta_b*speed_s+ceta_c*speed_s^2+delta_d/speed_s)/(epsilon_e+feta_f*speed_s+gamma_g*speed_s^2)</f>
        <v>0.91984470002807295</v>
      </c>
    </row>
    <row r="1515" spans="1:17" x14ac:dyDescent="0.25">
      <c r="A1515" s="88" t="s">
        <v>6</v>
      </c>
      <c r="B1515" s="88" t="s">
        <v>13</v>
      </c>
      <c r="C1515" s="88" t="s">
        <v>65</v>
      </c>
      <c r="D1515" s="88" t="s">
        <v>134</v>
      </c>
      <c r="E1515" s="130">
        <v>0</v>
      </c>
      <c r="F1515" s="130">
        <v>0</v>
      </c>
      <c r="G1515" s="90">
        <v>113.61503630008609</v>
      </c>
      <c r="H1515" s="90">
        <v>1.0086802367230305</v>
      </c>
      <c r="I1515" s="90">
        <v>-0.76040264090766374</v>
      </c>
      <c r="J1515" s="90">
        <v>0</v>
      </c>
      <c r="K1515" s="90">
        <v>0</v>
      </c>
      <c r="L1515" s="90">
        <v>0</v>
      </c>
      <c r="M1515" s="90">
        <v>0</v>
      </c>
      <c r="N1515" s="89">
        <v>12</v>
      </c>
      <c r="O1515" s="89">
        <v>86</v>
      </c>
      <c r="P1515" s="89">
        <f t="shared" si="44"/>
        <v>30</v>
      </c>
      <c r="Q1515" s="91">
        <f>((alpha_a*(beta_b^speed_s))*(speed_s^ceta_c))</f>
        <v>11.087515993096259</v>
      </c>
    </row>
    <row r="1516" spans="1:17" x14ac:dyDescent="0.25">
      <c r="A1516" s="88" t="s">
        <v>6</v>
      </c>
      <c r="B1516" s="88" t="s">
        <v>13</v>
      </c>
      <c r="C1516" s="88" t="s">
        <v>65</v>
      </c>
      <c r="D1516" s="88" t="s">
        <v>135</v>
      </c>
      <c r="E1516" s="130">
        <v>0</v>
      </c>
      <c r="F1516" s="130">
        <v>0</v>
      </c>
      <c r="G1516" s="90">
        <v>88.292843413777419</v>
      </c>
      <c r="H1516" s="90">
        <v>1.0090895760730605</v>
      </c>
      <c r="I1516" s="90">
        <v>-0.78596813081247385</v>
      </c>
      <c r="J1516" s="90">
        <v>0</v>
      </c>
      <c r="K1516" s="90">
        <v>0</v>
      </c>
      <c r="L1516" s="90">
        <v>0</v>
      </c>
      <c r="M1516" s="90">
        <v>0</v>
      </c>
      <c r="N1516" s="89">
        <v>12</v>
      </c>
      <c r="O1516" s="89">
        <v>86</v>
      </c>
      <c r="P1516" s="89">
        <f t="shared" si="44"/>
        <v>30</v>
      </c>
      <c r="Q1516" s="91">
        <f>((alpha_a*(beta_b^speed_s))*(speed_s^ceta_c))</f>
        <v>7.9955228598712891</v>
      </c>
    </row>
    <row r="1517" spans="1:17" x14ac:dyDescent="0.25">
      <c r="A1517" s="88" t="s">
        <v>6</v>
      </c>
      <c r="B1517" s="88" t="s">
        <v>13</v>
      </c>
      <c r="C1517" s="88" t="s">
        <v>65</v>
      </c>
      <c r="D1517" s="88" t="s">
        <v>136</v>
      </c>
      <c r="E1517" s="130">
        <v>0</v>
      </c>
      <c r="F1517" s="130">
        <v>0</v>
      </c>
      <c r="G1517" s="90">
        <v>98.063145216137542</v>
      </c>
      <c r="H1517" s="90">
        <v>1.0088244624194647</v>
      </c>
      <c r="I1517" s="90">
        <v>-0.78544870066455352</v>
      </c>
      <c r="J1517" s="90">
        <v>0</v>
      </c>
      <c r="K1517" s="90">
        <v>0</v>
      </c>
      <c r="L1517" s="90">
        <v>0</v>
      </c>
      <c r="M1517" s="90">
        <v>0</v>
      </c>
      <c r="N1517" s="89">
        <v>12</v>
      </c>
      <c r="O1517" s="89">
        <v>86</v>
      </c>
      <c r="P1517" s="89">
        <f t="shared" si="44"/>
        <v>30</v>
      </c>
      <c r="Q1517" s="91">
        <f>((alpha_a*(beta_b^speed_s))*(speed_s^ceta_c))</f>
        <v>8.8261435755950668</v>
      </c>
    </row>
    <row r="1518" spans="1:17" x14ac:dyDescent="0.25">
      <c r="A1518" s="88" t="s">
        <v>6</v>
      </c>
      <c r="B1518" s="88" t="s">
        <v>13</v>
      </c>
      <c r="C1518" s="88" t="s">
        <v>65</v>
      </c>
      <c r="D1518" s="88" t="s">
        <v>137</v>
      </c>
      <c r="E1518" s="130">
        <v>0</v>
      </c>
      <c r="F1518" s="130">
        <v>0</v>
      </c>
      <c r="G1518" s="90">
        <v>4.6819517479919694</v>
      </c>
      <c r="H1518" s="90">
        <v>121.06690971303476</v>
      </c>
      <c r="I1518" s="90">
        <v>-0.5499897926310422</v>
      </c>
      <c r="J1518" s="90">
        <v>0.61172848256990831</v>
      </c>
      <c r="K1518" s="90">
        <v>4.2053841517361183E-2</v>
      </c>
      <c r="L1518" s="90">
        <v>0</v>
      </c>
      <c r="M1518" s="90">
        <v>0</v>
      </c>
      <c r="N1518" s="89">
        <v>12</v>
      </c>
      <c r="O1518" s="89">
        <v>86</v>
      </c>
      <c r="P1518" s="89">
        <f t="shared" si="44"/>
        <v>30</v>
      </c>
      <c r="Q1518" s="91">
        <f>(alpha_a+(beta_b/(1+EXP((((-1)*ceta_c)+(delta_d*LN(speed_s)))+(epsilon_e*speed_s)))))</f>
        <v>7.1023550656404666</v>
      </c>
    </row>
    <row r="1519" spans="1:17" x14ac:dyDescent="0.25">
      <c r="A1519" s="88" t="s">
        <v>6</v>
      </c>
      <c r="B1519" s="88" t="s">
        <v>13</v>
      </c>
      <c r="C1519" s="88" t="s">
        <v>65</v>
      </c>
      <c r="D1519" s="88" t="s">
        <v>138</v>
      </c>
      <c r="E1519" s="130">
        <v>0</v>
      </c>
      <c r="F1519" s="130">
        <v>0</v>
      </c>
      <c r="G1519" s="90">
        <v>52.280036537714984</v>
      </c>
      <c r="H1519" s="90">
        <v>1.0100979096237657</v>
      </c>
      <c r="I1519" s="90">
        <v>-0.80431585642783965</v>
      </c>
      <c r="J1519" s="90">
        <v>0</v>
      </c>
      <c r="K1519" s="90">
        <v>0</v>
      </c>
      <c r="L1519" s="90">
        <v>0</v>
      </c>
      <c r="M1519" s="90">
        <v>0</v>
      </c>
      <c r="N1519" s="89">
        <v>12</v>
      </c>
      <c r="O1519" s="89">
        <v>86</v>
      </c>
      <c r="P1519" s="89">
        <f t="shared" si="44"/>
        <v>30</v>
      </c>
      <c r="Q1519" s="91">
        <f>((alpha_a*(beta_b^speed_s))*(speed_s^ceta_c))</f>
        <v>4.5831915206594003</v>
      </c>
    </row>
    <row r="1520" spans="1:17" x14ac:dyDescent="0.25">
      <c r="A1520" s="88" t="s">
        <v>6</v>
      </c>
      <c r="B1520" s="88" t="s">
        <v>13</v>
      </c>
      <c r="C1520" s="88" t="s">
        <v>65</v>
      </c>
      <c r="D1520" s="88" t="s">
        <v>131</v>
      </c>
      <c r="E1520" s="130">
        <v>0</v>
      </c>
      <c r="F1520" s="130">
        <v>0</v>
      </c>
      <c r="G1520" s="90">
        <v>1.5906012027</v>
      </c>
      <c r="H1520" s="90">
        <v>1.1230059456999999</v>
      </c>
      <c r="I1520" s="90">
        <v>3.5009881899999998E-2</v>
      </c>
      <c r="J1520" s="90">
        <v>54.817617695499997</v>
      </c>
      <c r="K1520" s="90">
        <v>1</v>
      </c>
      <c r="L1520" s="90">
        <v>-8.3128852000000003E-2</v>
      </c>
      <c r="M1520" s="90">
        <v>1.9651101000000001E-2</v>
      </c>
      <c r="N1520" s="89">
        <v>5</v>
      </c>
      <c r="O1520" s="89">
        <v>85</v>
      </c>
      <c r="P1520" s="89">
        <f t="shared" si="44"/>
        <v>30</v>
      </c>
      <c r="Q1520" s="91">
        <f>(alpha_a+beta_b*speed_s+ceta_c*speed_s^2+delta_d/speed_s)/(epsilon_e+feta_f*speed_s+gamma_g*speed_s^2)</f>
        <v>4.2376726813852175</v>
      </c>
    </row>
    <row r="1521" spans="1:17" x14ac:dyDescent="0.25">
      <c r="A1521" s="88" t="s">
        <v>6</v>
      </c>
      <c r="B1521" s="88" t="s">
        <v>13</v>
      </c>
      <c r="C1521" s="88" t="s">
        <v>65</v>
      </c>
      <c r="D1521" s="88" t="s">
        <v>132</v>
      </c>
      <c r="E1521" s="130">
        <v>0</v>
      </c>
      <c r="F1521" s="130">
        <v>0</v>
      </c>
      <c r="G1521" s="90">
        <v>31.703472877300001</v>
      </c>
      <c r="H1521" s="90">
        <v>0.1270417962</v>
      </c>
      <c r="I1521" s="90">
        <v>-4.8508012999999997E-3</v>
      </c>
      <c r="J1521" s="90">
        <v>71.676733497499995</v>
      </c>
      <c r="K1521" s="90">
        <v>1</v>
      </c>
      <c r="L1521" s="90">
        <v>0.14996319120000001</v>
      </c>
      <c r="M1521" s="90">
        <v>-1.0433155999999999E-3</v>
      </c>
      <c r="N1521" s="89">
        <v>5</v>
      </c>
      <c r="O1521" s="89">
        <v>85</v>
      </c>
      <c r="P1521" s="89">
        <f t="shared" si="44"/>
        <v>30</v>
      </c>
      <c r="Q1521" s="91">
        <f>(alpha_a+beta_b*speed_s+ceta_c*speed_s^2+delta_d/speed_s)/(epsilon_e+feta_f*speed_s+gamma_g*speed_s^2)</f>
        <v>7.3550174387448637</v>
      </c>
    </row>
    <row r="1522" spans="1:17" x14ac:dyDescent="0.25">
      <c r="A1522" s="88" t="s">
        <v>6</v>
      </c>
      <c r="B1522" s="88" t="s">
        <v>13</v>
      </c>
      <c r="C1522" s="88" t="s">
        <v>65</v>
      </c>
      <c r="D1522" s="88" t="s">
        <v>133</v>
      </c>
      <c r="E1522" s="130">
        <v>0</v>
      </c>
      <c r="F1522" s="130">
        <v>0</v>
      </c>
      <c r="G1522" s="90">
        <v>-17.655185689900001</v>
      </c>
      <c r="H1522" s="90">
        <v>2.3341944787000002</v>
      </c>
      <c r="I1522" s="90">
        <v>-1.9175017700000001E-2</v>
      </c>
      <c r="J1522" s="90">
        <v>46.7590421632</v>
      </c>
      <c r="K1522" s="90">
        <v>1</v>
      </c>
      <c r="L1522" s="90">
        <v>-0.42470993210000002</v>
      </c>
      <c r="M1522" s="90">
        <v>5.7470278200000002E-2</v>
      </c>
      <c r="N1522" s="89">
        <v>5</v>
      </c>
      <c r="O1522" s="89">
        <v>85</v>
      </c>
      <c r="P1522" s="89">
        <f t="shared" si="44"/>
        <v>30</v>
      </c>
      <c r="Q1522" s="91">
        <f>(alpha_a+beta_b*speed_s+ceta_c*speed_s^2+delta_d/speed_s)/(epsilon_e+feta_f*speed_s+gamma_g*speed_s^2)</f>
        <v>0.91720802169432825</v>
      </c>
    </row>
    <row r="1523" spans="1:17" x14ac:dyDescent="0.25">
      <c r="A1523" s="88" t="s">
        <v>6</v>
      </c>
      <c r="B1523" s="88" t="s">
        <v>12</v>
      </c>
      <c r="C1523" s="88" t="s">
        <v>65</v>
      </c>
      <c r="D1523" s="88" t="s">
        <v>134</v>
      </c>
      <c r="E1523" s="130">
        <v>0</v>
      </c>
      <c r="F1523" s="130">
        <v>0</v>
      </c>
      <c r="G1523" s="90">
        <v>98.458388842298277</v>
      </c>
      <c r="H1523" s="90">
        <v>1.0083649426700181</v>
      </c>
      <c r="I1523" s="90">
        <v>-0.69280948351420968</v>
      </c>
      <c r="J1523" s="90">
        <v>0</v>
      </c>
      <c r="K1523" s="90">
        <v>0</v>
      </c>
      <c r="L1523" s="90">
        <v>0</v>
      </c>
      <c r="M1523" s="90">
        <v>0</v>
      </c>
      <c r="N1523" s="89">
        <v>12</v>
      </c>
      <c r="O1523" s="89">
        <v>86</v>
      </c>
      <c r="P1523" s="89">
        <f t="shared" si="44"/>
        <v>30</v>
      </c>
      <c r="Q1523" s="91">
        <f>((alpha_a*(beta_b^speed_s))*(speed_s^ceta_c))</f>
        <v>11.97901923022966</v>
      </c>
    </row>
    <row r="1524" spans="1:17" x14ac:dyDescent="0.25">
      <c r="A1524" s="88" t="s">
        <v>6</v>
      </c>
      <c r="B1524" s="88" t="s">
        <v>12</v>
      </c>
      <c r="C1524" s="88" t="s">
        <v>65</v>
      </c>
      <c r="D1524" s="88" t="s">
        <v>135</v>
      </c>
      <c r="E1524" s="130">
        <v>0</v>
      </c>
      <c r="F1524" s="130">
        <v>0</v>
      </c>
      <c r="G1524" s="90">
        <v>83.416239638777412</v>
      </c>
      <c r="H1524" s="90">
        <v>1.0090043348950846</v>
      </c>
      <c r="I1524" s="90">
        <v>-0.73807453762131048</v>
      </c>
      <c r="J1524" s="90">
        <v>0</v>
      </c>
      <c r="K1524" s="90">
        <v>0</v>
      </c>
      <c r="L1524" s="90">
        <v>0</v>
      </c>
      <c r="M1524" s="90">
        <v>0</v>
      </c>
      <c r="N1524" s="89">
        <v>12</v>
      </c>
      <c r="O1524" s="89">
        <v>86</v>
      </c>
      <c r="P1524" s="89">
        <f t="shared" si="44"/>
        <v>30</v>
      </c>
      <c r="Q1524" s="91">
        <f>((alpha_a*(beta_b^speed_s))*(speed_s^ceta_c))</f>
        <v>8.8678019039821017</v>
      </c>
    </row>
    <row r="1525" spans="1:17" x14ac:dyDescent="0.25">
      <c r="A1525" s="88" t="s">
        <v>6</v>
      </c>
      <c r="B1525" s="88" t="s">
        <v>12</v>
      </c>
      <c r="C1525" s="88" t="s">
        <v>65</v>
      </c>
      <c r="D1525" s="88" t="s">
        <v>136</v>
      </c>
      <c r="E1525" s="130">
        <v>0</v>
      </c>
      <c r="F1525" s="130">
        <v>0</v>
      </c>
      <c r="G1525" s="90">
        <v>90.248054231132798</v>
      </c>
      <c r="H1525" s="90">
        <v>1.0083196862965063</v>
      </c>
      <c r="I1525" s="90">
        <v>-0.7261839884764808</v>
      </c>
      <c r="J1525" s="90">
        <v>0</v>
      </c>
      <c r="K1525" s="90">
        <v>0</v>
      </c>
      <c r="L1525" s="90">
        <v>0</v>
      </c>
      <c r="M1525" s="90">
        <v>0</v>
      </c>
      <c r="N1525" s="89">
        <v>12</v>
      </c>
      <c r="O1525" s="89">
        <v>86</v>
      </c>
      <c r="P1525" s="89">
        <f t="shared" si="44"/>
        <v>30</v>
      </c>
      <c r="Q1525" s="91">
        <f>((alpha_a*(beta_b^speed_s))*(speed_s^ceta_c))</f>
        <v>9.7886642907826911</v>
      </c>
    </row>
    <row r="1526" spans="1:17" x14ac:dyDescent="0.25">
      <c r="A1526" s="88" t="s">
        <v>6</v>
      </c>
      <c r="B1526" s="88" t="s">
        <v>12</v>
      </c>
      <c r="C1526" s="88" t="s">
        <v>65</v>
      </c>
      <c r="D1526" s="88" t="s">
        <v>137</v>
      </c>
      <c r="E1526" s="130">
        <v>0</v>
      </c>
      <c r="F1526" s="130">
        <v>0</v>
      </c>
      <c r="G1526" s="90">
        <v>5.2071098296190783</v>
      </c>
      <c r="H1526" s="90">
        <v>133.44816588637673</v>
      </c>
      <c r="I1526" s="90">
        <v>-0.194536585378035</v>
      </c>
      <c r="J1526" s="90">
        <v>0.81833114818753905</v>
      </c>
      <c r="K1526" s="90">
        <v>3.0722863755513113E-2</v>
      </c>
      <c r="L1526" s="90">
        <v>0</v>
      </c>
      <c r="M1526" s="90">
        <v>0</v>
      </c>
      <c r="N1526" s="89">
        <v>12</v>
      </c>
      <c r="O1526" s="89">
        <v>86</v>
      </c>
      <c r="P1526" s="89">
        <f t="shared" si="44"/>
        <v>30</v>
      </c>
      <c r="Q1526" s="91">
        <f>(alpha_a+(beta_b/(1+EXP((((-1)*ceta_c)+(delta_d*LN(speed_s)))+(epsilon_e*speed_s)))))</f>
        <v>7.8559867495817706</v>
      </c>
    </row>
    <row r="1527" spans="1:17" x14ac:dyDescent="0.25">
      <c r="A1527" s="88" t="s">
        <v>6</v>
      </c>
      <c r="B1527" s="88" t="s">
        <v>12</v>
      </c>
      <c r="C1527" s="88" t="s">
        <v>65</v>
      </c>
      <c r="D1527" s="88" t="s">
        <v>138</v>
      </c>
      <c r="E1527" s="130">
        <v>0</v>
      </c>
      <c r="F1527" s="130">
        <v>0</v>
      </c>
      <c r="G1527" s="90">
        <v>47.536503866696641</v>
      </c>
      <c r="H1527" s="90">
        <v>1.0089950453536949</v>
      </c>
      <c r="I1527" s="90">
        <v>-0.73314928201952978</v>
      </c>
      <c r="J1527" s="90">
        <v>0</v>
      </c>
      <c r="K1527" s="90">
        <v>0</v>
      </c>
      <c r="L1527" s="90">
        <v>0</v>
      </c>
      <c r="M1527" s="90">
        <v>0</v>
      </c>
      <c r="N1527" s="89">
        <v>12</v>
      </c>
      <c r="O1527" s="89">
        <v>86</v>
      </c>
      <c r="P1527" s="89">
        <f t="shared" si="44"/>
        <v>30</v>
      </c>
      <c r="Q1527" s="91">
        <f>((alpha_a*(beta_b^speed_s))*(speed_s^ceta_c))</f>
        <v>5.1374529785852889</v>
      </c>
    </row>
    <row r="1528" spans="1:17" x14ac:dyDescent="0.25">
      <c r="A1528" s="88" t="s">
        <v>6</v>
      </c>
      <c r="B1528" s="88" t="s">
        <v>12</v>
      </c>
      <c r="C1528" s="88" t="s">
        <v>65</v>
      </c>
      <c r="D1528" s="88" t="s">
        <v>131</v>
      </c>
      <c r="E1528" s="130">
        <v>0</v>
      </c>
      <c r="F1528" s="130">
        <v>0</v>
      </c>
      <c r="G1528" s="90">
        <v>20.4018887394</v>
      </c>
      <c r="H1528" s="90">
        <v>1.9889470489000001</v>
      </c>
      <c r="I1528" s="90">
        <v>5.4323602399999997E-2</v>
      </c>
      <c r="J1528" s="90">
        <v>38.926182903600001</v>
      </c>
      <c r="K1528" s="90">
        <v>1</v>
      </c>
      <c r="L1528" s="90">
        <v>0.1192657371</v>
      </c>
      <c r="M1528" s="90">
        <v>2.6245745300000001E-2</v>
      </c>
      <c r="N1528" s="89">
        <v>5</v>
      </c>
      <c r="O1528" s="89">
        <v>85</v>
      </c>
      <c r="P1528" s="89">
        <f t="shared" si="44"/>
        <v>30</v>
      </c>
      <c r="Q1528" s="91">
        <f>(alpha_a+beta_b*speed_s+ceta_c*speed_s^2+delta_d/speed_s)/(epsilon_e+feta_f*speed_s+gamma_g*speed_s^2)</f>
        <v>4.619256774469104</v>
      </c>
    </row>
    <row r="1529" spans="1:17" x14ac:dyDescent="0.25">
      <c r="A1529" s="88" t="s">
        <v>6</v>
      </c>
      <c r="B1529" s="88" t="s">
        <v>12</v>
      </c>
      <c r="C1529" s="88" t="s">
        <v>65</v>
      </c>
      <c r="D1529" s="88" t="s">
        <v>132</v>
      </c>
      <c r="E1529" s="130">
        <v>0</v>
      </c>
      <c r="F1529" s="130">
        <v>0</v>
      </c>
      <c r="G1529" s="90">
        <v>29.411563467299999</v>
      </c>
      <c r="H1529" s="90">
        <v>0.45599003780000003</v>
      </c>
      <c r="I1529" s="90">
        <v>-7.6655511000000001E-3</v>
      </c>
      <c r="J1529" s="90">
        <v>68.975535711600003</v>
      </c>
      <c r="K1529" s="90">
        <v>1</v>
      </c>
      <c r="L1529" s="90">
        <v>0.12954520999999999</v>
      </c>
      <c r="M1529" s="90">
        <v>-2.82983E-5</v>
      </c>
      <c r="N1529" s="89">
        <v>5</v>
      </c>
      <c r="O1529" s="89">
        <v>85</v>
      </c>
      <c r="P1529" s="89">
        <f t="shared" si="44"/>
        <v>30</v>
      </c>
      <c r="Q1529" s="91">
        <f>(alpha_a+beta_b*speed_s+ceta_c*speed_s^2+delta_d/speed_s)/(epsilon_e+feta_f*speed_s+gamma_g*speed_s^2)</f>
        <v>7.9186055060686309</v>
      </c>
    </row>
    <row r="1530" spans="1:17" x14ac:dyDescent="0.25">
      <c r="A1530" s="88" t="s">
        <v>6</v>
      </c>
      <c r="B1530" s="88" t="s">
        <v>12</v>
      </c>
      <c r="C1530" s="88" t="s">
        <v>65</v>
      </c>
      <c r="D1530" s="88" t="s">
        <v>133</v>
      </c>
      <c r="E1530" s="130">
        <v>0</v>
      </c>
      <c r="F1530" s="130">
        <v>0</v>
      </c>
      <c r="G1530" s="90">
        <v>-14.363798716</v>
      </c>
      <c r="H1530" s="90">
        <v>2.5654608306000002</v>
      </c>
      <c r="I1530" s="90">
        <v>-1.99434455E-2</v>
      </c>
      <c r="J1530" s="90">
        <v>32.469645061999998</v>
      </c>
      <c r="K1530" s="90">
        <v>1</v>
      </c>
      <c r="L1530" s="90">
        <v>-0.48016475079999998</v>
      </c>
      <c r="M1530" s="90">
        <v>7.4499221800000001E-2</v>
      </c>
      <c r="N1530" s="89">
        <v>5</v>
      </c>
      <c r="O1530" s="89">
        <v>85</v>
      </c>
      <c r="P1530" s="89">
        <f t="shared" si="44"/>
        <v>30</v>
      </c>
      <c r="Q1530" s="91">
        <f>(alpha_a+beta_b*speed_s+ceta_c*speed_s^2+delta_d/speed_s)/(epsilon_e+feta_f*speed_s+gamma_g*speed_s^2)</f>
        <v>0.85252670047334345</v>
      </c>
    </row>
    <row r="1531" spans="1:17" x14ac:dyDescent="0.25">
      <c r="A1531" s="88" t="s">
        <v>6</v>
      </c>
      <c r="B1531" s="88" t="s">
        <v>17</v>
      </c>
      <c r="C1531" s="88" t="s">
        <v>65</v>
      </c>
      <c r="D1531" s="88" t="s">
        <v>134</v>
      </c>
      <c r="E1531" s="130">
        <v>0</v>
      </c>
      <c r="F1531" s="130">
        <v>0</v>
      </c>
      <c r="G1531" s="90">
        <v>83.528540788402594</v>
      </c>
      <c r="H1531" s="90">
        <v>1.0160495041096798</v>
      </c>
      <c r="I1531" s="90">
        <v>-0.85503412001844403</v>
      </c>
      <c r="J1531" s="90">
        <v>0</v>
      </c>
      <c r="K1531" s="90">
        <v>0</v>
      </c>
      <c r="L1531" s="90">
        <v>0</v>
      </c>
      <c r="M1531" s="90">
        <v>0</v>
      </c>
      <c r="N1531" s="89">
        <v>12</v>
      </c>
      <c r="O1531" s="89">
        <v>86</v>
      </c>
      <c r="P1531" s="89">
        <f t="shared" si="44"/>
        <v>30</v>
      </c>
      <c r="Q1531" s="91">
        <f>((alpha_a*(beta_b^speed_s))*(speed_s^ceta_c))</f>
        <v>7.3500766641416817</v>
      </c>
    </row>
    <row r="1532" spans="1:17" x14ac:dyDescent="0.25">
      <c r="A1532" s="88" t="s">
        <v>6</v>
      </c>
      <c r="B1532" s="88" t="s">
        <v>17</v>
      </c>
      <c r="C1532" s="88" t="s">
        <v>65</v>
      </c>
      <c r="D1532" s="88" t="s">
        <v>135</v>
      </c>
      <c r="E1532" s="130">
        <v>0</v>
      </c>
      <c r="F1532" s="130">
        <v>0</v>
      </c>
      <c r="G1532" s="90">
        <v>54.396600695404537</v>
      </c>
      <c r="H1532" s="90">
        <v>1.0167708133991269</v>
      </c>
      <c r="I1532" s="90">
        <v>-0.88790185085881024</v>
      </c>
      <c r="J1532" s="90">
        <v>0</v>
      </c>
      <c r="K1532" s="90">
        <v>0</v>
      </c>
      <c r="L1532" s="90">
        <v>0</v>
      </c>
      <c r="M1532" s="90">
        <v>0</v>
      </c>
      <c r="N1532" s="89">
        <v>12</v>
      </c>
      <c r="O1532" s="89">
        <v>86</v>
      </c>
      <c r="P1532" s="89">
        <f t="shared" si="44"/>
        <v>30</v>
      </c>
      <c r="Q1532" s="91">
        <f>((alpha_a*(beta_b^speed_s))*(speed_s^ceta_c))</f>
        <v>4.372453520034095</v>
      </c>
    </row>
    <row r="1533" spans="1:17" x14ac:dyDescent="0.25">
      <c r="A1533" s="88" t="s">
        <v>6</v>
      </c>
      <c r="B1533" s="88" t="s">
        <v>17</v>
      </c>
      <c r="C1533" s="88" t="s">
        <v>65</v>
      </c>
      <c r="D1533" s="88" t="s">
        <v>136</v>
      </c>
      <c r="E1533" s="130">
        <v>0</v>
      </c>
      <c r="F1533" s="130">
        <v>0</v>
      </c>
      <c r="G1533" s="90">
        <v>58.623147909686956</v>
      </c>
      <c r="H1533" s="90">
        <v>1.0153864461636324</v>
      </c>
      <c r="I1533" s="90">
        <v>-0.86728448994995155</v>
      </c>
      <c r="J1533" s="90">
        <v>0</v>
      </c>
      <c r="K1533" s="90">
        <v>0</v>
      </c>
      <c r="L1533" s="90">
        <v>0</v>
      </c>
      <c r="M1533" s="90">
        <v>0</v>
      </c>
      <c r="N1533" s="89">
        <v>12</v>
      </c>
      <c r="O1533" s="89">
        <v>86</v>
      </c>
      <c r="P1533" s="89">
        <f t="shared" si="44"/>
        <v>30</v>
      </c>
      <c r="Q1533" s="91">
        <f>((alpha_a*(beta_b^speed_s))*(speed_s^ceta_c))</f>
        <v>4.8520541569962283</v>
      </c>
    </row>
    <row r="1534" spans="1:17" x14ac:dyDescent="0.25">
      <c r="A1534" s="88" t="s">
        <v>6</v>
      </c>
      <c r="B1534" s="88" t="s">
        <v>17</v>
      </c>
      <c r="C1534" s="88" t="s">
        <v>65</v>
      </c>
      <c r="D1534" s="88" t="s">
        <v>137</v>
      </c>
      <c r="E1534" s="130">
        <v>0</v>
      </c>
      <c r="F1534" s="130">
        <v>0</v>
      </c>
      <c r="G1534" s="90">
        <v>3.2070371164894036</v>
      </c>
      <c r="H1534" s="90">
        <v>33.750496529702282</v>
      </c>
      <c r="I1534" s="90">
        <v>-4.6127981201285126E-2</v>
      </c>
      <c r="J1534" s="90">
        <v>0.30931270158052221</v>
      </c>
      <c r="K1534" s="90">
        <v>9.597760834003613E-2</v>
      </c>
      <c r="L1534" s="90">
        <v>0</v>
      </c>
      <c r="M1534" s="90">
        <v>0</v>
      </c>
      <c r="N1534" s="89">
        <v>12</v>
      </c>
      <c r="O1534" s="89">
        <v>86</v>
      </c>
      <c r="P1534" s="89">
        <f t="shared" si="44"/>
        <v>30</v>
      </c>
      <c r="Q1534" s="91">
        <f>(alpha_a+(beta_b/(1+EXP((((-1)*ceta_c)+(delta_d*LN(speed_s)))+(epsilon_e*speed_s)))))</f>
        <v>3.8276461556815558</v>
      </c>
    </row>
    <row r="1535" spans="1:17" x14ac:dyDescent="0.25">
      <c r="A1535" s="88" t="s">
        <v>6</v>
      </c>
      <c r="B1535" s="88" t="s">
        <v>17</v>
      </c>
      <c r="C1535" s="88" t="s">
        <v>65</v>
      </c>
      <c r="D1535" s="88" t="s">
        <v>138</v>
      </c>
      <c r="E1535" s="130">
        <v>0</v>
      </c>
      <c r="F1535" s="130">
        <v>0</v>
      </c>
      <c r="G1535" s="90">
        <v>2.2656086715987809</v>
      </c>
      <c r="H1535" s="90">
        <v>12.597673196185822</v>
      </c>
      <c r="I1535" s="90">
        <v>-0.60523860160857124</v>
      </c>
      <c r="J1535" s="90">
        <v>-0.27335611375658714</v>
      </c>
      <c r="K1535" s="90">
        <v>0.14279315348807542</v>
      </c>
      <c r="L1535" s="90">
        <v>0</v>
      </c>
      <c r="M1535" s="90">
        <v>0</v>
      </c>
      <c r="N1535" s="89">
        <v>12</v>
      </c>
      <c r="O1535" s="89">
        <v>86</v>
      </c>
      <c r="P1535" s="89">
        <f t="shared" si="44"/>
        <v>30</v>
      </c>
      <c r="Q1535" s="91">
        <f>(alpha_a+(beta_b/(1+EXP((((-1)*ceta_c)+(delta_d*LN(speed_s)))+(epsilon_e*speed_s)))))</f>
        <v>2.5014302323675479</v>
      </c>
    </row>
    <row r="1536" spans="1:17" x14ac:dyDescent="0.25">
      <c r="A1536" s="88" t="s">
        <v>6</v>
      </c>
      <c r="B1536" s="88" t="s">
        <v>17</v>
      </c>
      <c r="C1536" s="88" t="s">
        <v>65</v>
      </c>
      <c r="D1536" s="88" t="s">
        <v>131</v>
      </c>
      <c r="E1536" s="130">
        <v>0</v>
      </c>
      <c r="F1536" s="130">
        <v>0</v>
      </c>
      <c r="G1536" s="90">
        <v>51.065944792099998</v>
      </c>
      <c r="H1536" s="90">
        <v>1.0883193541</v>
      </c>
      <c r="I1536" s="90">
        <v>3.4766730699999998E-2</v>
      </c>
      <c r="J1536" s="90">
        <v>-9.7859544491000001</v>
      </c>
      <c r="K1536" s="90">
        <v>1</v>
      </c>
      <c r="L1536" s="90">
        <v>0.92413572249999998</v>
      </c>
      <c r="M1536" s="90">
        <v>2.26934606E-2</v>
      </c>
      <c r="N1536" s="89">
        <v>5</v>
      </c>
      <c r="O1536" s="89">
        <v>85</v>
      </c>
      <c r="P1536" s="89">
        <f t="shared" si="44"/>
        <v>30</v>
      </c>
      <c r="Q1536" s="91">
        <f t="shared" ref="Q1536:Q1553" si="45">(alpha_a+beta_b*speed_s+ceta_c*speed_s^2+delta_d/speed_s)/(epsilon_e+feta_f*speed_s+gamma_g*speed_s^2)</f>
        <v>2.3333390994694176</v>
      </c>
    </row>
    <row r="1537" spans="1:17" x14ac:dyDescent="0.25">
      <c r="A1537" s="88" t="s">
        <v>6</v>
      </c>
      <c r="B1537" s="88" t="s">
        <v>17</v>
      </c>
      <c r="C1537" s="88" t="s">
        <v>65</v>
      </c>
      <c r="D1537" s="88" t="s">
        <v>132</v>
      </c>
      <c r="E1537" s="130">
        <v>0</v>
      </c>
      <c r="F1537" s="130">
        <v>0</v>
      </c>
      <c r="G1537" s="90">
        <v>26.1330413011</v>
      </c>
      <c r="H1537" s="90">
        <v>1.5842930005</v>
      </c>
      <c r="I1537" s="90">
        <v>-1.922751E-2</v>
      </c>
      <c r="J1537" s="90">
        <v>30.388228723800001</v>
      </c>
      <c r="K1537" s="90">
        <v>1</v>
      </c>
      <c r="L1537" s="90">
        <v>0.358232728</v>
      </c>
      <c r="M1537" s="90">
        <v>3.2606387E-3</v>
      </c>
      <c r="N1537" s="89">
        <v>5</v>
      </c>
      <c r="O1537" s="89">
        <v>85</v>
      </c>
      <c r="P1537" s="89">
        <f t="shared" si="44"/>
        <v>30</v>
      </c>
      <c r="Q1537" s="91">
        <f t="shared" si="45"/>
        <v>3.9076246860653918</v>
      </c>
    </row>
    <row r="1538" spans="1:17" x14ac:dyDescent="0.25">
      <c r="A1538" s="88" t="s">
        <v>6</v>
      </c>
      <c r="B1538" s="88" t="s">
        <v>17</v>
      </c>
      <c r="C1538" s="88" t="s">
        <v>65</v>
      </c>
      <c r="D1538" s="88" t="s">
        <v>133</v>
      </c>
      <c r="E1538" s="130">
        <v>0</v>
      </c>
      <c r="F1538" s="130">
        <v>0</v>
      </c>
      <c r="G1538" s="90">
        <v>-11.486720417800001</v>
      </c>
      <c r="H1538" s="90">
        <v>1.5572174549</v>
      </c>
      <c r="I1538" s="90">
        <v>-1.5804664E-2</v>
      </c>
      <c r="J1538" s="90">
        <v>22.4076172372</v>
      </c>
      <c r="K1538" s="90">
        <v>1</v>
      </c>
      <c r="L1538" s="90">
        <v>-0.50884715849999995</v>
      </c>
      <c r="M1538" s="90">
        <v>6.5081051000000001E-2</v>
      </c>
      <c r="N1538" s="89">
        <v>5</v>
      </c>
      <c r="O1538" s="89">
        <v>85</v>
      </c>
      <c r="P1538" s="89">
        <f t="shared" si="44"/>
        <v>30</v>
      </c>
      <c r="Q1538" s="91">
        <f t="shared" si="45"/>
        <v>0.49094421741952682</v>
      </c>
    </row>
    <row r="1539" spans="1:17" x14ac:dyDescent="0.25">
      <c r="A1539" s="88" t="s">
        <v>20</v>
      </c>
      <c r="B1539" s="88" t="s">
        <v>23</v>
      </c>
      <c r="C1539" s="88" t="s">
        <v>65</v>
      </c>
      <c r="D1539" s="88" t="s">
        <v>131</v>
      </c>
      <c r="E1539" s="130">
        <v>0</v>
      </c>
      <c r="F1539" s="130">
        <v>0.5</v>
      </c>
      <c r="G1539" s="90">
        <v>-19.180450071199999</v>
      </c>
      <c r="H1539" s="90">
        <v>0.66580206559999999</v>
      </c>
      <c r="I1539" s="90">
        <v>7.5724395999999996E-3</v>
      </c>
      <c r="J1539" s="90">
        <v>167.48703512180001</v>
      </c>
      <c r="K1539" s="90">
        <v>1</v>
      </c>
      <c r="L1539" s="90">
        <v>-0.12650903329999999</v>
      </c>
      <c r="M1539" s="90">
        <v>5.3325254000000004E-3</v>
      </c>
      <c r="N1539" s="89">
        <v>5</v>
      </c>
      <c r="O1539" s="89">
        <v>100</v>
      </c>
      <c r="P1539" s="89">
        <f t="shared" si="44"/>
        <v>30</v>
      </c>
      <c r="Q1539" s="91">
        <f t="shared" si="45"/>
        <v>6.5826828628512253</v>
      </c>
    </row>
    <row r="1540" spans="1:17" x14ac:dyDescent="0.25">
      <c r="A1540" s="88" t="s">
        <v>20</v>
      </c>
      <c r="B1540" s="88" t="s">
        <v>23</v>
      </c>
      <c r="C1540" s="88" t="s">
        <v>65</v>
      </c>
      <c r="D1540" s="88" t="s">
        <v>132</v>
      </c>
      <c r="E1540" s="130">
        <v>0</v>
      </c>
      <c r="F1540" s="130">
        <v>0.5</v>
      </c>
      <c r="G1540" s="90">
        <v>142.2171674622</v>
      </c>
      <c r="H1540" s="90">
        <v>109.6387824546</v>
      </c>
      <c r="I1540" s="90">
        <v>-0.7662292651</v>
      </c>
      <c r="J1540" s="90">
        <v>416.96389310709998</v>
      </c>
      <c r="K1540" s="90">
        <v>1</v>
      </c>
      <c r="L1540" s="90">
        <v>1.457853179</v>
      </c>
      <c r="M1540" s="90">
        <v>0.26948129320000003</v>
      </c>
      <c r="N1540" s="89">
        <v>5</v>
      </c>
      <c r="O1540" s="89">
        <v>100</v>
      </c>
      <c r="P1540" s="89">
        <f t="shared" si="44"/>
        <v>30</v>
      </c>
      <c r="Q1540" s="91">
        <f t="shared" si="45"/>
        <v>9.5926654403409621</v>
      </c>
    </row>
    <row r="1541" spans="1:17" x14ac:dyDescent="0.25">
      <c r="A1541" s="88" t="s">
        <v>20</v>
      </c>
      <c r="B1541" s="88" t="s">
        <v>23</v>
      </c>
      <c r="C1541" s="88" t="s">
        <v>65</v>
      </c>
      <c r="D1541" s="88" t="s">
        <v>133</v>
      </c>
      <c r="E1541" s="130">
        <v>0</v>
      </c>
      <c r="F1541" s="130">
        <v>0.5</v>
      </c>
      <c r="G1541" s="90">
        <v>-20.315334094600001</v>
      </c>
      <c r="H1541" s="90">
        <v>1.378890444</v>
      </c>
      <c r="I1541" s="90">
        <v>-1.0508691400000001E-2</v>
      </c>
      <c r="J1541" s="90">
        <v>126.697037933</v>
      </c>
      <c r="K1541" s="90">
        <v>1</v>
      </c>
      <c r="L1541" s="90">
        <v>-0.15586507150000001</v>
      </c>
      <c r="M1541" s="90">
        <v>2.7656086E-2</v>
      </c>
      <c r="N1541" s="89">
        <v>5</v>
      </c>
      <c r="O1541" s="89">
        <v>100</v>
      </c>
      <c r="P1541" s="89">
        <f t="shared" si="44"/>
        <v>30</v>
      </c>
      <c r="Q1541" s="91">
        <f t="shared" si="45"/>
        <v>0.74556424775232</v>
      </c>
    </row>
    <row r="1542" spans="1:17" x14ac:dyDescent="0.25">
      <c r="A1542" s="88" t="s">
        <v>20</v>
      </c>
      <c r="B1542" s="88" t="s">
        <v>24</v>
      </c>
      <c r="C1542" s="88" t="s">
        <v>65</v>
      </c>
      <c r="D1542" s="88" t="s">
        <v>131</v>
      </c>
      <c r="E1542" s="130">
        <v>0</v>
      </c>
      <c r="F1542" s="130">
        <v>0.5</v>
      </c>
      <c r="G1542" s="90">
        <v>0.12867457709999999</v>
      </c>
      <c r="H1542" s="90">
        <v>0.22953684630000001</v>
      </c>
      <c r="I1542" s="90">
        <v>3.9614092E-3</v>
      </c>
      <c r="J1542" s="90">
        <v>151.68515430279999</v>
      </c>
      <c r="K1542" s="90">
        <v>1</v>
      </c>
      <c r="L1542" s="90">
        <v>-1.33224238E-2</v>
      </c>
      <c r="M1542" s="90">
        <v>2.3380198E-3</v>
      </c>
      <c r="N1542" s="89">
        <v>5</v>
      </c>
      <c r="O1542" s="89">
        <v>100</v>
      </c>
      <c r="P1542" s="89">
        <f t="shared" si="44"/>
        <v>30</v>
      </c>
      <c r="Q1542" s="91">
        <f t="shared" si="45"/>
        <v>5.7814602616553046</v>
      </c>
    </row>
    <row r="1543" spans="1:17" x14ac:dyDescent="0.25">
      <c r="A1543" s="88" t="s">
        <v>20</v>
      </c>
      <c r="B1543" s="88" t="s">
        <v>24</v>
      </c>
      <c r="C1543" s="88" t="s">
        <v>65</v>
      </c>
      <c r="D1543" s="88" t="s">
        <v>132</v>
      </c>
      <c r="E1543" s="130">
        <v>0</v>
      </c>
      <c r="F1543" s="130">
        <v>0.5</v>
      </c>
      <c r="G1543" s="90">
        <v>207.6144451209</v>
      </c>
      <c r="H1543" s="90">
        <v>44.972413135899998</v>
      </c>
      <c r="I1543" s="90">
        <v>-0.30500594279999999</v>
      </c>
      <c r="J1543" s="90">
        <v>70.658368594799995</v>
      </c>
      <c r="K1543" s="90">
        <v>0</v>
      </c>
      <c r="L1543" s="90">
        <v>1.3873235119</v>
      </c>
      <c r="M1543" s="90">
        <v>0.11239922550000001</v>
      </c>
      <c r="N1543" s="89">
        <v>5</v>
      </c>
      <c r="O1543" s="89">
        <v>100</v>
      </c>
      <c r="P1543" s="89">
        <f t="shared" si="44"/>
        <v>30</v>
      </c>
      <c r="Q1543" s="91">
        <f t="shared" si="45"/>
        <v>8.9973784302301958</v>
      </c>
    </row>
    <row r="1544" spans="1:17" x14ac:dyDescent="0.25">
      <c r="A1544" s="88" t="s">
        <v>20</v>
      </c>
      <c r="B1544" s="88" t="s">
        <v>24</v>
      </c>
      <c r="C1544" s="88" t="s">
        <v>65</v>
      </c>
      <c r="D1544" s="88" t="s">
        <v>133</v>
      </c>
      <c r="E1544" s="130">
        <v>0</v>
      </c>
      <c r="F1544" s="130">
        <v>0.5</v>
      </c>
      <c r="G1544" s="90">
        <v>-16.3032634323</v>
      </c>
      <c r="H1544" s="90">
        <v>1.2043156044000001</v>
      </c>
      <c r="I1544" s="90">
        <v>-8.3918025999999996E-3</v>
      </c>
      <c r="J1544" s="90">
        <v>118.1922231791</v>
      </c>
      <c r="K1544" s="90">
        <v>1</v>
      </c>
      <c r="L1544" s="90">
        <v>-0.1248425556</v>
      </c>
      <c r="M1544" s="90">
        <v>2.7121382400000001E-2</v>
      </c>
      <c r="N1544" s="89">
        <v>5</v>
      </c>
      <c r="O1544" s="89">
        <v>100</v>
      </c>
      <c r="P1544" s="89">
        <f t="shared" si="44"/>
        <v>30</v>
      </c>
      <c r="Q1544" s="91">
        <f t="shared" si="45"/>
        <v>0.74840045519473164</v>
      </c>
    </row>
    <row r="1545" spans="1:17" x14ac:dyDescent="0.25">
      <c r="A1545" s="88" t="s">
        <v>20</v>
      </c>
      <c r="B1545" s="88" t="s">
        <v>19</v>
      </c>
      <c r="C1545" s="88" t="s">
        <v>65</v>
      </c>
      <c r="D1545" s="88" t="s">
        <v>131</v>
      </c>
      <c r="E1545" s="130">
        <v>0</v>
      </c>
      <c r="F1545" s="130">
        <v>0.5</v>
      </c>
      <c r="G1545" s="90">
        <v>-60.629045052199999</v>
      </c>
      <c r="H1545" s="90">
        <v>21.5324592166</v>
      </c>
      <c r="I1545" s="90">
        <v>0.26740158060000002</v>
      </c>
      <c r="J1545" s="90">
        <v>44.245820473999999</v>
      </c>
      <c r="K1545" s="90">
        <v>0</v>
      </c>
      <c r="L1545" s="90">
        <v>-0.28147277440000001</v>
      </c>
      <c r="M1545" s="90">
        <v>0.17837924120000001</v>
      </c>
      <c r="N1545" s="89">
        <v>5</v>
      </c>
      <c r="O1545" s="89">
        <v>85</v>
      </c>
      <c r="P1545" s="89">
        <f t="shared" ref="P1545:P1608" si="46">IF($P$2&lt;N1545,N1545,IF($P$2&gt;O1545,O1545,$P$2))</f>
        <v>30</v>
      </c>
      <c r="Q1545" s="91">
        <f t="shared" si="45"/>
        <v>5.4404773695158468</v>
      </c>
    </row>
    <row r="1546" spans="1:17" x14ac:dyDescent="0.25">
      <c r="A1546" s="88" t="s">
        <v>20</v>
      </c>
      <c r="B1546" s="88" t="s">
        <v>19</v>
      </c>
      <c r="C1546" s="88" t="s">
        <v>65</v>
      </c>
      <c r="D1546" s="88" t="s">
        <v>132</v>
      </c>
      <c r="E1546" s="130">
        <v>0</v>
      </c>
      <c r="F1546" s="130">
        <v>0.5</v>
      </c>
      <c r="G1546" s="90">
        <v>44.1877677369</v>
      </c>
      <c r="H1546" s="90">
        <v>-0.95417405690000001</v>
      </c>
      <c r="I1546" s="90">
        <v>6.1349713E-3</v>
      </c>
      <c r="J1546" s="90">
        <v>47.952570601799998</v>
      </c>
      <c r="K1546" s="90">
        <v>1</v>
      </c>
      <c r="L1546" s="90">
        <v>0.155742084</v>
      </c>
      <c r="M1546" s="90">
        <v>-1.4817624000000001E-3</v>
      </c>
      <c r="N1546" s="89">
        <v>5</v>
      </c>
      <c r="O1546" s="89">
        <v>85</v>
      </c>
      <c r="P1546" s="89">
        <f t="shared" si="46"/>
        <v>30</v>
      </c>
      <c r="Q1546" s="91">
        <f t="shared" si="45"/>
        <v>5.227962940282552</v>
      </c>
    </row>
    <row r="1547" spans="1:17" x14ac:dyDescent="0.25">
      <c r="A1547" s="88" t="s">
        <v>20</v>
      </c>
      <c r="B1547" s="88" t="s">
        <v>19</v>
      </c>
      <c r="C1547" s="88" t="s">
        <v>65</v>
      </c>
      <c r="D1547" s="88" t="s">
        <v>133</v>
      </c>
      <c r="E1547" s="130">
        <v>0</v>
      </c>
      <c r="F1547" s="130">
        <v>0.5</v>
      </c>
      <c r="G1547" s="90">
        <v>-8.1724038817999993</v>
      </c>
      <c r="H1547" s="90">
        <v>0.545416287</v>
      </c>
      <c r="I1547" s="90">
        <v>-8.2878089999999997E-4</v>
      </c>
      <c r="J1547" s="90">
        <v>40.331194117300001</v>
      </c>
      <c r="K1547" s="90">
        <v>1</v>
      </c>
      <c r="L1547" s="90">
        <v>-0.30121335719999998</v>
      </c>
      <c r="M1547" s="90">
        <v>3.5964898199999998E-2</v>
      </c>
      <c r="N1547" s="89">
        <v>5</v>
      </c>
      <c r="O1547" s="89">
        <v>85</v>
      </c>
      <c r="P1547" s="89">
        <f t="shared" si="46"/>
        <v>30</v>
      </c>
      <c r="Q1547" s="91">
        <f t="shared" si="45"/>
        <v>0.361193173074916</v>
      </c>
    </row>
    <row r="1548" spans="1:17" x14ac:dyDescent="0.25">
      <c r="A1548" s="88" t="s">
        <v>20</v>
      </c>
      <c r="B1548" s="88" t="s">
        <v>22</v>
      </c>
      <c r="C1548" s="88" t="s">
        <v>65</v>
      </c>
      <c r="D1548" s="88" t="s">
        <v>131</v>
      </c>
      <c r="E1548" s="130">
        <v>0</v>
      </c>
      <c r="F1548" s="130">
        <v>0.5</v>
      </c>
      <c r="G1548" s="90">
        <v>-48.055981218900001</v>
      </c>
      <c r="H1548" s="90">
        <v>14.432451331599999</v>
      </c>
      <c r="I1548" s="90">
        <v>0.22639741939999999</v>
      </c>
      <c r="J1548" s="90">
        <v>66.219612507400001</v>
      </c>
      <c r="K1548" s="90">
        <v>1</v>
      </c>
      <c r="L1548" s="90">
        <v>-0.63321222909999997</v>
      </c>
      <c r="M1548" s="90">
        <v>0.21757170410000001</v>
      </c>
      <c r="N1548" s="89">
        <v>5</v>
      </c>
      <c r="O1548" s="89">
        <v>85</v>
      </c>
      <c r="P1548" s="89">
        <f t="shared" si="46"/>
        <v>30</v>
      </c>
      <c r="Q1548" s="91">
        <f t="shared" si="45"/>
        <v>3.3229594432503338</v>
      </c>
    </row>
    <row r="1549" spans="1:17" x14ac:dyDescent="0.25">
      <c r="A1549" s="88" t="s">
        <v>20</v>
      </c>
      <c r="B1549" s="88" t="s">
        <v>22</v>
      </c>
      <c r="C1549" s="88" t="s">
        <v>65</v>
      </c>
      <c r="D1549" s="88" t="s">
        <v>132</v>
      </c>
      <c r="E1549" s="130">
        <v>0</v>
      </c>
      <c r="F1549" s="130">
        <v>0.5</v>
      </c>
      <c r="G1549" s="90">
        <v>14.2716843615</v>
      </c>
      <c r="H1549" s="90">
        <v>-0.27151631320000003</v>
      </c>
      <c r="I1549" s="90">
        <v>1.6927375000000001E-3</v>
      </c>
      <c r="J1549" s="90">
        <v>49.055054623899998</v>
      </c>
      <c r="K1549" s="90">
        <v>1</v>
      </c>
      <c r="L1549" s="90">
        <v>4.3701220200000002E-2</v>
      </c>
      <c r="M1549" s="90">
        <v>-3.5973379999999999E-4</v>
      </c>
      <c r="N1549" s="89">
        <v>5</v>
      </c>
      <c r="O1549" s="89">
        <v>85</v>
      </c>
      <c r="P1549" s="89">
        <f t="shared" si="46"/>
        <v>30</v>
      </c>
      <c r="Q1549" s="91">
        <f t="shared" si="45"/>
        <v>4.6721373045041528</v>
      </c>
    </row>
    <row r="1550" spans="1:17" x14ac:dyDescent="0.25">
      <c r="A1550" s="88" t="s">
        <v>20</v>
      </c>
      <c r="B1550" s="88" t="s">
        <v>22</v>
      </c>
      <c r="C1550" s="88" t="s">
        <v>65</v>
      </c>
      <c r="D1550" s="88" t="s">
        <v>133</v>
      </c>
      <c r="E1550" s="130">
        <v>0</v>
      </c>
      <c r="F1550" s="130">
        <v>0.5</v>
      </c>
      <c r="G1550" s="90">
        <v>-5.5751932991000004</v>
      </c>
      <c r="H1550" s="90">
        <v>0.41485640229999998</v>
      </c>
      <c r="I1550" s="90">
        <v>-2.6046064999999999E-3</v>
      </c>
      <c r="J1550" s="90">
        <v>29.534988782900001</v>
      </c>
      <c r="K1550" s="90">
        <v>1</v>
      </c>
      <c r="L1550" s="90">
        <v>-0.25371549650000003</v>
      </c>
      <c r="M1550" s="90">
        <v>2.6470822200000001E-2</v>
      </c>
      <c r="N1550" s="89">
        <v>5</v>
      </c>
      <c r="O1550" s="89">
        <v>85</v>
      </c>
      <c r="P1550" s="89">
        <f t="shared" si="46"/>
        <v>30</v>
      </c>
      <c r="Q1550" s="91">
        <f t="shared" si="45"/>
        <v>0.32016990890409452</v>
      </c>
    </row>
    <row r="1551" spans="1:17" x14ac:dyDescent="0.25">
      <c r="A1551" s="88" t="s">
        <v>20</v>
      </c>
      <c r="B1551" s="88" t="s">
        <v>21</v>
      </c>
      <c r="C1551" s="88" t="s">
        <v>65</v>
      </c>
      <c r="D1551" s="88" t="s">
        <v>131</v>
      </c>
      <c r="E1551" s="130">
        <v>0</v>
      </c>
      <c r="F1551" s="130">
        <v>0.5</v>
      </c>
      <c r="G1551" s="90">
        <v>-90.496067333499994</v>
      </c>
      <c r="H1551" s="90">
        <v>29.2562018972</v>
      </c>
      <c r="I1551" s="90">
        <v>0.42984605599999998</v>
      </c>
      <c r="J1551" s="90">
        <v>105.8142156489</v>
      </c>
      <c r="K1551" s="90">
        <v>1</v>
      </c>
      <c r="L1551" s="90">
        <v>-0.78759173010000005</v>
      </c>
      <c r="M1551" s="90">
        <v>0.32355735489999998</v>
      </c>
      <c r="N1551" s="89">
        <v>5</v>
      </c>
      <c r="O1551" s="89">
        <v>85</v>
      </c>
      <c r="P1551" s="89">
        <f t="shared" si="46"/>
        <v>30</v>
      </c>
      <c r="Q1551" s="91">
        <f t="shared" si="45"/>
        <v>4.3845612807934042</v>
      </c>
    </row>
    <row r="1552" spans="1:17" x14ac:dyDescent="0.25">
      <c r="A1552" s="88" t="s">
        <v>20</v>
      </c>
      <c r="B1552" s="88" t="s">
        <v>21</v>
      </c>
      <c r="C1552" s="88" t="s">
        <v>65</v>
      </c>
      <c r="D1552" s="88" t="s">
        <v>132</v>
      </c>
      <c r="E1552" s="130">
        <v>0</v>
      </c>
      <c r="F1552" s="130">
        <v>0.5</v>
      </c>
      <c r="G1552" s="90">
        <v>20.2443879319</v>
      </c>
      <c r="H1552" s="90">
        <v>-0.4290554915</v>
      </c>
      <c r="I1552" s="90">
        <v>2.6984356000000001E-3</v>
      </c>
      <c r="J1552" s="90">
        <v>60.128850473100002</v>
      </c>
      <c r="K1552" s="90">
        <v>1</v>
      </c>
      <c r="L1552" s="90">
        <v>5.0349145599999999E-2</v>
      </c>
      <c r="M1552" s="90">
        <v>-4.7638729999999998E-4</v>
      </c>
      <c r="N1552" s="89">
        <v>5</v>
      </c>
      <c r="O1552" s="89">
        <v>85</v>
      </c>
      <c r="P1552" s="89">
        <f t="shared" si="46"/>
        <v>30</v>
      </c>
      <c r="Q1552" s="91">
        <f t="shared" si="45"/>
        <v>5.6710688093562265</v>
      </c>
    </row>
    <row r="1553" spans="1:17" x14ac:dyDescent="0.25">
      <c r="A1553" s="88" t="s">
        <v>20</v>
      </c>
      <c r="B1553" s="88" t="s">
        <v>21</v>
      </c>
      <c r="C1553" s="88" t="s">
        <v>65</v>
      </c>
      <c r="D1553" s="88" t="s">
        <v>133</v>
      </c>
      <c r="E1553" s="130">
        <v>0</v>
      </c>
      <c r="F1553" s="130">
        <v>0.5</v>
      </c>
      <c r="G1553" s="90">
        <v>-7.9156633511000001</v>
      </c>
      <c r="H1553" s="90">
        <v>0.55074280490000005</v>
      </c>
      <c r="I1553" s="90">
        <v>-3.7361273999999998E-3</v>
      </c>
      <c r="J1553" s="90">
        <v>38.267182130000002</v>
      </c>
      <c r="K1553" s="90">
        <v>1</v>
      </c>
      <c r="L1553" s="90">
        <v>-0.26291221460000003</v>
      </c>
      <c r="M1553" s="90">
        <v>2.65902786E-2</v>
      </c>
      <c r="N1553" s="89">
        <v>5</v>
      </c>
      <c r="O1553" s="89">
        <v>85</v>
      </c>
      <c r="P1553" s="89">
        <f t="shared" si="46"/>
        <v>30</v>
      </c>
      <c r="Q1553" s="91">
        <f t="shared" si="45"/>
        <v>0.38252306563719285</v>
      </c>
    </row>
    <row r="1554" spans="1:17" x14ac:dyDescent="0.25">
      <c r="A1554" s="88" t="s">
        <v>20</v>
      </c>
      <c r="B1554" s="88" t="s">
        <v>23</v>
      </c>
      <c r="C1554" s="88" t="s">
        <v>65</v>
      </c>
      <c r="D1554" s="88" t="s">
        <v>134</v>
      </c>
      <c r="E1554" s="130">
        <v>0</v>
      </c>
      <c r="F1554" s="130">
        <v>0.5</v>
      </c>
      <c r="G1554" s="90">
        <v>186.9427250223342</v>
      </c>
      <c r="H1554" s="90">
        <v>1.0063117009573816</v>
      </c>
      <c r="I1554" s="90">
        <v>-0.78922234844048766</v>
      </c>
      <c r="J1554" s="90">
        <v>0</v>
      </c>
      <c r="K1554" s="90">
        <v>0</v>
      </c>
      <c r="L1554" s="90">
        <v>0</v>
      </c>
      <c r="M1554" s="90">
        <v>0</v>
      </c>
      <c r="N1554" s="89">
        <v>12</v>
      </c>
      <c r="O1554" s="89">
        <v>105</v>
      </c>
      <c r="P1554" s="89">
        <f t="shared" si="46"/>
        <v>30</v>
      </c>
      <c r="Q1554" s="91">
        <f>((alpha_a*(beta_b^speed_s))*(speed_s^ceta_c))</f>
        <v>15.413708400528897</v>
      </c>
    </row>
    <row r="1555" spans="1:17" x14ac:dyDescent="0.25">
      <c r="A1555" s="88" t="s">
        <v>20</v>
      </c>
      <c r="B1555" s="88" t="s">
        <v>23</v>
      </c>
      <c r="C1555" s="88" t="s">
        <v>65</v>
      </c>
      <c r="D1555" s="88" t="s">
        <v>135</v>
      </c>
      <c r="E1555" s="130">
        <v>0</v>
      </c>
      <c r="F1555" s="130">
        <v>0.5</v>
      </c>
      <c r="G1555" s="90">
        <v>166.20593926130971</v>
      </c>
      <c r="H1555" s="90">
        <v>1.0064825246256985</v>
      </c>
      <c r="I1555" s="90">
        <v>-0.83415814785601428</v>
      </c>
      <c r="J1555" s="90">
        <v>0</v>
      </c>
      <c r="K1555" s="90">
        <v>0</v>
      </c>
      <c r="L1555" s="90">
        <v>0</v>
      </c>
      <c r="M1555" s="90">
        <v>0</v>
      </c>
      <c r="N1555" s="89">
        <v>12</v>
      </c>
      <c r="O1555" s="89">
        <v>105</v>
      </c>
      <c r="P1555" s="89">
        <f t="shared" si="46"/>
        <v>30</v>
      </c>
      <c r="Q1555" s="91">
        <f>((alpha_a*(beta_b^speed_s))*(speed_s^ceta_c))</f>
        <v>11.821728209428269</v>
      </c>
    </row>
    <row r="1556" spans="1:17" x14ac:dyDescent="0.25">
      <c r="A1556" s="88" t="s">
        <v>20</v>
      </c>
      <c r="B1556" s="88" t="s">
        <v>23</v>
      </c>
      <c r="C1556" s="88" t="s">
        <v>65</v>
      </c>
      <c r="D1556" s="88" t="s">
        <v>136</v>
      </c>
      <c r="E1556" s="130">
        <v>0</v>
      </c>
      <c r="F1556" s="130">
        <v>0.5</v>
      </c>
      <c r="G1556" s="90">
        <v>190.90973994913136</v>
      </c>
      <c r="H1556" s="90">
        <v>1.0062412758619035</v>
      </c>
      <c r="I1556" s="90">
        <v>-0.84223542823117437</v>
      </c>
      <c r="J1556" s="90">
        <v>0</v>
      </c>
      <c r="K1556" s="90">
        <v>0</v>
      </c>
      <c r="L1556" s="90">
        <v>0</v>
      </c>
      <c r="M1556" s="90">
        <v>0</v>
      </c>
      <c r="N1556" s="89">
        <v>12</v>
      </c>
      <c r="O1556" s="89">
        <v>105</v>
      </c>
      <c r="P1556" s="89">
        <f t="shared" si="46"/>
        <v>30</v>
      </c>
      <c r="Q1556" s="91">
        <f>((alpha_a*(beta_b^speed_s))*(speed_s^ceta_c))</f>
        <v>13.116201348933791</v>
      </c>
    </row>
    <row r="1557" spans="1:17" x14ac:dyDescent="0.25">
      <c r="A1557" s="88" t="s">
        <v>20</v>
      </c>
      <c r="B1557" s="88" t="s">
        <v>23</v>
      </c>
      <c r="C1557" s="88" t="s">
        <v>65</v>
      </c>
      <c r="D1557" s="88" t="s">
        <v>137</v>
      </c>
      <c r="E1557" s="130">
        <v>0</v>
      </c>
      <c r="F1557" s="130">
        <v>0.5</v>
      </c>
      <c r="G1557" s="90">
        <v>263.23601727827588</v>
      </c>
      <c r="H1557" s="90">
        <v>1.0073767275648557</v>
      </c>
      <c r="I1557" s="90">
        <v>-1.0013450839433224</v>
      </c>
      <c r="J1557" s="90">
        <v>0</v>
      </c>
      <c r="K1557" s="90">
        <v>0</v>
      </c>
      <c r="L1557" s="90">
        <v>0</v>
      </c>
      <c r="M1557" s="90">
        <v>0</v>
      </c>
      <c r="N1557" s="89">
        <v>12</v>
      </c>
      <c r="O1557" s="89">
        <v>105</v>
      </c>
      <c r="P1557" s="89">
        <f t="shared" si="46"/>
        <v>30</v>
      </c>
      <c r="Q1557" s="91">
        <f>((alpha_a*(beta_b^speed_s))*(speed_s^ceta_c))</f>
        <v>10.889165821038494</v>
      </c>
    </row>
    <row r="1558" spans="1:17" x14ac:dyDescent="0.25">
      <c r="A1558" s="88" t="s">
        <v>20</v>
      </c>
      <c r="B1558" s="88" t="s">
        <v>23</v>
      </c>
      <c r="C1558" s="88" t="s">
        <v>65</v>
      </c>
      <c r="D1558" s="88" t="s">
        <v>138</v>
      </c>
      <c r="E1558" s="130">
        <v>0</v>
      </c>
      <c r="F1558" s="130">
        <v>0.5</v>
      </c>
      <c r="G1558" s="90">
        <v>3.6993177897912397</v>
      </c>
      <c r="H1558" s="90">
        <v>192.404220839777</v>
      </c>
      <c r="I1558" s="90">
        <v>-0.62765036682566433</v>
      </c>
      <c r="J1558" s="90">
        <v>0.79846453712249621</v>
      </c>
      <c r="K1558" s="90">
        <v>2.2146760375093926E-2</v>
      </c>
      <c r="L1558" s="90">
        <v>0</v>
      </c>
      <c r="M1558" s="90">
        <v>0</v>
      </c>
      <c r="N1558" s="89">
        <v>12</v>
      </c>
      <c r="O1558" s="89">
        <v>105</v>
      </c>
      <c r="P1558" s="89">
        <f t="shared" si="46"/>
        <v>30</v>
      </c>
      <c r="Q1558" s="91">
        <f>(alpha_a+(beta_b/(1+EXP((((-1)*ceta_c)+(delta_d*LN(speed_s)))+(epsilon_e*speed_s)))))</f>
        <v>7.1335707771407524</v>
      </c>
    </row>
    <row r="1559" spans="1:17" x14ac:dyDescent="0.25">
      <c r="A1559" s="88" t="s">
        <v>20</v>
      </c>
      <c r="B1559" s="88" t="s">
        <v>24</v>
      </c>
      <c r="C1559" s="88" t="s">
        <v>65</v>
      </c>
      <c r="D1559" s="88" t="s">
        <v>134</v>
      </c>
      <c r="E1559" s="130">
        <v>0</v>
      </c>
      <c r="F1559" s="130">
        <v>0.5</v>
      </c>
      <c r="G1559" s="90">
        <v>171.39786303553467</v>
      </c>
      <c r="H1559" s="90">
        <v>1.0082701383061936</v>
      </c>
      <c r="I1559" s="90">
        <v>-0.84529439501721348</v>
      </c>
      <c r="J1559" s="90">
        <v>0</v>
      </c>
      <c r="K1559" s="90">
        <v>0</v>
      </c>
      <c r="L1559" s="90">
        <v>0</v>
      </c>
      <c r="M1559" s="90">
        <v>0</v>
      </c>
      <c r="N1559" s="89">
        <v>12</v>
      </c>
      <c r="O1559" s="89">
        <v>105</v>
      </c>
      <c r="P1559" s="89">
        <f t="shared" si="46"/>
        <v>30</v>
      </c>
      <c r="Q1559" s="91">
        <f>((alpha_a*(beta_b^speed_s))*(speed_s^ceta_c))</f>
        <v>12.379703266765496</v>
      </c>
    </row>
    <row r="1560" spans="1:17" x14ac:dyDescent="0.25">
      <c r="A1560" s="88" t="s">
        <v>20</v>
      </c>
      <c r="B1560" s="88" t="s">
        <v>24</v>
      </c>
      <c r="C1560" s="88" t="s">
        <v>65</v>
      </c>
      <c r="D1560" s="88" t="s">
        <v>135</v>
      </c>
      <c r="E1560" s="130">
        <v>0</v>
      </c>
      <c r="F1560" s="130">
        <v>0.5</v>
      </c>
      <c r="G1560" s="90">
        <v>159.73039958663819</v>
      </c>
      <c r="H1560" s="90">
        <v>1.0087103935301733</v>
      </c>
      <c r="I1560" s="90">
        <v>-0.90171865651832461</v>
      </c>
      <c r="J1560" s="90">
        <v>0</v>
      </c>
      <c r="K1560" s="90">
        <v>0</v>
      </c>
      <c r="L1560" s="90">
        <v>0</v>
      </c>
      <c r="M1560" s="90">
        <v>0</v>
      </c>
      <c r="N1560" s="89">
        <v>12</v>
      </c>
      <c r="O1560" s="89">
        <v>105</v>
      </c>
      <c r="P1560" s="89">
        <f t="shared" si="46"/>
        <v>30</v>
      </c>
      <c r="Q1560" s="91">
        <f>((alpha_a*(beta_b^speed_s))*(speed_s^ceta_c))</f>
        <v>9.6479413911228349</v>
      </c>
    </row>
    <row r="1561" spans="1:17" x14ac:dyDescent="0.25">
      <c r="A1561" s="88" t="s">
        <v>20</v>
      </c>
      <c r="B1561" s="88" t="s">
        <v>24</v>
      </c>
      <c r="C1561" s="88" t="s">
        <v>65</v>
      </c>
      <c r="D1561" s="88" t="s">
        <v>136</v>
      </c>
      <c r="E1561" s="130">
        <v>0</v>
      </c>
      <c r="F1561" s="130">
        <v>0.5</v>
      </c>
      <c r="G1561" s="90">
        <v>185.1295200028255</v>
      </c>
      <c r="H1561" s="90">
        <v>1.0080254185571897</v>
      </c>
      <c r="I1561" s="90">
        <v>-0.89862545798984905</v>
      </c>
      <c r="J1561" s="90">
        <v>0</v>
      </c>
      <c r="K1561" s="90">
        <v>0</v>
      </c>
      <c r="L1561" s="90">
        <v>0</v>
      </c>
      <c r="M1561" s="90">
        <v>0</v>
      </c>
      <c r="N1561" s="89">
        <v>12</v>
      </c>
      <c r="O1561" s="89">
        <v>105</v>
      </c>
      <c r="P1561" s="89">
        <f t="shared" si="46"/>
        <v>30</v>
      </c>
      <c r="Q1561" s="91">
        <f>((alpha_a*(beta_b^speed_s))*(speed_s^ceta_c))</f>
        <v>11.072391060760665</v>
      </c>
    </row>
    <row r="1562" spans="1:17" x14ac:dyDescent="0.25">
      <c r="A1562" s="88" t="s">
        <v>20</v>
      </c>
      <c r="B1562" s="88" t="s">
        <v>24</v>
      </c>
      <c r="C1562" s="88" t="s">
        <v>65</v>
      </c>
      <c r="D1562" s="88" t="s">
        <v>137</v>
      </c>
      <c r="E1562" s="130">
        <v>0</v>
      </c>
      <c r="F1562" s="130">
        <v>0.5</v>
      </c>
      <c r="G1562" s="90">
        <v>332.32350947419167</v>
      </c>
      <c r="H1562" s="90">
        <v>1.010351201154803</v>
      </c>
      <c r="I1562" s="90">
        <v>-1.129511490199268</v>
      </c>
      <c r="J1562" s="90">
        <v>0</v>
      </c>
      <c r="K1562" s="90">
        <v>0</v>
      </c>
      <c r="L1562" s="90">
        <v>0</v>
      </c>
      <c r="M1562" s="90">
        <v>0</v>
      </c>
      <c r="N1562" s="89">
        <v>12</v>
      </c>
      <c r="O1562" s="89">
        <v>105</v>
      </c>
      <c r="P1562" s="89">
        <f t="shared" si="46"/>
        <v>30</v>
      </c>
      <c r="Q1562" s="91">
        <f>((alpha_a*(beta_b^speed_s))*(speed_s^ceta_c))</f>
        <v>9.7119513727627016</v>
      </c>
    </row>
    <row r="1563" spans="1:17" x14ac:dyDescent="0.25">
      <c r="A1563" s="88" t="s">
        <v>20</v>
      </c>
      <c r="B1563" s="88" t="s">
        <v>24</v>
      </c>
      <c r="C1563" s="88" t="s">
        <v>65</v>
      </c>
      <c r="D1563" s="88" t="s">
        <v>138</v>
      </c>
      <c r="E1563" s="130">
        <v>0</v>
      </c>
      <c r="F1563" s="130">
        <v>0.5</v>
      </c>
      <c r="G1563" s="90">
        <v>3.5148886542992872</v>
      </c>
      <c r="H1563" s="90">
        <v>186.99368965727035</v>
      </c>
      <c r="I1563" s="90">
        <v>-0.58949327345341607</v>
      </c>
      <c r="J1563" s="90">
        <v>0.82134816193512694</v>
      </c>
      <c r="K1563" s="90">
        <v>2.6961146709704304E-2</v>
      </c>
      <c r="L1563" s="90">
        <v>0</v>
      </c>
      <c r="M1563" s="90">
        <v>0</v>
      </c>
      <c r="N1563" s="89">
        <v>12</v>
      </c>
      <c r="O1563" s="89">
        <v>105</v>
      </c>
      <c r="P1563" s="89">
        <f t="shared" si="46"/>
        <v>30</v>
      </c>
      <c r="Q1563" s="91">
        <f>(alpha_a+(beta_b/(1+EXP((((-1)*ceta_c)+(delta_d*LN(speed_s)))+(epsilon_e*speed_s)))))</f>
        <v>6.2996871001704537</v>
      </c>
    </row>
    <row r="1564" spans="1:17" x14ac:dyDescent="0.25">
      <c r="A1564" s="88" t="s">
        <v>20</v>
      </c>
      <c r="B1564" s="88" t="s">
        <v>19</v>
      </c>
      <c r="C1564" s="88" t="s">
        <v>65</v>
      </c>
      <c r="D1564" s="88" t="s">
        <v>134</v>
      </c>
      <c r="E1564" s="130">
        <v>0</v>
      </c>
      <c r="F1564" s="130">
        <v>0.5</v>
      </c>
      <c r="G1564" s="90">
        <v>4.3305065703131964</v>
      </c>
      <c r="H1564" s="90">
        <v>0.79229069600677404</v>
      </c>
      <c r="I1564" s="90">
        <v>-0.41053260239928263</v>
      </c>
      <c r="J1564" s="90">
        <v>0</v>
      </c>
      <c r="K1564" s="90">
        <v>0</v>
      </c>
      <c r="L1564" s="90">
        <v>0</v>
      </c>
      <c r="M1564" s="90">
        <v>0</v>
      </c>
      <c r="N1564" s="89">
        <v>11</v>
      </c>
      <c r="O1564" s="89">
        <v>86</v>
      </c>
      <c r="P1564" s="89">
        <f t="shared" si="46"/>
        <v>30</v>
      </c>
      <c r="Q1564" s="91">
        <f>EXP((alpha_a+(beta_b/speed_s))+(ceta_c*LN(speed_s)))</f>
        <v>19.30982140982449</v>
      </c>
    </row>
    <row r="1565" spans="1:17" x14ac:dyDescent="0.25">
      <c r="A1565" s="88" t="s">
        <v>20</v>
      </c>
      <c r="B1565" s="88" t="s">
        <v>19</v>
      </c>
      <c r="C1565" s="88" t="s">
        <v>65</v>
      </c>
      <c r="D1565" s="88" t="s">
        <v>135</v>
      </c>
      <c r="E1565" s="130">
        <v>0</v>
      </c>
      <c r="F1565" s="130">
        <v>0.5</v>
      </c>
      <c r="G1565" s="90">
        <v>3.9131144208996931</v>
      </c>
      <c r="H1565" s="90">
        <v>1.0049437376797903</v>
      </c>
      <c r="I1565" s="90">
        <v>-0.43371754847971683</v>
      </c>
      <c r="J1565" s="90">
        <v>0</v>
      </c>
      <c r="K1565" s="90">
        <v>0</v>
      </c>
      <c r="L1565" s="90">
        <v>0</v>
      </c>
      <c r="M1565" s="90">
        <v>0</v>
      </c>
      <c r="N1565" s="89">
        <v>11</v>
      </c>
      <c r="O1565" s="89">
        <v>86</v>
      </c>
      <c r="P1565" s="89">
        <f t="shared" si="46"/>
        <v>30</v>
      </c>
      <c r="Q1565" s="91">
        <f>EXP((alpha_a+(beta_b/speed_s))+(ceta_c*LN(speed_s)))</f>
        <v>11.839643926388479</v>
      </c>
    </row>
    <row r="1566" spans="1:17" x14ac:dyDescent="0.25">
      <c r="A1566" s="88" t="s">
        <v>20</v>
      </c>
      <c r="B1566" s="88" t="s">
        <v>19</v>
      </c>
      <c r="C1566" s="88" t="s">
        <v>65</v>
      </c>
      <c r="D1566" s="88" t="s">
        <v>136</v>
      </c>
      <c r="E1566" s="130">
        <v>0</v>
      </c>
      <c r="F1566" s="130">
        <v>0.5</v>
      </c>
      <c r="G1566" s="90">
        <v>3.9617793972731703</v>
      </c>
      <c r="H1566" s="90">
        <v>1.6405897979493225</v>
      </c>
      <c r="I1566" s="90">
        <v>-0.43894706243203829</v>
      </c>
      <c r="J1566" s="90">
        <v>0</v>
      </c>
      <c r="K1566" s="90">
        <v>0</v>
      </c>
      <c r="L1566" s="90">
        <v>0</v>
      </c>
      <c r="M1566" s="90">
        <v>0</v>
      </c>
      <c r="N1566" s="89">
        <v>11</v>
      </c>
      <c r="O1566" s="89">
        <v>86</v>
      </c>
      <c r="P1566" s="89">
        <f t="shared" si="46"/>
        <v>30</v>
      </c>
      <c r="Q1566" s="91">
        <f>EXP((alpha_a+(beta_b/speed_s))+(ceta_c*LN(speed_s)))</f>
        <v>12.47242396395893</v>
      </c>
    </row>
    <row r="1567" spans="1:17" x14ac:dyDescent="0.25">
      <c r="A1567" s="88" t="s">
        <v>20</v>
      </c>
      <c r="B1567" s="88" t="s">
        <v>19</v>
      </c>
      <c r="C1567" s="88" t="s">
        <v>65</v>
      </c>
      <c r="D1567" s="88" t="s">
        <v>137</v>
      </c>
      <c r="E1567" s="130">
        <v>0</v>
      </c>
      <c r="F1567" s="130">
        <v>0.5</v>
      </c>
      <c r="G1567" s="90">
        <v>4.0157972922541889</v>
      </c>
      <c r="H1567" s="90">
        <v>3.7498909853565681</v>
      </c>
      <c r="I1567" s="90">
        <v>-0.52441723782582295</v>
      </c>
      <c r="J1567" s="90">
        <v>0</v>
      </c>
      <c r="K1567" s="90">
        <v>0</v>
      </c>
      <c r="L1567" s="90">
        <v>0</v>
      </c>
      <c r="M1567" s="90">
        <v>0</v>
      </c>
      <c r="N1567" s="89">
        <v>11</v>
      </c>
      <c r="O1567" s="89">
        <v>86</v>
      </c>
      <c r="P1567" s="89">
        <f t="shared" si="46"/>
        <v>30</v>
      </c>
      <c r="Q1567" s="91">
        <f>EXP((alpha_a+(beta_b/speed_s))+(ceta_c*LN(speed_s)))</f>
        <v>10.560779821040802</v>
      </c>
    </row>
    <row r="1568" spans="1:17" x14ac:dyDescent="0.25">
      <c r="A1568" s="88" t="s">
        <v>20</v>
      </c>
      <c r="B1568" s="88" t="s">
        <v>19</v>
      </c>
      <c r="C1568" s="88" t="s">
        <v>65</v>
      </c>
      <c r="D1568" s="88" t="s">
        <v>138</v>
      </c>
      <c r="E1568" s="130">
        <v>0</v>
      </c>
      <c r="F1568" s="130">
        <v>0.5</v>
      </c>
      <c r="G1568" s="90">
        <v>-4.9904119486902145E-5</v>
      </c>
      <c r="H1568" s="90">
        <v>8.4003813650787816E-3</v>
      </c>
      <c r="I1568" s="90">
        <v>-0.50757040744850779</v>
      </c>
      <c r="J1568" s="90">
        <v>16.120578661755967</v>
      </c>
      <c r="K1568" s="90">
        <v>0</v>
      </c>
      <c r="L1568" s="90">
        <v>0</v>
      </c>
      <c r="M1568" s="90">
        <v>0</v>
      </c>
      <c r="N1568" s="89">
        <v>11</v>
      </c>
      <c r="O1568" s="89">
        <v>86</v>
      </c>
      <c r="P1568" s="89">
        <f t="shared" si="46"/>
        <v>30</v>
      </c>
      <c r="Q1568" s="91">
        <f>(((alpha_a*(speed_s^3))+(beta_b*(speed_s^2))+(ceta_c*speed_s))+delta_d)</f>
        <v>7.1063984407252789</v>
      </c>
    </row>
    <row r="1569" spans="1:17" x14ac:dyDescent="0.25">
      <c r="A1569" s="88" t="s">
        <v>20</v>
      </c>
      <c r="B1569" s="88" t="s">
        <v>22</v>
      </c>
      <c r="C1569" s="88" t="s">
        <v>65</v>
      </c>
      <c r="D1569" s="88" t="s">
        <v>134</v>
      </c>
      <c r="E1569" s="130">
        <v>0</v>
      </c>
      <c r="F1569" s="130">
        <v>0.5</v>
      </c>
      <c r="G1569" s="90">
        <v>80.803859176949857</v>
      </c>
      <c r="H1569" s="90">
        <v>1.0082425514934938</v>
      </c>
      <c r="I1569" s="90">
        <v>-0.70657923935711175</v>
      </c>
      <c r="J1569" s="90">
        <v>0</v>
      </c>
      <c r="K1569" s="90">
        <v>0</v>
      </c>
      <c r="L1569" s="90">
        <v>0</v>
      </c>
      <c r="M1569" s="90">
        <v>0</v>
      </c>
      <c r="N1569" s="89">
        <v>11</v>
      </c>
      <c r="O1569" s="89">
        <v>86</v>
      </c>
      <c r="P1569" s="89">
        <f t="shared" si="46"/>
        <v>30</v>
      </c>
      <c r="Q1569" s="91">
        <f>((alpha_a*(beta_b^speed_s))*(speed_s^ceta_c))</f>
        <v>9.3471574701047846</v>
      </c>
    </row>
    <row r="1570" spans="1:17" x14ac:dyDescent="0.25">
      <c r="A1570" s="88" t="s">
        <v>20</v>
      </c>
      <c r="B1570" s="88" t="s">
        <v>22</v>
      </c>
      <c r="C1570" s="88" t="s">
        <v>65</v>
      </c>
      <c r="D1570" s="88" t="s">
        <v>135</v>
      </c>
      <c r="E1570" s="130">
        <v>0</v>
      </c>
      <c r="F1570" s="130">
        <v>0.5</v>
      </c>
      <c r="G1570" s="90">
        <v>9.0101801635057086</v>
      </c>
      <c r="H1570" s="90">
        <v>-0.19443493148839366</v>
      </c>
      <c r="I1570" s="90">
        <v>90.970460461285739</v>
      </c>
      <c r="J1570" s="90">
        <v>-1.0820782214052753</v>
      </c>
      <c r="K1570" s="90">
        <v>0</v>
      </c>
      <c r="L1570" s="90">
        <v>0</v>
      </c>
      <c r="M1570" s="90">
        <v>0</v>
      </c>
      <c r="N1570" s="89">
        <v>11</v>
      </c>
      <c r="O1570" s="89">
        <v>86</v>
      </c>
      <c r="P1570" s="89">
        <f t="shared" si="46"/>
        <v>30</v>
      </c>
      <c r="Q1570" s="91">
        <f>((alpha_a*(speed_s^beta_b))+(ceta_c*(speed_s^delta_d)))</f>
        <v>6.9445357644511088</v>
      </c>
    </row>
    <row r="1571" spans="1:17" x14ac:dyDescent="0.25">
      <c r="A1571" s="88" t="s">
        <v>20</v>
      </c>
      <c r="B1571" s="88" t="s">
        <v>22</v>
      </c>
      <c r="C1571" s="88" t="s">
        <v>65</v>
      </c>
      <c r="D1571" s="88" t="s">
        <v>136</v>
      </c>
      <c r="E1571" s="130">
        <v>0</v>
      </c>
      <c r="F1571" s="130">
        <v>0.5</v>
      </c>
      <c r="G1571" s="90">
        <v>10.857021227638841</v>
      </c>
      <c r="H1571" s="90">
        <v>-0.21703601362184274</v>
      </c>
      <c r="I1571" s="90">
        <v>110.63871427132867</v>
      </c>
      <c r="J1571" s="90">
        <v>-1.1309079248321534</v>
      </c>
      <c r="K1571" s="90">
        <v>0</v>
      </c>
      <c r="L1571" s="90">
        <v>0</v>
      </c>
      <c r="M1571" s="90">
        <v>0</v>
      </c>
      <c r="N1571" s="89">
        <v>11</v>
      </c>
      <c r="O1571" s="89">
        <v>86</v>
      </c>
      <c r="P1571" s="89">
        <f t="shared" si="46"/>
        <v>30</v>
      </c>
      <c r="Q1571" s="91">
        <f>((alpha_a*(speed_s^beta_b))+(ceta_c*(speed_s^delta_d)))</f>
        <v>7.5522167251636247</v>
      </c>
    </row>
    <row r="1572" spans="1:17" x14ac:dyDescent="0.25">
      <c r="A1572" s="88" t="s">
        <v>20</v>
      </c>
      <c r="B1572" s="88" t="s">
        <v>22</v>
      </c>
      <c r="C1572" s="88" t="s">
        <v>65</v>
      </c>
      <c r="D1572" s="88" t="s">
        <v>137</v>
      </c>
      <c r="E1572" s="130">
        <v>0</v>
      </c>
      <c r="F1572" s="130">
        <v>0.5</v>
      </c>
      <c r="G1572" s="90">
        <v>326.96227626520948</v>
      </c>
      <c r="H1572" s="90">
        <v>-1.7709799310102035</v>
      </c>
      <c r="I1572" s="90">
        <v>40.112126531513645</v>
      </c>
      <c r="J1572" s="90">
        <v>-0.57716144378674339</v>
      </c>
      <c r="K1572" s="90">
        <v>0</v>
      </c>
      <c r="L1572" s="90">
        <v>0</v>
      </c>
      <c r="M1572" s="90">
        <v>0</v>
      </c>
      <c r="N1572" s="89">
        <v>11</v>
      </c>
      <c r="O1572" s="89">
        <v>86</v>
      </c>
      <c r="P1572" s="89">
        <f t="shared" si="46"/>
        <v>30</v>
      </c>
      <c r="Q1572" s="91">
        <f>((alpha_a*(speed_s^beta_b))+(ceta_c*(speed_s^delta_d)))</f>
        <v>6.4246530193321245</v>
      </c>
    </row>
    <row r="1573" spans="1:17" x14ac:dyDescent="0.25">
      <c r="A1573" s="88" t="s">
        <v>20</v>
      </c>
      <c r="B1573" s="88" t="s">
        <v>22</v>
      </c>
      <c r="C1573" s="88" t="s">
        <v>65</v>
      </c>
      <c r="D1573" s="88" t="s">
        <v>138</v>
      </c>
      <c r="E1573" s="130">
        <v>0</v>
      </c>
      <c r="F1573" s="130">
        <v>0.5</v>
      </c>
      <c r="G1573" s="90">
        <v>24.655226609525645</v>
      </c>
      <c r="H1573" s="90">
        <v>-0.5301408289794608</v>
      </c>
      <c r="I1573" s="90">
        <v>2193.234325589865</v>
      </c>
      <c r="J1573" s="90">
        <v>-3.536654107161918</v>
      </c>
      <c r="K1573" s="90">
        <v>0</v>
      </c>
      <c r="L1573" s="90">
        <v>0</v>
      </c>
      <c r="M1573" s="90">
        <v>0</v>
      </c>
      <c r="N1573" s="89">
        <v>11</v>
      </c>
      <c r="O1573" s="89">
        <v>86</v>
      </c>
      <c r="P1573" s="89">
        <f t="shared" si="46"/>
        <v>30</v>
      </c>
      <c r="Q1573" s="91">
        <f>((alpha_a*(speed_s^beta_b))+(ceta_c*(speed_s^delta_d)))</f>
        <v>4.0759042290709431</v>
      </c>
    </row>
    <row r="1574" spans="1:17" x14ac:dyDescent="0.25">
      <c r="A1574" s="88" t="s">
        <v>20</v>
      </c>
      <c r="B1574" s="88" t="s">
        <v>21</v>
      </c>
      <c r="C1574" s="88" t="s">
        <v>65</v>
      </c>
      <c r="D1574" s="88" t="s">
        <v>134</v>
      </c>
      <c r="E1574" s="130">
        <v>0</v>
      </c>
      <c r="F1574" s="130">
        <v>0.5</v>
      </c>
      <c r="G1574" s="90">
        <v>98.229633741997489</v>
      </c>
      <c r="H1574" s="90">
        <v>1.0040361649240623</v>
      </c>
      <c r="I1574" s="90">
        <v>-0.5859544907643075</v>
      </c>
      <c r="J1574" s="90">
        <v>0</v>
      </c>
      <c r="K1574" s="90">
        <v>0</v>
      </c>
      <c r="L1574" s="90">
        <v>0</v>
      </c>
      <c r="M1574" s="90">
        <v>0</v>
      </c>
      <c r="N1574" s="89">
        <v>11</v>
      </c>
      <c r="O1574" s="89">
        <v>86</v>
      </c>
      <c r="P1574" s="89">
        <f t="shared" si="46"/>
        <v>30</v>
      </c>
      <c r="Q1574" s="91">
        <f>((alpha_a*(beta_b^speed_s))*(speed_s^ceta_c))</f>
        <v>15.107666091782262</v>
      </c>
    </row>
    <row r="1575" spans="1:17" x14ac:dyDescent="0.25">
      <c r="A1575" s="88" t="s">
        <v>20</v>
      </c>
      <c r="B1575" s="88" t="s">
        <v>21</v>
      </c>
      <c r="C1575" s="88" t="s">
        <v>65</v>
      </c>
      <c r="D1575" s="88" t="s">
        <v>135</v>
      </c>
      <c r="E1575" s="130">
        <v>0</v>
      </c>
      <c r="F1575" s="130">
        <v>0.5</v>
      </c>
      <c r="G1575" s="90">
        <v>3.3337196632986199</v>
      </c>
      <c r="H1575" s="90">
        <v>3.4086908484777179</v>
      </c>
      <c r="I1575" s="90">
        <v>-0.3582527198579788</v>
      </c>
      <c r="J1575" s="90">
        <v>0</v>
      </c>
      <c r="K1575" s="90">
        <v>0</v>
      </c>
      <c r="L1575" s="90">
        <v>0</v>
      </c>
      <c r="M1575" s="90">
        <v>0</v>
      </c>
      <c r="N1575" s="89">
        <v>11</v>
      </c>
      <c r="O1575" s="89">
        <v>86</v>
      </c>
      <c r="P1575" s="89">
        <f t="shared" si="46"/>
        <v>30</v>
      </c>
      <c r="Q1575" s="91">
        <f>EXP((alpha_a+(beta_b/speed_s))+(ceta_c*LN(speed_s)))</f>
        <v>9.2892189853827478</v>
      </c>
    </row>
    <row r="1576" spans="1:17" x14ac:dyDescent="0.25">
      <c r="A1576" s="88" t="s">
        <v>20</v>
      </c>
      <c r="B1576" s="88" t="s">
        <v>21</v>
      </c>
      <c r="C1576" s="88" t="s">
        <v>65</v>
      </c>
      <c r="D1576" s="88" t="s">
        <v>136</v>
      </c>
      <c r="E1576" s="130">
        <v>0</v>
      </c>
      <c r="F1576" s="130">
        <v>0.5</v>
      </c>
      <c r="G1576" s="90">
        <v>3.9093558608108583</v>
      </c>
      <c r="H1576" s="90">
        <v>177.76044459291651</v>
      </c>
      <c r="I1576" s="90">
        <v>-0.40545741027882209</v>
      </c>
      <c r="J1576" s="90">
        <v>0.85669349521538274</v>
      </c>
      <c r="K1576" s="90">
        <v>7.1237477187956904E-4</v>
      </c>
      <c r="L1576" s="90">
        <v>0</v>
      </c>
      <c r="M1576" s="90">
        <v>0</v>
      </c>
      <c r="N1576" s="89">
        <v>11</v>
      </c>
      <c r="O1576" s="89">
        <v>86</v>
      </c>
      <c r="P1576" s="89">
        <f t="shared" si="46"/>
        <v>30</v>
      </c>
      <c r="Q1576" s="91">
        <f>(alpha_a+(beta_b/(1+EXP((((-1)*ceta_c)+(delta_d*LN(speed_s)))+(epsilon_e*speed_s)))))</f>
        <v>9.9894606560104933</v>
      </c>
    </row>
    <row r="1577" spans="1:17" x14ac:dyDescent="0.25">
      <c r="A1577" s="88" t="s">
        <v>20</v>
      </c>
      <c r="B1577" s="88" t="s">
        <v>21</v>
      </c>
      <c r="C1577" s="88" t="s">
        <v>65</v>
      </c>
      <c r="D1577" s="88" t="s">
        <v>137</v>
      </c>
      <c r="E1577" s="130">
        <v>0</v>
      </c>
      <c r="F1577" s="130">
        <v>0.5</v>
      </c>
      <c r="G1577" s="90">
        <v>574.647967886689</v>
      </c>
      <c r="H1577" s="90">
        <v>-1.9594665034790757</v>
      </c>
      <c r="I1577" s="90">
        <v>51.9988820689778</v>
      </c>
      <c r="J1577" s="90">
        <v>-0.56180189821725257</v>
      </c>
      <c r="K1577" s="90">
        <v>0</v>
      </c>
      <c r="L1577" s="90">
        <v>0</v>
      </c>
      <c r="M1577" s="90">
        <v>0</v>
      </c>
      <c r="N1577" s="89">
        <v>11</v>
      </c>
      <c r="O1577" s="89">
        <v>86</v>
      </c>
      <c r="P1577" s="89">
        <f t="shared" si="46"/>
        <v>30</v>
      </c>
      <c r="Q1577" s="91">
        <f>((alpha_a*(speed_s^beta_b))+(ceta_c*(speed_s^delta_d)))</f>
        <v>8.426742549539588</v>
      </c>
    </row>
    <row r="1578" spans="1:17" x14ac:dyDescent="0.25">
      <c r="A1578" s="88" t="s">
        <v>20</v>
      </c>
      <c r="B1578" s="88" t="s">
        <v>21</v>
      </c>
      <c r="C1578" s="88" t="s">
        <v>65</v>
      </c>
      <c r="D1578" s="88" t="s">
        <v>138</v>
      </c>
      <c r="E1578" s="130">
        <v>0</v>
      </c>
      <c r="F1578" s="130">
        <v>0.5</v>
      </c>
      <c r="G1578" s="90">
        <v>3.3387061508286955</v>
      </c>
      <c r="H1578" s="90">
        <v>1.0234647920898179</v>
      </c>
      <c r="I1578" s="90">
        <v>-0.4930243004847113</v>
      </c>
      <c r="J1578" s="90">
        <v>0</v>
      </c>
      <c r="K1578" s="90">
        <v>0</v>
      </c>
      <c r="L1578" s="90">
        <v>0</v>
      </c>
      <c r="M1578" s="90">
        <v>0</v>
      </c>
      <c r="N1578" s="89">
        <v>11</v>
      </c>
      <c r="O1578" s="89">
        <v>86</v>
      </c>
      <c r="P1578" s="89">
        <f t="shared" si="46"/>
        <v>30</v>
      </c>
      <c r="Q1578" s="91">
        <f>EXP((alpha_a+(beta_b/speed_s))+(ceta_c*LN(speed_s)))</f>
        <v>5.4518155628301912</v>
      </c>
    </row>
    <row r="1579" spans="1:17" x14ac:dyDescent="0.25">
      <c r="A1579" s="88" t="s">
        <v>6</v>
      </c>
      <c r="B1579" s="88" t="s">
        <v>5</v>
      </c>
      <c r="C1579" s="88" t="s">
        <v>65</v>
      </c>
      <c r="D1579" s="88" t="s">
        <v>134</v>
      </c>
      <c r="E1579" s="130">
        <v>0</v>
      </c>
      <c r="F1579" s="130">
        <v>0.5</v>
      </c>
      <c r="G1579" s="90">
        <v>97.35840226033649</v>
      </c>
      <c r="H1579" s="90">
        <v>1.0065205450014567</v>
      </c>
      <c r="I1579" s="90">
        <v>-0.67598181989974571</v>
      </c>
      <c r="J1579" s="90">
        <v>0</v>
      </c>
      <c r="K1579" s="90">
        <v>0</v>
      </c>
      <c r="L1579" s="90">
        <v>0</v>
      </c>
      <c r="M1579" s="90">
        <v>0</v>
      </c>
      <c r="N1579" s="89">
        <v>12</v>
      </c>
      <c r="O1579" s="89">
        <v>86</v>
      </c>
      <c r="P1579" s="89">
        <f t="shared" si="46"/>
        <v>30</v>
      </c>
      <c r="Q1579" s="91">
        <f>((alpha_a*(beta_b^speed_s))*(speed_s^ceta_c))</f>
        <v>11.872594824780382</v>
      </c>
    </row>
    <row r="1580" spans="1:17" x14ac:dyDescent="0.25">
      <c r="A1580" s="88" t="s">
        <v>6</v>
      </c>
      <c r="B1580" s="88" t="s">
        <v>5</v>
      </c>
      <c r="C1580" s="88" t="s">
        <v>65</v>
      </c>
      <c r="D1580" s="88" t="s">
        <v>135</v>
      </c>
      <c r="E1580" s="130">
        <v>0</v>
      </c>
      <c r="F1580" s="130">
        <v>0.5</v>
      </c>
      <c r="G1580" s="90">
        <v>4.8369639753709102</v>
      </c>
      <c r="H1580" s="90">
        <v>48.901370434889564</v>
      </c>
      <c r="I1580" s="90">
        <v>0.13495834594987233</v>
      </c>
      <c r="J1580" s="90">
        <v>0.58630200415032874</v>
      </c>
      <c r="K1580" s="90">
        <v>3.8195832558422356E-2</v>
      </c>
      <c r="L1580" s="90">
        <v>0</v>
      </c>
      <c r="M1580" s="90">
        <v>0</v>
      </c>
      <c r="N1580" s="89">
        <v>12</v>
      </c>
      <c r="O1580" s="89">
        <v>86</v>
      </c>
      <c r="P1580" s="89">
        <f t="shared" si="46"/>
        <v>30</v>
      </c>
      <c r="Q1580" s="91">
        <f>(alpha_a+(beta_b/(1+EXP((((-1)*ceta_c)+(delta_d*LN(speed_s)))+(epsilon_e*speed_s)))))</f>
        <v>7.1450331257293431</v>
      </c>
    </row>
    <row r="1581" spans="1:17" x14ac:dyDescent="0.25">
      <c r="A1581" s="88" t="s">
        <v>6</v>
      </c>
      <c r="B1581" s="88" t="s">
        <v>5</v>
      </c>
      <c r="C1581" s="88" t="s">
        <v>65</v>
      </c>
      <c r="D1581" s="88" t="s">
        <v>136</v>
      </c>
      <c r="E1581" s="130">
        <v>0</v>
      </c>
      <c r="F1581" s="130">
        <v>0.5</v>
      </c>
      <c r="G1581" s="90">
        <v>4.9622843929839036</v>
      </c>
      <c r="H1581" s="90">
        <v>104.44616426935919</v>
      </c>
      <c r="I1581" s="90">
        <v>-0.35372794432513521</v>
      </c>
      <c r="J1581" s="90">
        <v>0.72592310136499283</v>
      </c>
      <c r="K1581" s="90">
        <v>2.4587622916851029E-2</v>
      </c>
      <c r="L1581" s="90">
        <v>0</v>
      </c>
      <c r="M1581" s="90">
        <v>0</v>
      </c>
      <c r="N1581" s="89">
        <v>12</v>
      </c>
      <c r="O1581" s="89">
        <v>86</v>
      </c>
      <c r="P1581" s="89">
        <f t="shared" si="46"/>
        <v>30</v>
      </c>
      <c r="Q1581" s="91">
        <f>(alpha_a+(beta_b/(1+EXP((((-1)*ceta_c)+(delta_d*LN(speed_s)))+(epsilon_e*speed_s)))))</f>
        <v>7.8494507065877599</v>
      </c>
    </row>
    <row r="1582" spans="1:17" x14ac:dyDescent="0.25">
      <c r="A1582" s="88" t="s">
        <v>6</v>
      </c>
      <c r="B1582" s="88" t="s">
        <v>5</v>
      </c>
      <c r="C1582" s="88" t="s">
        <v>65</v>
      </c>
      <c r="D1582" s="88" t="s">
        <v>137</v>
      </c>
      <c r="E1582" s="130">
        <v>0</v>
      </c>
      <c r="F1582" s="130">
        <v>0.5</v>
      </c>
      <c r="G1582" s="90">
        <v>3.7445354093261112</v>
      </c>
      <c r="H1582" s="90">
        <v>189.28619610636005</v>
      </c>
      <c r="I1582" s="90">
        <v>-1.0633204468676987</v>
      </c>
      <c r="J1582" s="90">
        <v>0.72937956698731576</v>
      </c>
      <c r="K1582" s="90">
        <v>2.2608102805994745E-2</v>
      </c>
      <c r="L1582" s="90">
        <v>0</v>
      </c>
      <c r="M1582" s="90">
        <v>0</v>
      </c>
      <c r="N1582" s="89">
        <v>12</v>
      </c>
      <c r="O1582" s="89">
        <v>86</v>
      </c>
      <c r="P1582" s="89">
        <f t="shared" si="46"/>
        <v>30</v>
      </c>
      <c r="Q1582" s="91">
        <f>(alpha_a+(beta_b/(1+EXP((((-1)*ceta_c)+(delta_d*LN(speed_s)))+(epsilon_e*speed_s)))))</f>
        <v>6.4802009253358559</v>
      </c>
    </row>
    <row r="1583" spans="1:17" x14ac:dyDescent="0.25">
      <c r="A1583" s="88" t="s">
        <v>6</v>
      </c>
      <c r="B1583" s="88" t="s">
        <v>5</v>
      </c>
      <c r="C1583" s="88" t="s">
        <v>65</v>
      </c>
      <c r="D1583" s="88" t="s">
        <v>138</v>
      </c>
      <c r="E1583" s="130">
        <v>0</v>
      </c>
      <c r="F1583" s="130">
        <v>0.5</v>
      </c>
      <c r="G1583" s="90">
        <v>2.6823354364594105</v>
      </c>
      <c r="H1583" s="90">
        <v>42.752648245812111</v>
      </c>
      <c r="I1583" s="90">
        <v>4.2550129873680446E-2</v>
      </c>
      <c r="J1583" s="90">
        <v>0.81546875494095739</v>
      </c>
      <c r="K1583" s="90">
        <v>1.7491198203253639E-2</v>
      </c>
      <c r="L1583" s="90">
        <v>0</v>
      </c>
      <c r="M1583" s="90">
        <v>0</v>
      </c>
      <c r="N1583" s="89">
        <v>12</v>
      </c>
      <c r="O1583" s="89">
        <v>86</v>
      </c>
      <c r="P1583" s="89">
        <f t="shared" si="46"/>
        <v>30</v>
      </c>
      <c r="Q1583" s="91">
        <f>(alpha_a+(beta_b/(1+EXP((((-1)*ceta_c)+(delta_d*LN(speed_s)))+(epsilon_e*speed_s)))))</f>
        <v>4.2693395259766316</v>
      </c>
    </row>
    <row r="1584" spans="1:17" x14ac:dyDescent="0.25">
      <c r="A1584" s="88" t="s">
        <v>6</v>
      </c>
      <c r="B1584" s="88" t="s">
        <v>5</v>
      </c>
      <c r="C1584" s="88" t="s">
        <v>65</v>
      </c>
      <c r="D1584" s="88" t="s">
        <v>131</v>
      </c>
      <c r="E1584" s="130">
        <v>0</v>
      </c>
      <c r="F1584" s="130">
        <v>0.5</v>
      </c>
      <c r="G1584" s="90">
        <v>1.2658066228</v>
      </c>
      <c r="H1584" s="90">
        <v>2.3422673474</v>
      </c>
      <c r="I1584" s="90">
        <v>5.5306928399999997E-2</v>
      </c>
      <c r="J1584" s="90">
        <v>42.276161520300001</v>
      </c>
      <c r="K1584" s="90">
        <v>1</v>
      </c>
      <c r="L1584" s="90">
        <v>-6.9281103600000005E-2</v>
      </c>
      <c r="M1584" s="90">
        <v>3.8627218099999999E-2</v>
      </c>
      <c r="N1584" s="89">
        <v>5</v>
      </c>
      <c r="O1584" s="89">
        <v>85</v>
      </c>
      <c r="P1584" s="89">
        <f t="shared" si="46"/>
        <v>30</v>
      </c>
      <c r="Q1584" s="91">
        <f>(alpha_a+beta_b*speed_s+ceta_c*speed_s^2+delta_d/speed_s)/(epsilon_e+feta_f*speed_s+gamma_g*speed_s^2)</f>
        <v>3.6430278992762952</v>
      </c>
    </row>
    <row r="1585" spans="1:17" x14ac:dyDescent="0.25">
      <c r="A1585" s="88" t="s">
        <v>6</v>
      </c>
      <c r="B1585" s="88" t="s">
        <v>5</v>
      </c>
      <c r="C1585" s="88" t="s">
        <v>65</v>
      </c>
      <c r="D1585" s="88" t="s">
        <v>132</v>
      </c>
      <c r="E1585" s="130">
        <v>0</v>
      </c>
      <c r="F1585" s="130">
        <v>0.5</v>
      </c>
      <c r="G1585" s="90">
        <v>2.5287580373999998</v>
      </c>
      <c r="H1585" s="90">
        <v>-4.9514449210000002</v>
      </c>
      <c r="I1585" s="90">
        <v>4.0900347099999998E-2</v>
      </c>
      <c r="J1585" s="90">
        <v>55.709411715100003</v>
      </c>
      <c r="K1585" s="90">
        <v>1</v>
      </c>
      <c r="L1585" s="90">
        <v>-0.21392833999999999</v>
      </c>
      <c r="M1585" s="90">
        <v>-1.5271011500000001E-2</v>
      </c>
      <c r="N1585" s="89">
        <v>5</v>
      </c>
      <c r="O1585" s="89">
        <v>85</v>
      </c>
      <c r="P1585" s="89">
        <f t="shared" si="46"/>
        <v>30</v>
      </c>
      <c r="Q1585" s="91">
        <f>(alpha_a+beta_b*speed_s+ceta_c*speed_s^2+delta_d/speed_s)/(epsilon_e+feta_f*speed_s+gamma_g*speed_s^2)</f>
        <v>5.6021625221747513</v>
      </c>
    </row>
    <row r="1586" spans="1:17" x14ac:dyDescent="0.25">
      <c r="A1586" s="88" t="s">
        <v>6</v>
      </c>
      <c r="B1586" s="88" t="s">
        <v>5</v>
      </c>
      <c r="C1586" s="88" t="s">
        <v>65</v>
      </c>
      <c r="D1586" s="88" t="s">
        <v>133</v>
      </c>
      <c r="E1586" s="130">
        <v>0</v>
      </c>
      <c r="F1586" s="130">
        <v>0.5</v>
      </c>
      <c r="G1586" s="90">
        <v>-5.5681164161999996</v>
      </c>
      <c r="H1586" s="90">
        <v>0.98719105080000003</v>
      </c>
      <c r="I1586" s="90">
        <v>-3.1096899E-3</v>
      </c>
      <c r="J1586" s="90">
        <v>20.390443430099999</v>
      </c>
      <c r="K1586" s="90">
        <v>1</v>
      </c>
      <c r="L1586" s="90">
        <v>-0.45705433159999997</v>
      </c>
      <c r="M1586" s="90">
        <v>7.3665347899999997E-2</v>
      </c>
      <c r="N1586" s="89">
        <v>5</v>
      </c>
      <c r="O1586" s="89">
        <v>85</v>
      </c>
      <c r="P1586" s="89">
        <f t="shared" si="46"/>
        <v>30</v>
      </c>
      <c r="Q1586" s="91">
        <f>(alpha_a+beta_b*speed_s+ceta_c*speed_s^2+delta_d/speed_s)/(epsilon_e+feta_f*speed_s+gamma_g*speed_s^2)</f>
        <v>0.40921306834094046</v>
      </c>
    </row>
    <row r="1587" spans="1:17" x14ac:dyDescent="0.25">
      <c r="A1587" s="88" t="s">
        <v>6</v>
      </c>
      <c r="B1587" s="88" t="s">
        <v>10</v>
      </c>
      <c r="C1587" s="88" t="s">
        <v>65</v>
      </c>
      <c r="D1587" s="88" t="s">
        <v>134</v>
      </c>
      <c r="E1587" s="130">
        <v>0</v>
      </c>
      <c r="F1587" s="130">
        <v>0.5</v>
      </c>
      <c r="G1587" s="90">
        <v>80.838310792016671</v>
      </c>
      <c r="H1587" s="90">
        <v>1.0025763156794762</v>
      </c>
      <c r="I1587" s="90">
        <v>-0.55141869687502265</v>
      </c>
      <c r="J1587" s="90">
        <v>0</v>
      </c>
      <c r="K1587" s="90">
        <v>0</v>
      </c>
      <c r="L1587" s="90">
        <v>0</v>
      </c>
      <c r="M1587" s="90">
        <v>0</v>
      </c>
      <c r="N1587" s="89">
        <v>12</v>
      </c>
      <c r="O1587" s="89">
        <v>86</v>
      </c>
      <c r="P1587" s="89">
        <f t="shared" si="46"/>
        <v>30</v>
      </c>
      <c r="Q1587" s="91">
        <f>((alpha_a*(beta_b^speed_s))*(speed_s^ceta_c))</f>
        <v>13.385302125034601</v>
      </c>
    </row>
    <row r="1588" spans="1:17" x14ac:dyDescent="0.25">
      <c r="A1588" s="88" t="s">
        <v>6</v>
      </c>
      <c r="B1588" s="88" t="s">
        <v>10</v>
      </c>
      <c r="C1588" s="88" t="s">
        <v>65</v>
      </c>
      <c r="D1588" s="88" t="s">
        <v>135</v>
      </c>
      <c r="E1588" s="130">
        <v>0</v>
      </c>
      <c r="F1588" s="130">
        <v>0.5</v>
      </c>
      <c r="G1588" s="90">
        <v>66.393139500172026</v>
      </c>
      <c r="H1588" s="90">
        <v>1.0031780983697163</v>
      </c>
      <c r="I1588" s="90">
        <v>-0.59446987653426719</v>
      </c>
      <c r="J1588" s="90">
        <v>0</v>
      </c>
      <c r="K1588" s="90">
        <v>0</v>
      </c>
      <c r="L1588" s="90">
        <v>0</v>
      </c>
      <c r="M1588" s="90">
        <v>0</v>
      </c>
      <c r="N1588" s="89">
        <v>12</v>
      </c>
      <c r="O1588" s="89">
        <v>86</v>
      </c>
      <c r="P1588" s="89">
        <f t="shared" si="46"/>
        <v>30</v>
      </c>
      <c r="Q1588" s="91">
        <f>((alpha_a*(beta_b^speed_s))*(speed_s^ceta_c))</f>
        <v>9.6685283383895104</v>
      </c>
    </row>
    <row r="1589" spans="1:17" x14ac:dyDescent="0.25">
      <c r="A1589" s="88" t="s">
        <v>6</v>
      </c>
      <c r="B1589" s="88" t="s">
        <v>10</v>
      </c>
      <c r="C1589" s="88" t="s">
        <v>65</v>
      </c>
      <c r="D1589" s="88" t="s">
        <v>136</v>
      </c>
      <c r="E1589" s="130">
        <v>0</v>
      </c>
      <c r="F1589" s="130">
        <v>0.5</v>
      </c>
      <c r="G1589" s="90">
        <v>72.949209380911299</v>
      </c>
      <c r="H1589" s="90">
        <v>1.0030203804072448</v>
      </c>
      <c r="I1589" s="90">
        <v>-0.60214751381294163</v>
      </c>
      <c r="J1589" s="90">
        <v>0</v>
      </c>
      <c r="K1589" s="90">
        <v>0</v>
      </c>
      <c r="L1589" s="90">
        <v>0</v>
      </c>
      <c r="M1589" s="90">
        <v>0</v>
      </c>
      <c r="N1589" s="89">
        <v>12</v>
      </c>
      <c r="O1589" s="89">
        <v>86</v>
      </c>
      <c r="P1589" s="89">
        <f t="shared" si="46"/>
        <v>30</v>
      </c>
      <c r="Q1589" s="91">
        <f>((alpha_a*(beta_b^speed_s))*(speed_s^ceta_c))</f>
        <v>10.300739990586912</v>
      </c>
    </row>
    <row r="1590" spans="1:17" x14ac:dyDescent="0.25">
      <c r="A1590" s="88" t="s">
        <v>6</v>
      </c>
      <c r="B1590" s="88" t="s">
        <v>10</v>
      </c>
      <c r="C1590" s="88" t="s">
        <v>65</v>
      </c>
      <c r="D1590" s="88" t="s">
        <v>137</v>
      </c>
      <c r="E1590" s="130">
        <v>0</v>
      </c>
      <c r="F1590" s="130">
        <v>0.5</v>
      </c>
      <c r="G1590" s="90">
        <v>2.6836001440996315</v>
      </c>
      <c r="H1590" s="90">
        <v>151.77608556574339</v>
      </c>
      <c r="I1590" s="90">
        <v>-0.43122470718460459</v>
      </c>
      <c r="J1590" s="90">
        <v>0.8184398453948396</v>
      </c>
      <c r="K1590" s="90">
        <v>9.1873010050118591E-4</v>
      </c>
      <c r="L1590" s="90">
        <v>0</v>
      </c>
      <c r="M1590" s="90">
        <v>0</v>
      </c>
      <c r="N1590" s="89">
        <v>12</v>
      </c>
      <c r="O1590" s="89">
        <v>86</v>
      </c>
      <c r="P1590" s="89">
        <f t="shared" si="46"/>
        <v>30</v>
      </c>
      <c r="Q1590" s="91">
        <f>(alpha_a+(beta_b/(1+EXP((((-1)*ceta_c)+(delta_d*LN(speed_s)))+(epsilon_e*speed_s)))))</f>
        <v>8.3901834916245122</v>
      </c>
    </row>
    <row r="1591" spans="1:17" x14ac:dyDescent="0.25">
      <c r="A1591" s="88" t="s">
        <v>6</v>
      </c>
      <c r="B1591" s="88" t="s">
        <v>10</v>
      </c>
      <c r="C1591" s="88" t="s">
        <v>65</v>
      </c>
      <c r="D1591" s="88" t="s">
        <v>138</v>
      </c>
      <c r="E1591" s="130">
        <v>0</v>
      </c>
      <c r="F1591" s="130">
        <v>0.5</v>
      </c>
      <c r="G1591" s="90">
        <v>2.027468908644479</v>
      </c>
      <c r="H1591" s="90">
        <v>51.945463760387298</v>
      </c>
      <c r="I1591" s="90">
        <v>2.8312583339493561E-2</v>
      </c>
      <c r="J1591" s="90">
        <v>0.76365593619732719</v>
      </c>
      <c r="K1591" s="90">
        <v>9.8934766510649225E-4</v>
      </c>
      <c r="L1591" s="90">
        <v>0</v>
      </c>
      <c r="M1591" s="90">
        <v>0</v>
      </c>
      <c r="N1591" s="89">
        <v>12</v>
      </c>
      <c r="O1591" s="89">
        <v>86</v>
      </c>
      <c r="P1591" s="89">
        <f t="shared" si="46"/>
        <v>30</v>
      </c>
      <c r="Q1591" s="91">
        <f>(alpha_a+(beta_b/(1+EXP((((-1)*ceta_c)+(delta_d*LN(speed_s)))+(epsilon_e*speed_s)))))</f>
        <v>5.6232031514685366</v>
      </c>
    </row>
    <row r="1592" spans="1:17" x14ac:dyDescent="0.25">
      <c r="A1592" s="88" t="s">
        <v>6</v>
      </c>
      <c r="B1592" s="88" t="s">
        <v>10</v>
      </c>
      <c r="C1592" s="88" t="s">
        <v>65</v>
      </c>
      <c r="D1592" s="88" t="s">
        <v>131</v>
      </c>
      <c r="E1592" s="130">
        <v>0</v>
      </c>
      <c r="F1592" s="130">
        <v>0.5</v>
      </c>
      <c r="G1592" s="90">
        <v>89.921276500399998</v>
      </c>
      <c r="H1592" s="90">
        <v>-25.191589604400001</v>
      </c>
      <c r="I1592" s="90">
        <v>-0.43545274909999998</v>
      </c>
      <c r="J1592" s="90">
        <v>-3.5033025359000001</v>
      </c>
      <c r="K1592" s="90">
        <v>1</v>
      </c>
      <c r="L1592" s="90">
        <v>0.60376173339999994</v>
      </c>
      <c r="M1592" s="90">
        <v>-0.27013529959999999</v>
      </c>
      <c r="N1592" s="89">
        <v>5</v>
      </c>
      <c r="O1592" s="89">
        <v>85</v>
      </c>
      <c r="P1592" s="89">
        <f t="shared" si="46"/>
        <v>30</v>
      </c>
      <c r="Q1592" s="91">
        <f>(alpha_a+beta_b*speed_s+ceta_c*speed_s^2+delta_d/speed_s)/(epsilon_e+feta_f*speed_s+gamma_g*speed_s^2)</f>
        <v>4.7223595994615302</v>
      </c>
    </row>
    <row r="1593" spans="1:17" x14ac:dyDescent="0.25">
      <c r="A1593" s="88" t="s">
        <v>6</v>
      </c>
      <c r="B1593" s="88" t="s">
        <v>10</v>
      </c>
      <c r="C1593" s="88" t="s">
        <v>65</v>
      </c>
      <c r="D1593" s="88" t="s">
        <v>132</v>
      </c>
      <c r="E1593" s="130">
        <v>0</v>
      </c>
      <c r="F1593" s="130">
        <v>0.5</v>
      </c>
      <c r="G1593" s="90">
        <v>3.9854462466</v>
      </c>
      <c r="H1593" s="90">
        <v>91.610752313500001</v>
      </c>
      <c r="I1593" s="90">
        <v>-0.73601957910000004</v>
      </c>
      <c r="J1593" s="90">
        <v>130.69096100249999</v>
      </c>
      <c r="K1593" s="90">
        <v>0</v>
      </c>
      <c r="L1593" s="90">
        <v>1.9868568974</v>
      </c>
      <c r="M1593" s="90">
        <v>0.28719348259999999</v>
      </c>
      <c r="N1593" s="89">
        <v>5</v>
      </c>
      <c r="O1593" s="89">
        <v>85</v>
      </c>
      <c r="P1593" s="89">
        <f t="shared" si="46"/>
        <v>30</v>
      </c>
      <c r="Q1593" s="91">
        <f>(alpha_a+beta_b*speed_s+ceta_c*speed_s^2+delta_d/speed_s)/(epsilon_e+feta_f*speed_s+gamma_g*speed_s^2)</f>
        <v>6.5840285618834145</v>
      </c>
    </row>
    <row r="1594" spans="1:17" x14ac:dyDescent="0.25">
      <c r="A1594" s="88" t="s">
        <v>6</v>
      </c>
      <c r="B1594" s="88" t="s">
        <v>10</v>
      </c>
      <c r="C1594" s="88" t="s">
        <v>65</v>
      </c>
      <c r="D1594" s="88" t="s">
        <v>133</v>
      </c>
      <c r="E1594" s="130">
        <v>0</v>
      </c>
      <c r="F1594" s="130">
        <v>0.5</v>
      </c>
      <c r="G1594" s="90">
        <v>-6.7767252334999997</v>
      </c>
      <c r="H1594" s="90">
        <v>0.93221492800000005</v>
      </c>
      <c r="I1594" s="90">
        <v>-2.4695399000000001E-3</v>
      </c>
      <c r="J1594" s="90">
        <v>26.160140079000001</v>
      </c>
      <c r="K1594" s="90">
        <v>1</v>
      </c>
      <c r="L1594" s="90">
        <v>-0.43352972490000002</v>
      </c>
      <c r="M1594" s="90">
        <v>6.4229458200000006E-2</v>
      </c>
      <c r="N1594" s="89">
        <v>5</v>
      </c>
      <c r="O1594" s="89">
        <v>85</v>
      </c>
      <c r="P1594" s="89">
        <f t="shared" si="46"/>
        <v>30</v>
      </c>
      <c r="Q1594" s="91">
        <f>(alpha_a+beta_b*speed_s+ceta_c*speed_s^2+delta_d/speed_s)/(epsilon_e+feta_f*speed_s+gamma_g*speed_s^2)</f>
        <v>0.43316315568670732</v>
      </c>
    </row>
    <row r="1595" spans="1:17" x14ac:dyDescent="0.25">
      <c r="A1595" s="88" t="s">
        <v>6</v>
      </c>
      <c r="B1595" s="88" t="s">
        <v>9</v>
      </c>
      <c r="C1595" s="88" t="s">
        <v>65</v>
      </c>
      <c r="D1595" s="88" t="s">
        <v>134</v>
      </c>
      <c r="E1595" s="130">
        <v>0</v>
      </c>
      <c r="F1595" s="130">
        <v>0.5</v>
      </c>
      <c r="G1595" s="90">
        <v>77.858661467283923</v>
      </c>
      <c r="H1595" s="90">
        <v>1.0013889682011681</v>
      </c>
      <c r="I1595" s="90">
        <v>-0.5106018678768105</v>
      </c>
      <c r="J1595" s="90">
        <v>0</v>
      </c>
      <c r="K1595" s="90">
        <v>0</v>
      </c>
      <c r="L1595" s="90">
        <v>0</v>
      </c>
      <c r="M1595" s="90">
        <v>0</v>
      </c>
      <c r="N1595" s="89">
        <v>12</v>
      </c>
      <c r="O1595" s="89">
        <v>86</v>
      </c>
      <c r="P1595" s="89">
        <f t="shared" si="46"/>
        <v>30</v>
      </c>
      <c r="Q1595" s="91">
        <f>((alpha_a*(beta_b^speed_s))*(speed_s^ceta_c))</f>
        <v>14.294538606974035</v>
      </c>
    </row>
    <row r="1596" spans="1:17" x14ac:dyDescent="0.25">
      <c r="A1596" s="88" t="s">
        <v>6</v>
      </c>
      <c r="B1596" s="88" t="s">
        <v>9</v>
      </c>
      <c r="C1596" s="88" t="s">
        <v>65</v>
      </c>
      <c r="D1596" s="88" t="s">
        <v>135</v>
      </c>
      <c r="E1596" s="130">
        <v>0</v>
      </c>
      <c r="F1596" s="130">
        <v>0.5</v>
      </c>
      <c r="G1596" s="90">
        <v>63.737008158285562</v>
      </c>
      <c r="H1596" s="90">
        <v>1.0019724277764883</v>
      </c>
      <c r="I1596" s="90">
        <v>-0.55452961795379985</v>
      </c>
      <c r="J1596" s="90">
        <v>0</v>
      </c>
      <c r="K1596" s="90">
        <v>0</v>
      </c>
      <c r="L1596" s="90">
        <v>0</v>
      </c>
      <c r="M1596" s="90">
        <v>0</v>
      </c>
      <c r="N1596" s="89">
        <v>12</v>
      </c>
      <c r="O1596" s="89">
        <v>86</v>
      </c>
      <c r="P1596" s="89">
        <f t="shared" si="46"/>
        <v>30</v>
      </c>
      <c r="Q1596" s="91">
        <f>((alpha_a*(beta_b^speed_s))*(speed_s^ceta_c))</f>
        <v>10.255511187155973</v>
      </c>
    </row>
    <row r="1597" spans="1:17" x14ac:dyDescent="0.25">
      <c r="A1597" s="88" t="s">
        <v>6</v>
      </c>
      <c r="B1597" s="88" t="s">
        <v>9</v>
      </c>
      <c r="C1597" s="88" t="s">
        <v>65</v>
      </c>
      <c r="D1597" s="88" t="s">
        <v>136</v>
      </c>
      <c r="E1597" s="130">
        <v>0</v>
      </c>
      <c r="F1597" s="130">
        <v>0.5</v>
      </c>
      <c r="G1597" s="90">
        <v>71.003398516214332</v>
      </c>
      <c r="H1597" s="90">
        <v>1.0020172716059081</v>
      </c>
      <c r="I1597" s="90">
        <v>-0.56986583293492898</v>
      </c>
      <c r="J1597" s="90">
        <v>0</v>
      </c>
      <c r="K1597" s="90">
        <v>0</v>
      </c>
      <c r="L1597" s="90">
        <v>0</v>
      </c>
      <c r="M1597" s="90">
        <v>0</v>
      </c>
      <c r="N1597" s="89">
        <v>12</v>
      </c>
      <c r="O1597" s="89">
        <v>86</v>
      </c>
      <c r="P1597" s="89">
        <f t="shared" si="46"/>
        <v>30</v>
      </c>
      <c r="Q1597" s="91">
        <f>((alpha_a*(beta_b^speed_s))*(speed_s^ceta_c))</f>
        <v>10.858614768414105</v>
      </c>
    </row>
    <row r="1598" spans="1:17" x14ac:dyDescent="0.25">
      <c r="A1598" s="88" t="s">
        <v>6</v>
      </c>
      <c r="B1598" s="88" t="s">
        <v>9</v>
      </c>
      <c r="C1598" s="88" t="s">
        <v>65</v>
      </c>
      <c r="D1598" s="88" t="s">
        <v>137</v>
      </c>
      <c r="E1598" s="130">
        <v>0</v>
      </c>
      <c r="F1598" s="130">
        <v>0.5</v>
      </c>
      <c r="G1598" s="90">
        <v>3.435024499605789</v>
      </c>
      <c r="H1598" s="90">
        <v>112.0943751654396</v>
      </c>
      <c r="I1598" s="90">
        <v>-0.11394494886306142</v>
      </c>
      <c r="J1598" s="90">
        <v>0.79868950982088716</v>
      </c>
      <c r="K1598" s="90">
        <v>5.1731494156976501E-3</v>
      </c>
      <c r="L1598" s="90">
        <v>0</v>
      </c>
      <c r="M1598" s="90">
        <v>0</v>
      </c>
      <c r="N1598" s="89">
        <v>12</v>
      </c>
      <c r="O1598" s="89">
        <v>86</v>
      </c>
      <c r="P1598" s="89">
        <f t="shared" si="46"/>
        <v>30</v>
      </c>
      <c r="Q1598" s="91">
        <f>(alpha_a+(beta_b/(1+EXP((((-1)*ceta_c)+(delta_d*LN(speed_s)))+(epsilon_e*speed_s)))))</f>
        <v>8.8243917811049783</v>
      </c>
    </row>
    <row r="1599" spans="1:17" x14ac:dyDescent="0.25">
      <c r="A1599" s="88" t="s">
        <v>6</v>
      </c>
      <c r="B1599" s="88" t="s">
        <v>9</v>
      </c>
      <c r="C1599" s="88" t="s">
        <v>65</v>
      </c>
      <c r="D1599" s="88" t="s">
        <v>138</v>
      </c>
      <c r="E1599" s="130">
        <v>0</v>
      </c>
      <c r="F1599" s="130">
        <v>0.5</v>
      </c>
      <c r="G1599" s="90">
        <v>1.5764540411859671</v>
      </c>
      <c r="H1599" s="90">
        <v>32.51306652091175</v>
      </c>
      <c r="I1599" s="90">
        <v>0.72975224141379524</v>
      </c>
      <c r="J1599" s="90">
        <v>0.76466869438505691</v>
      </c>
      <c r="K1599" s="90">
        <v>-3.3761544796038963E-4</v>
      </c>
      <c r="L1599" s="90">
        <v>0</v>
      </c>
      <c r="M1599" s="90">
        <v>0</v>
      </c>
      <c r="N1599" s="89">
        <v>12</v>
      </c>
      <c r="O1599" s="89">
        <v>86</v>
      </c>
      <c r="P1599" s="89">
        <f t="shared" si="46"/>
        <v>30</v>
      </c>
      <c r="Q1599" s="91">
        <f>(alpha_a+(beta_b/(1+EXP((((-1)*ceta_c)+(delta_d*LN(speed_s)))+(epsilon_e*speed_s)))))</f>
        <v>5.9526217292968404</v>
      </c>
    </row>
    <row r="1600" spans="1:17" x14ac:dyDescent="0.25">
      <c r="A1600" s="88" t="s">
        <v>6</v>
      </c>
      <c r="B1600" s="88" t="s">
        <v>9</v>
      </c>
      <c r="C1600" s="88" t="s">
        <v>65</v>
      </c>
      <c r="D1600" s="88" t="s">
        <v>131</v>
      </c>
      <c r="E1600" s="130">
        <v>0</v>
      </c>
      <c r="F1600" s="130">
        <v>0.5</v>
      </c>
      <c r="G1600" s="90">
        <v>-31.4187364989</v>
      </c>
      <c r="H1600" s="90">
        <v>16.362596974300001</v>
      </c>
      <c r="I1600" s="90">
        <v>0.28881639570000001</v>
      </c>
      <c r="J1600" s="90">
        <v>75.144011342400006</v>
      </c>
      <c r="K1600" s="90">
        <v>1</v>
      </c>
      <c r="L1600" s="90">
        <v>-0.22701815019999999</v>
      </c>
      <c r="M1600" s="90">
        <v>0.16987310050000001</v>
      </c>
      <c r="N1600" s="89">
        <v>5</v>
      </c>
      <c r="O1600" s="89">
        <v>85</v>
      </c>
      <c r="P1600" s="89">
        <f t="shared" si="46"/>
        <v>30</v>
      </c>
      <c r="Q1600" s="91">
        <f>(alpha_a+beta_b*speed_s+ceta_c*speed_s^2+delta_d/speed_s)/(epsilon_e+feta_f*speed_s+gamma_g*speed_s^2)</f>
        <v>4.9083632300234141</v>
      </c>
    </row>
    <row r="1601" spans="1:17" x14ac:dyDescent="0.25">
      <c r="A1601" s="88" t="s">
        <v>6</v>
      </c>
      <c r="B1601" s="88" t="s">
        <v>9</v>
      </c>
      <c r="C1601" s="88" t="s">
        <v>65</v>
      </c>
      <c r="D1601" s="88" t="s">
        <v>132</v>
      </c>
      <c r="E1601" s="130">
        <v>0</v>
      </c>
      <c r="F1601" s="130">
        <v>0.5</v>
      </c>
      <c r="G1601" s="90">
        <v>-118.64816832939999</v>
      </c>
      <c r="H1601" s="90">
        <v>159.5832314134</v>
      </c>
      <c r="I1601" s="90">
        <v>-1.2985046994</v>
      </c>
      <c r="J1601" s="90">
        <v>350.87720018009998</v>
      </c>
      <c r="K1601" s="90">
        <v>1</v>
      </c>
      <c r="L1601" s="90">
        <v>2.1988606565</v>
      </c>
      <c r="M1601" s="90">
        <v>0.54027127350000004</v>
      </c>
      <c r="N1601" s="89">
        <v>5</v>
      </c>
      <c r="O1601" s="89">
        <v>85</v>
      </c>
      <c r="P1601" s="89">
        <f t="shared" si="46"/>
        <v>30</v>
      </c>
      <c r="Q1601" s="91">
        <f>(alpha_a+beta_b*speed_s+ceta_c*speed_s^2+delta_d/speed_s)/(epsilon_e+feta_f*speed_s+gamma_g*speed_s^2)</f>
        <v>6.3482053254789745</v>
      </c>
    </row>
    <row r="1602" spans="1:17" x14ac:dyDescent="0.25">
      <c r="A1602" s="88" t="s">
        <v>6</v>
      </c>
      <c r="B1602" s="88" t="s">
        <v>9</v>
      </c>
      <c r="C1602" s="88" t="s">
        <v>65</v>
      </c>
      <c r="D1602" s="88" t="s">
        <v>133</v>
      </c>
      <c r="E1602" s="130">
        <v>0</v>
      </c>
      <c r="F1602" s="130">
        <v>0.5</v>
      </c>
      <c r="G1602" s="90">
        <v>-5.7066410653000004</v>
      </c>
      <c r="H1602" s="90">
        <v>0.80894963099999995</v>
      </c>
      <c r="I1602" s="90">
        <v>-1.16471E-4</v>
      </c>
      <c r="J1602" s="90">
        <v>24.1475371923</v>
      </c>
      <c r="K1602" s="90">
        <v>1</v>
      </c>
      <c r="L1602" s="90">
        <v>-0.4463317014</v>
      </c>
      <c r="M1602" s="90">
        <v>6.8849099799999994E-2</v>
      </c>
      <c r="N1602" s="89">
        <v>5</v>
      </c>
      <c r="O1602" s="89">
        <v>85</v>
      </c>
      <c r="P1602" s="89">
        <f t="shared" si="46"/>
        <v>30</v>
      </c>
      <c r="Q1602" s="91">
        <f>(alpha_a+beta_b*speed_s+ceta_c*speed_s^2+delta_d/speed_s)/(epsilon_e+feta_f*speed_s+gamma_g*speed_s^2)</f>
        <v>0.38854740578806513</v>
      </c>
    </row>
    <row r="1603" spans="1:17" x14ac:dyDescent="0.25">
      <c r="A1603" s="88" t="s">
        <v>6</v>
      </c>
      <c r="B1603" s="88" t="s">
        <v>8</v>
      </c>
      <c r="C1603" s="88" t="s">
        <v>65</v>
      </c>
      <c r="D1603" s="88" t="s">
        <v>134</v>
      </c>
      <c r="E1603" s="130">
        <v>0</v>
      </c>
      <c r="F1603" s="130">
        <v>0.5</v>
      </c>
      <c r="G1603" s="90">
        <v>87.868012628481495</v>
      </c>
      <c r="H1603" s="90">
        <v>1.0004321709725346</v>
      </c>
      <c r="I1603" s="90">
        <v>-0.49446572626239899</v>
      </c>
      <c r="J1603" s="90">
        <v>0</v>
      </c>
      <c r="K1603" s="90">
        <v>0</v>
      </c>
      <c r="L1603" s="90">
        <v>0</v>
      </c>
      <c r="M1603" s="90">
        <v>0</v>
      </c>
      <c r="N1603" s="89">
        <v>12</v>
      </c>
      <c r="O1603" s="89">
        <v>86</v>
      </c>
      <c r="P1603" s="89">
        <f t="shared" si="46"/>
        <v>30</v>
      </c>
      <c r="Q1603" s="91">
        <f>((alpha_a*(beta_b^speed_s))*(speed_s^ceta_c))</f>
        <v>16.560537845030485</v>
      </c>
    </row>
    <row r="1604" spans="1:17" x14ac:dyDescent="0.25">
      <c r="A1604" s="88" t="s">
        <v>6</v>
      </c>
      <c r="B1604" s="88" t="s">
        <v>8</v>
      </c>
      <c r="C1604" s="88" t="s">
        <v>65</v>
      </c>
      <c r="D1604" s="88" t="s">
        <v>135</v>
      </c>
      <c r="E1604" s="130">
        <v>0</v>
      </c>
      <c r="F1604" s="130">
        <v>0.5</v>
      </c>
      <c r="G1604" s="90">
        <v>71.183938554146138</v>
      </c>
      <c r="H1604" s="90">
        <v>1.0013131376686402</v>
      </c>
      <c r="I1604" s="90">
        <v>-0.54095271929118305</v>
      </c>
      <c r="J1604" s="90">
        <v>0</v>
      </c>
      <c r="K1604" s="90">
        <v>0</v>
      </c>
      <c r="L1604" s="90">
        <v>0</v>
      </c>
      <c r="M1604" s="90">
        <v>0</v>
      </c>
      <c r="N1604" s="89">
        <v>12</v>
      </c>
      <c r="O1604" s="89">
        <v>86</v>
      </c>
      <c r="P1604" s="89">
        <f t="shared" si="46"/>
        <v>30</v>
      </c>
      <c r="Q1604" s="91">
        <f>((alpha_a*(beta_b^speed_s))*(speed_s^ceta_c))</f>
        <v>11.760524315538943</v>
      </c>
    </row>
    <row r="1605" spans="1:17" x14ac:dyDescent="0.25">
      <c r="A1605" s="88" t="s">
        <v>6</v>
      </c>
      <c r="B1605" s="88" t="s">
        <v>8</v>
      </c>
      <c r="C1605" s="88" t="s">
        <v>65</v>
      </c>
      <c r="D1605" s="88" t="s">
        <v>136</v>
      </c>
      <c r="E1605" s="130">
        <v>0</v>
      </c>
      <c r="F1605" s="130">
        <v>0.5</v>
      </c>
      <c r="G1605" s="90">
        <v>83.438785453964613</v>
      </c>
      <c r="H1605" s="90">
        <v>1.0017013648865791</v>
      </c>
      <c r="I1605" s="90">
        <v>-0.56940060741421039</v>
      </c>
      <c r="J1605" s="90">
        <v>0</v>
      </c>
      <c r="K1605" s="90">
        <v>0</v>
      </c>
      <c r="L1605" s="90">
        <v>0</v>
      </c>
      <c r="M1605" s="90">
        <v>0</v>
      </c>
      <c r="N1605" s="89">
        <v>12</v>
      </c>
      <c r="O1605" s="89">
        <v>86</v>
      </c>
      <c r="P1605" s="89">
        <f t="shared" si="46"/>
        <v>30</v>
      </c>
      <c r="Q1605" s="91">
        <f>((alpha_a*(beta_b^speed_s))*(speed_s^ceta_c))</f>
        <v>12.660247619887457</v>
      </c>
    </row>
    <row r="1606" spans="1:17" x14ac:dyDescent="0.25">
      <c r="A1606" s="88" t="s">
        <v>6</v>
      </c>
      <c r="B1606" s="88" t="s">
        <v>8</v>
      </c>
      <c r="C1606" s="88" t="s">
        <v>65</v>
      </c>
      <c r="D1606" s="88" t="s">
        <v>137</v>
      </c>
      <c r="E1606" s="130">
        <v>0</v>
      </c>
      <c r="F1606" s="130">
        <v>0.5</v>
      </c>
      <c r="G1606" s="90">
        <v>79.997419714896921</v>
      </c>
      <c r="H1606" s="90">
        <v>1.0028395252649025</v>
      </c>
      <c r="I1606" s="90">
        <v>-0.62977466491390988</v>
      </c>
      <c r="J1606" s="90">
        <v>0</v>
      </c>
      <c r="K1606" s="90">
        <v>0</v>
      </c>
      <c r="L1606" s="90">
        <v>0</v>
      </c>
      <c r="M1606" s="90">
        <v>0</v>
      </c>
      <c r="N1606" s="89">
        <v>12</v>
      </c>
      <c r="O1606" s="89">
        <v>86</v>
      </c>
      <c r="P1606" s="89">
        <f t="shared" si="46"/>
        <v>30</v>
      </c>
      <c r="Q1606" s="91">
        <f>((alpha_a*(beta_b^speed_s))*(speed_s^ceta_c))</f>
        <v>10.227411136492114</v>
      </c>
    </row>
    <row r="1607" spans="1:17" x14ac:dyDescent="0.25">
      <c r="A1607" s="88" t="s">
        <v>6</v>
      </c>
      <c r="B1607" s="88" t="s">
        <v>8</v>
      </c>
      <c r="C1607" s="88" t="s">
        <v>65</v>
      </c>
      <c r="D1607" s="88" t="s">
        <v>138</v>
      </c>
      <c r="E1607" s="130">
        <v>0</v>
      </c>
      <c r="F1607" s="130">
        <v>0.5</v>
      </c>
      <c r="G1607" s="90">
        <v>38.575389375591911</v>
      </c>
      <c r="H1607" s="90">
        <v>1.0019236790785968</v>
      </c>
      <c r="I1607" s="90">
        <v>-0.52423778020778578</v>
      </c>
      <c r="J1607" s="90">
        <v>0</v>
      </c>
      <c r="K1607" s="90">
        <v>0</v>
      </c>
      <c r="L1607" s="90">
        <v>0</v>
      </c>
      <c r="M1607" s="90">
        <v>0</v>
      </c>
      <c r="N1607" s="89">
        <v>12</v>
      </c>
      <c r="O1607" s="89">
        <v>86</v>
      </c>
      <c r="P1607" s="89">
        <f t="shared" si="46"/>
        <v>30</v>
      </c>
      <c r="Q1607" s="91">
        <f>((alpha_a*(beta_b^speed_s))*(speed_s^ceta_c))</f>
        <v>6.8704751172207859</v>
      </c>
    </row>
    <row r="1608" spans="1:17" x14ac:dyDescent="0.25">
      <c r="A1608" s="88" t="s">
        <v>6</v>
      </c>
      <c r="B1608" s="88" t="s">
        <v>8</v>
      </c>
      <c r="C1608" s="88" t="s">
        <v>65</v>
      </c>
      <c r="D1608" s="88" t="s">
        <v>131</v>
      </c>
      <c r="E1608" s="130">
        <v>0</v>
      </c>
      <c r="F1608" s="130">
        <v>0.5</v>
      </c>
      <c r="G1608" s="90">
        <v>-44.353261611000001</v>
      </c>
      <c r="H1608" s="90">
        <v>13.10641704</v>
      </c>
      <c r="I1608" s="90">
        <v>0.2252084785</v>
      </c>
      <c r="J1608" s="90">
        <v>93.099859781000006</v>
      </c>
      <c r="K1608" s="90">
        <v>1</v>
      </c>
      <c r="L1608" s="90">
        <v>-0.36860065879999998</v>
      </c>
      <c r="M1608" s="90">
        <v>0.11667585</v>
      </c>
      <c r="N1608" s="89">
        <v>5</v>
      </c>
      <c r="O1608" s="89">
        <v>85</v>
      </c>
      <c r="P1608" s="89">
        <f t="shared" si="46"/>
        <v>30</v>
      </c>
      <c r="Q1608" s="91">
        <f>(alpha_a+beta_b*speed_s+ceta_c*speed_s^2+delta_d/speed_s)/(epsilon_e+feta_f*speed_s+gamma_g*speed_s^2)</f>
        <v>5.8412720000862191</v>
      </c>
    </row>
    <row r="1609" spans="1:17" x14ac:dyDescent="0.25">
      <c r="A1609" s="88" t="s">
        <v>6</v>
      </c>
      <c r="B1609" s="88" t="s">
        <v>8</v>
      </c>
      <c r="C1609" s="88" t="s">
        <v>65</v>
      </c>
      <c r="D1609" s="88" t="s">
        <v>132</v>
      </c>
      <c r="E1609" s="130">
        <v>0</v>
      </c>
      <c r="F1609" s="130">
        <v>0.5</v>
      </c>
      <c r="G1609" s="90">
        <v>-349.29831265029998</v>
      </c>
      <c r="H1609" s="90">
        <v>293.84397594950002</v>
      </c>
      <c r="I1609" s="90">
        <v>-2.1921810671999999</v>
      </c>
      <c r="J1609" s="90">
        <v>602.39012627659997</v>
      </c>
      <c r="K1609" s="90">
        <v>0</v>
      </c>
      <c r="L1609" s="90">
        <v>2.4856586539999999</v>
      </c>
      <c r="M1609" s="90">
        <v>0.93117041779999998</v>
      </c>
      <c r="N1609" s="89">
        <v>5</v>
      </c>
      <c r="O1609" s="89">
        <v>85</v>
      </c>
      <c r="P1609" s="89">
        <f t="shared" ref="P1609:P1672" si="47">IF($P$2&lt;N1609,N1609,IF($P$2&gt;O1609,O1609,$P$2))</f>
        <v>30</v>
      </c>
      <c r="Q1609" s="91">
        <f>(alpha_a+beta_b*speed_s+ceta_c*speed_s^2+delta_d/speed_s)/(epsilon_e+feta_f*speed_s+gamma_g*speed_s^2)</f>
        <v>7.1367220727568812</v>
      </c>
    </row>
    <row r="1610" spans="1:17" x14ac:dyDescent="0.25">
      <c r="A1610" s="88" t="s">
        <v>6</v>
      </c>
      <c r="B1610" s="88" t="s">
        <v>8</v>
      </c>
      <c r="C1610" s="88" t="s">
        <v>65</v>
      </c>
      <c r="D1610" s="88" t="s">
        <v>133</v>
      </c>
      <c r="E1610" s="130">
        <v>0</v>
      </c>
      <c r="F1610" s="130">
        <v>0.5</v>
      </c>
      <c r="G1610" s="90">
        <v>-11.773180847500001</v>
      </c>
      <c r="H1610" s="90">
        <v>1.3028799899000001</v>
      </c>
      <c r="I1610" s="90">
        <v>-7.9465748999999995E-3</v>
      </c>
      <c r="J1610" s="90">
        <v>42.461985290199998</v>
      </c>
      <c r="K1610" s="90">
        <v>1</v>
      </c>
      <c r="L1610" s="90">
        <v>-0.4196672682</v>
      </c>
      <c r="M1610" s="90">
        <v>6.1462589999999998E-2</v>
      </c>
      <c r="N1610" s="89">
        <v>5</v>
      </c>
      <c r="O1610" s="89">
        <v>85</v>
      </c>
      <c r="P1610" s="89">
        <f t="shared" si="47"/>
        <v>30</v>
      </c>
      <c r="Q1610" s="91">
        <f>(alpha_a+beta_b*speed_s+ceta_c*speed_s^2+delta_d/speed_s)/(epsilon_e+feta_f*speed_s+gamma_g*speed_s^2)</f>
        <v>0.49344889819253657</v>
      </c>
    </row>
    <row r="1611" spans="1:17" x14ac:dyDescent="0.25">
      <c r="A1611" s="88" t="s">
        <v>6</v>
      </c>
      <c r="B1611" s="88" t="s">
        <v>7</v>
      </c>
      <c r="C1611" s="88" t="s">
        <v>65</v>
      </c>
      <c r="D1611" s="88" t="s">
        <v>134</v>
      </c>
      <c r="E1611" s="130">
        <v>0</v>
      </c>
      <c r="F1611" s="130">
        <v>0.5</v>
      </c>
      <c r="G1611" s="90">
        <v>4.6472195045531528</v>
      </c>
      <c r="H1611" s="90">
        <v>-0.82345252580227912</v>
      </c>
      <c r="I1611" s="90">
        <v>-0.49849778750150642</v>
      </c>
      <c r="J1611" s="90">
        <v>0</v>
      </c>
      <c r="K1611" s="90">
        <v>0</v>
      </c>
      <c r="L1611" s="90">
        <v>0</v>
      </c>
      <c r="M1611" s="90">
        <v>0</v>
      </c>
      <c r="N1611" s="89">
        <v>12</v>
      </c>
      <c r="O1611" s="89">
        <v>86</v>
      </c>
      <c r="P1611" s="89">
        <f t="shared" si="47"/>
        <v>30</v>
      </c>
      <c r="Q1611" s="91">
        <f>EXP((alpha_a+(beta_b/speed_s))+(ceta_c*LN(speed_s)))</f>
        <v>18.620846215611067</v>
      </c>
    </row>
    <row r="1612" spans="1:17" x14ac:dyDescent="0.25">
      <c r="A1612" s="88" t="s">
        <v>6</v>
      </c>
      <c r="B1612" s="88" t="s">
        <v>7</v>
      </c>
      <c r="C1612" s="88" t="s">
        <v>65</v>
      </c>
      <c r="D1612" s="88" t="s">
        <v>135</v>
      </c>
      <c r="E1612" s="130">
        <v>0</v>
      </c>
      <c r="F1612" s="130">
        <v>0.5</v>
      </c>
      <c r="G1612" s="90">
        <v>69.880131019143036</v>
      </c>
      <c r="H1612" s="90">
        <v>1.0003525983756476</v>
      </c>
      <c r="I1612" s="90">
        <v>-0.49571313727439542</v>
      </c>
      <c r="J1612" s="90">
        <v>0</v>
      </c>
      <c r="K1612" s="90">
        <v>0</v>
      </c>
      <c r="L1612" s="90">
        <v>0</v>
      </c>
      <c r="M1612" s="90">
        <v>0</v>
      </c>
      <c r="N1612" s="89">
        <v>12</v>
      </c>
      <c r="O1612" s="89">
        <v>86</v>
      </c>
      <c r="P1612" s="89">
        <f t="shared" si="47"/>
        <v>30</v>
      </c>
      <c r="Q1612" s="91">
        <f>((alpha_a*(beta_b^speed_s))*(speed_s^ceta_c))</f>
        <v>13.083334208480595</v>
      </c>
    </row>
    <row r="1613" spans="1:17" x14ac:dyDescent="0.25">
      <c r="A1613" s="88" t="s">
        <v>6</v>
      </c>
      <c r="B1613" s="88" t="s">
        <v>7</v>
      </c>
      <c r="C1613" s="88" t="s">
        <v>65</v>
      </c>
      <c r="D1613" s="88" t="s">
        <v>136</v>
      </c>
      <c r="E1613" s="130">
        <v>0</v>
      </c>
      <c r="F1613" s="130">
        <v>0.5</v>
      </c>
      <c r="G1613" s="90">
        <v>85.034660751742891</v>
      </c>
      <c r="H1613" s="90">
        <v>1.0010141261684915</v>
      </c>
      <c r="I1613" s="90">
        <v>-0.53920799664783958</v>
      </c>
      <c r="J1613" s="90">
        <v>0</v>
      </c>
      <c r="K1613" s="90">
        <v>0</v>
      </c>
      <c r="L1613" s="90">
        <v>0</v>
      </c>
      <c r="M1613" s="90">
        <v>0</v>
      </c>
      <c r="N1613" s="89">
        <v>12</v>
      </c>
      <c r="O1613" s="89">
        <v>86</v>
      </c>
      <c r="P1613" s="89">
        <f t="shared" si="47"/>
        <v>30</v>
      </c>
      <c r="Q1613" s="91">
        <f>((alpha_a*(beta_b^speed_s))*(speed_s^ceta_c))</f>
        <v>14.006401698096273</v>
      </c>
    </row>
    <row r="1614" spans="1:17" x14ac:dyDescent="0.25">
      <c r="A1614" s="88" t="s">
        <v>6</v>
      </c>
      <c r="B1614" s="88" t="s">
        <v>7</v>
      </c>
      <c r="C1614" s="88" t="s">
        <v>65</v>
      </c>
      <c r="D1614" s="88" t="s">
        <v>137</v>
      </c>
      <c r="E1614" s="130">
        <v>0</v>
      </c>
      <c r="F1614" s="130">
        <v>0.5</v>
      </c>
      <c r="G1614" s="90">
        <v>79.989142134783975</v>
      </c>
      <c r="H1614" s="90">
        <v>1.0020089252742679</v>
      </c>
      <c r="I1614" s="90">
        <v>-0.5927132420997655</v>
      </c>
      <c r="J1614" s="90">
        <v>0</v>
      </c>
      <c r="K1614" s="90">
        <v>0</v>
      </c>
      <c r="L1614" s="90">
        <v>0</v>
      </c>
      <c r="M1614" s="90">
        <v>0</v>
      </c>
      <c r="N1614" s="89">
        <v>12</v>
      </c>
      <c r="O1614" s="89">
        <v>86</v>
      </c>
      <c r="P1614" s="89">
        <f t="shared" si="47"/>
        <v>30</v>
      </c>
      <c r="Q1614" s="91">
        <f>((alpha_a*(beta_b^speed_s))*(speed_s^ceta_c))</f>
        <v>11.315386961809839</v>
      </c>
    </row>
    <row r="1615" spans="1:17" x14ac:dyDescent="0.25">
      <c r="A1615" s="88" t="s">
        <v>6</v>
      </c>
      <c r="B1615" s="88" t="s">
        <v>7</v>
      </c>
      <c r="C1615" s="88" t="s">
        <v>65</v>
      </c>
      <c r="D1615" s="88" t="s">
        <v>138</v>
      </c>
      <c r="E1615" s="130">
        <v>0</v>
      </c>
      <c r="F1615" s="130">
        <v>0.5</v>
      </c>
      <c r="G1615" s="90">
        <v>-3.7873477366700803E-5</v>
      </c>
      <c r="H1615" s="90">
        <v>7.0689506316062856E-3</v>
      </c>
      <c r="I1615" s="90">
        <v>-0.46438502546223615</v>
      </c>
      <c r="J1615" s="90">
        <v>16.25250067415428</v>
      </c>
      <c r="K1615" s="90">
        <v>0</v>
      </c>
      <c r="L1615" s="90">
        <v>0</v>
      </c>
      <c r="M1615" s="90">
        <v>0</v>
      </c>
      <c r="N1615" s="89">
        <v>12</v>
      </c>
      <c r="O1615" s="89">
        <v>86</v>
      </c>
      <c r="P1615" s="89">
        <f t="shared" si="47"/>
        <v>30</v>
      </c>
      <c r="Q1615" s="91">
        <f>(((alpha_a*(speed_s^3))+(beta_b*(speed_s^2))+(ceta_c*speed_s))+delta_d)</f>
        <v>7.6604215898319303</v>
      </c>
    </row>
    <row r="1616" spans="1:17" x14ac:dyDescent="0.25">
      <c r="A1616" s="88" t="s">
        <v>6</v>
      </c>
      <c r="B1616" s="88" t="s">
        <v>7</v>
      </c>
      <c r="C1616" s="88" t="s">
        <v>65</v>
      </c>
      <c r="D1616" s="88" t="s">
        <v>131</v>
      </c>
      <c r="E1616" s="130">
        <v>0</v>
      </c>
      <c r="F1616" s="130">
        <v>0.5</v>
      </c>
      <c r="G1616" s="90">
        <v>-62.210418004300003</v>
      </c>
      <c r="H1616" s="90">
        <v>18.6878868294</v>
      </c>
      <c r="I1616" s="90">
        <v>0.32796771489999998</v>
      </c>
      <c r="J1616" s="90">
        <v>109.695596548</v>
      </c>
      <c r="K1616" s="90">
        <v>1</v>
      </c>
      <c r="L1616" s="90">
        <v>-0.4342107845</v>
      </c>
      <c r="M1616" s="90">
        <v>0.15238787619999999</v>
      </c>
      <c r="N1616" s="89">
        <v>5</v>
      </c>
      <c r="O1616" s="89">
        <v>85</v>
      </c>
      <c r="P1616" s="89">
        <f t="shared" si="47"/>
        <v>30</v>
      </c>
      <c r="Q1616" s="91">
        <f>(alpha_a+beta_b*speed_s+ceta_c*speed_s^2+delta_d/speed_s)/(epsilon_e+feta_f*speed_s+gamma_g*speed_s^2)</f>
        <v>6.3717713550040544</v>
      </c>
    </row>
    <row r="1617" spans="1:17" x14ac:dyDescent="0.25">
      <c r="A1617" s="88" t="s">
        <v>6</v>
      </c>
      <c r="B1617" s="88" t="s">
        <v>7</v>
      </c>
      <c r="C1617" s="88" t="s">
        <v>65</v>
      </c>
      <c r="D1617" s="88" t="s">
        <v>132</v>
      </c>
      <c r="E1617" s="130">
        <v>0</v>
      </c>
      <c r="F1617" s="130">
        <v>0.5</v>
      </c>
      <c r="G1617" s="90">
        <v>-363.54812926990002</v>
      </c>
      <c r="H1617" s="90">
        <v>165.1467893617</v>
      </c>
      <c r="I1617" s="90">
        <v>-1.2750728969</v>
      </c>
      <c r="J1617" s="90">
        <v>398.42722997480001</v>
      </c>
      <c r="K1617" s="90">
        <v>0</v>
      </c>
      <c r="L1617" s="90">
        <v>0.15248685009999999</v>
      </c>
      <c r="M1617" s="90">
        <v>0.54386748090000003</v>
      </c>
      <c r="N1617" s="89">
        <v>5</v>
      </c>
      <c r="O1617" s="89">
        <v>85</v>
      </c>
      <c r="P1617" s="89">
        <f t="shared" si="47"/>
        <v>30</v>
      </c>
      <c r="Q1617" s="91">
        <f>(alpha_a+beta_b*speed_s+ceta_c*speed_s^2+delta_d/speed_s)/(epsilon_e+feta_f*speed_s+gamma_g*speed_s^2)</f>
        <v>6.9963232536657216</v>
      </c>
    </row>
    <row r="1618" spans="1:17" x14ac:dyDescent="0.25">
      <c r="A1618" s="88" t="s">
        <v>6</v>
      </c>
      <c r="B1618" s="88" t="s">
        <v>7</v>
      </c>
      <c r="C1618" s="88" t="s">
        <v>65</v>
      </c>
      <c r="D1618" s="88" t="s">
        <v>133</v>
      </c>
      <c r="E1618" s="130">
        <v>0</v>
      </c>
      <c r="F1618" s="130">
        <v>0.5</v>
      </c>
      <c r="G1618" s="90">
        <v>-11.7997651601</v>
      </c>
      <c r="H1618" s="90">
        <v>1.3146489107999999</v>
      </c>
      <c r="I1618" s="90">
        <v>-6.6977584E-3</v>
      </c>
      <c r="J1618" s="90">
        <v>42.064311469099998</v>
      </c>
      <c r="K1618" s="90">
        <v>1</v>
      </c>
      <c r="L1618" s="90">
        <v>-0.44123430650000001</v>
      </c>
      <c r="M1618" s="90">
        <v>6.7494243300000006E-2</v>
      </c>
      <c r="N1618" s="89">
        <v>5</v>
      </c>
      <c r="O1618" s="89">
        <v>85</v>
      </c>
      <c r="P1618" s="89">
        <f t="shared" si="47"/>
        <v>30</v>
      </c>
      <c r="Q1618" s="91">
        <f>(alpha_a+beta_b*speed_s+ceta_c*speed_s^2+delta_d/speed_s)/(epsilon_e+feta_f*speed_s+gamma_g*speed_s^2)</f>
        <v>0.47443644466764745</v>
      </c>
    </row>
    <row r="1619" spans="1:17" x14ac:dyDescent="0.25">
      <c r="A1619" s="88" t="s">
        <v>6</v>
      </c>
      <c r="B1619" s="88" t="s">
        <v>139</v>
      </c>
      <c r="C1619" s="88" t="s">
        <v>65</v>
      </c>
      <c r="D1619" s="88" t="s">
        <v>134</v>
      </c>
      <c r="E1619" s="130">
        <v>0</v>
      </c>
      <c r="F1619" s="130">
        <v>0.5</v>
      </c>
      <c r="G1619" s="90">
        <v>5.0330264409354193</v>
      </c>
      <c r="H1619" s="90">
        <v>-1.9761502777667357</v>
      </c>
      <c r="I1619" s="90">
        <v>-0.5413339962853001</v>
      </c>
      <c r="J1619" s="90">
        <v>0</v>
      </c>
      <c r="K1619" s="90">
        <v>0</v>
      </c>
      <c r="L1619" s="90">
        <v>0</v>
      </c>
      <c r="M1619" s="90">
        <v>0</v>
      </c>
      <c r="N1619" s="89">
        <v>12</v>
      </c>
      <c r="O1619" s="89">
        <v>86</v>
      </c>
      <c r="P1619" s="89">
        <f t="shared" si="47"/>
        <v>30</v>
      </c>
      <c r="Q1619" s="91">
        <f>EXP((alpha_a+(beta_b/speed_s))+(ceta_c*LN(speed_s)))</f>
        <v>22.782005553383549</v>
      </c>
    </row>
    <row r="1620" spans="1:17" x14ac:dyDescent="0.25">
      <c r="A1620" s="88" t="s">
        <v>6</v>
      </c>
      <c r="B1620" s="88" t="s">
        <v>139</v>
      </c>
      <c r="C1620" s="88" t="s">
        <v>65</v>
      </c>
      <c r="D1620" s="88" t="s">
        <v>135</v>
      </c>
      <c r="E1620" s="130">
        <v>0</v>
      </c>
      <c r="F1620" s="130">
        <v>0.5</v>
      </c>
      <c r="G1620" s="90">
        <v>4.5701768080407064</v>
      </c>
      <c r="H1620" s="90">
        <v>-0.99935349680666485</v>
      </c>
      <c r="I1620" s="90">
        <v>-0.52093948923756572</v>
      </c>
      <c r="J1620" s="90">
        <v>0</v>
      </c>
      <c r="K1620" s="90">
        <v>0</v>
      </c>
      <c r="L1620" s="90">
        <v>0</v>
      </c>
      <c r="M1620" s="90">
        <v>0</v>
      </c>
      <c r="N1620" s="89">
        <v>12</v>
      </c>
      <c r="O1620" s="89">
        <v>86</v>
      </c>
      <c r="P1620" s="89">
        <f t="shared" si="47"/>
        <v>30</v>
      </c>
      <c r="Q1620" s="91">
        <f>EXP((alpha_a+(beta_b/speed_s))+(ceta_c*LN(speed_s)))</f>
        <v>15.879786291504132</v>
      </c>
    </row>
    <row r="1621" spans="1:17" x14ac:dyDescent="0.25">
      <c r="A1621" s="88" t="s">
        <v>6</v>
      </c>
      <c r="B1621" s="88" t="s">
        <v>139</v>
      </c>
      <c r="C1621" s="88" t="s">
        <v>65</v>
      </c>
      <c r="D1621" s="88" t="s">
        <v>136</v>
      </c>
      <c r="E1621" s="130">
        <v>0</v>
      </c>
      <c r="F1621" s="130">
        <v>0.5</v>
      </c>
      <c r="G1621" s="90">
        <v>4.5692629323677822</v>
      </c>
      <c r="H1621" s="90">
        <v>-0.1605389801691611</v>
      </c>
      <c r="I1621" s="90">
        <v>-0.51178975480656452</v>
      </c>
      <c r="J1621" s="90">
        <v>0</v>
      </c>
      <c r="K1621" s="90">
        <v>0</v>
      </c>
      <c r="L1621" s="90">
        <v>0</v>
      </c>
      <c r="M1621" s="90">
        <v>0</v>
      </c>
      <c r="N1621" s="89">
        <v>12</v>
      </c>
      <c r="O1621" s="89">
        <v>86</v>
      </c>
      <c r="P1621" s="89">
        <f t="shared" si="47"/>
        <v>30</v>
      </c>
      <c r="Q1621" s="91">
        <f>EXP((alpha_a+(beta_b/speed_s))+(ceta_c*LN(speed_s)))</f>
        <v>16.830852474830646</v>
      </c>
    </row>
    <row r="1622" spans="1:17" x14ac:dyDescent="0.25">
      <c r="A1622" s="88" t="s">
        <v>6</v>
      </c>
      <c r="B1622" s="88" t="s">
        <v>139</v>
      </c>
      <c r="C1622" s="88" t="s">
        <v>65</v>
      </c>
      <c r="D1622" s="88" t="s">
        <v>137</v>
      </c>
      <c r="E1622" s="130">
        <v>0</v>
      </c>
      <c r="F1622" s="130">
        <v>0.5</v>
      </c>
      <c r="G1622" s="90">
        <v>84.992884376968533</v>
      </c>
      <c r="H1622" s="90">
        <v>1.0006031096290691</v>
      </c>
      <c r="I1622" s="90">
        <v>-0.54401001175674402</v>
      </c>
      <c r="J1622" s="90">
        <v>0</v>
      </c>
      <c r="K1622" s="90">
        <v>0</v>
      </c>
      <c r="L1622" s="90">
        <v>0</v>
      </c>
      <c r="M1622" s="90">
        <v>0</v>
      </c>
      <c r="N1622" s="89">
        <v>12</v>
      </c>
      <c r="O1622" s="89">
        <v>86</v>
      </c>
      <c r="P1622" s="89">
        <f t="shared" si="47"/>
        <v>30</v>
      </c>
      <c r="Q1622" s="91">
        <f>((alpha_a*(beta_b^speed_s))*(speed_s^ceta_c))</f>
        <v>13.604082712442453</v>
      </c>
    </row>
    <row r="1623" spans="1:17" x14ac:dyDescent="0.25">
      <c r="A1623" s="88" t="s">
        <v>6</v>
      </c>
      <c r="B1623" s="88" t="s">
        <v>139</v>
      </c>
      <c r="C1623" s="88" t="s">
        <v>65</v>
      </c>
      <c r="D1623" s="88" t="s">
        <v>138</v>
      </c>
      <c r="E1623" s="130">
        <v>0</v>
      </c>
      <c r="F1623" s="130">
        <v>0.5</v>
      </c>
      <c r="G1623" s="90">
        <v>-4.4869032079057869E-5</v>
      </c>
      <c r="H1623" s="90">
        <v>8.2985607240138592E-3</v>
      </c>
      <c r="I1623" s="90">
        <v>-0.54686067673490146</v>
      </c>
      <c r="J1623" s="90">
        <v>19.374703959007789</v>
      </c>
      <c r="K1623" s="90">
        <v>0</v>
      </c>
      <c r="L1623" s="90">
        <v>0</v>
      </c>
      <c r="M1623" s="90">
        <v>0</v>
      </c>
      <c r="N1623" s="89">
        <v>12</v>
      </c>
      <c r="O1623" s="89">
        <v>86</v>
      </c>
      <c r="P1623" s="89">
        <f t="shared" si="47"/>
        <v>30</v>
      </c>
      <c r="Q1623" s="91">
        <f>(((alpha_a*(speed_s^3))+(beta_b*(speed_s^2))+(ceta_c*speed_s))+delta_d)</f>
        <v>9.2261244424386568</v>
      </c>
    </row>
    <row r="1624" spans="1:17" x14ac:dyDescent="0.25">
      <c r="A1624" s="88" t="s">
        <v>6</v>
      </c>
      <c r="B1624" s="88" t="s">
        <v>139</v>
      </c>
      <c r="C1624" s="88" t="s">
        <v>65</v>
      </c>
      <c r="D1624" s="88" t="s">
        <v>131</v>
      </c>
      <c r="E1624" s="130">
        <v>0</v>
      </c>
      <c r="F1624" s="130">
        <v>0.5</v>
      </c>
      <c r="G1624" s="90">
        <v>25.140243938600001</v>
      </c>
      <c r="H1624" s="90">
        <v>-9.6299110148999993</v>
      </c>
      <c r="I1624" s="90">
        <v>-0.113368025</v>
      </c>
      <c r="J1624" s="90">
        <v>54.342739032399997</v>
      </c>
      <c r="K1624" s="90">
        <v>1</v>
      </c>
      <c r="L1624" s="90">
        <v>-4.9606416200000003E-2</v>
      </c>
      <c r="M1624" s="90">
        <v>-5.2504716100000001E-2</v>
      </c>
      <c r="N1624" s="89">
        <v>5</v>
      </c>
      <c r="O1624" s="89">
        <v>85</v>
      </c>
      <c r="P1624" s="89">
        <f t="shared" si="47"/>
        <v>30</v>
      </c>
      <c r="Q1624" s="91">
        <f>(alpha_a+beta_b*speed_s+ceta_c*speed_s^2+delta_d/speed_s)/(epsilon_e+feta_f*speed_s+gamma_g*speed_s^2)</f>
        <v>7.6237600639648306</v>
      </c>
    </row>
    <row r="1625" spans="1:17" x14ac:dyDescent="0.25">
      <c r="A1625" s="88" t="s">
        <v>6</v>
      </c>
      <c r="B1625" s="88" t="s">
        <v>139</v>
      </c>
      <c r="C1625" s="88" t="s">
        <v>65</v>
      </c>
      <c r="D1625" s="88" t="s">
        <v>132</v>
      </c>
      <c r="E1625" s="130">
        <v>0</v>
      </c>
      <c r="F1625" s="130">
        <v>0.5</v>
      </c>
      <c r="G1625" s="90">
        <v>-184.7299862534</v>
      </c>
      <c r="H1625" s="90">
        <v>59.904476036399998</v>
      </c>
      <c r="I1625" s="90">
        <v>-0.44516251699999998</v>
      </c>
      <c r="J1625" s="90">
        <v>275.23456950050002</v>
      </c>
      <c r="K1625" s="90">
        <v>1</v>
      </c>
      <c r="L1625" s="90">
        <v>-0.41318357379999998</v>
      </c>
      <c r="M1625" s="90">
        <v>0.19719587820000001</v>
      </c>
      <c r="N1625" s="89">
        <v>5</v>
      </c>
      <c r="O1625" s="89">
        <v>85</v>
      </c>
      <c r="P1625" s="89">
        <f t="shared" si="47"/>
        <v>30</v>
      </c>
      <c r="Q1625" s="91">
        <f>(alpha_a+beta_b*speed_s+ceta_c*speed_s^2+delta_d/speed_s)/(epsilon_e+feta_f*speed_s+gamma_g*speed_s^2)</f>
        <v>7.3514376071328984</v>
      </c>
    </row>
    <row r="1626" spans="1:17" x14ac:dyDescent="0.25">
      <c r="A1626" s="88" t="s">
        <v>6</v>
      </c>
      <c r="B1626" s="88" t="s">
        <v>139</v>
      </c>
      <c r="C1626" s="88" t="s">
        <v>65</v>
      </c>
      <c r="D1626" s="88" t="s">
        <v>133</v>
      </c>
      <c r="E1626" s="130">
        <v>0</v>
      </c>
      <c r="F1626" s="130">
        <v>0.5</v>
      </c>
      <c r="G1626" s="90">
        <v>-12.9379939209</v>
      </c>
      <c r="H1626" s="90">
        <v>1.4195181519</v>
      </c>
      <c r="I1626" s="90">
        <v>-5.4991481999999998E-3</v>
      </c>
      <c r="J1626" s="90">
        <v>45.887335072500001</v>
      </c>
      <c r="K1626" s="90">
        <v>1</v>
      </c>
      <c r="L1626" s="90">
        <v>-0.45689099519999998</v>
      </c>
      <c r="M1626" s="90">
        <v>7.2179723099999996E-2</v>
      </c>
      <c r="N1626" s="89">
        <v>5</v>
      </c>
      <c r="O1626" s="89">
        <v>85</v>
      </c>
      <c r="P1626" s="89">
        <f t="shared" si="47"/>
        <v>30</v>
      </c>
      <c r="Q1626" s="91">
        <f>(alpha_a+beta_b*speed_s+ceta_c*speed_s^2+delta_d/speed_s)/(epsilon_e+feta_f*speed_s+gamma_g*speed_s^2)</f>
        <v>0.5019210522368136</v>
      </c>
    </row>
    <row r="1627" spans="1:17" x14ac:dyDescent="0.25">
      <c r="A1627" s="88" t="s">
        <v>6</v>
      </c>
      <c r="B1627" s="88" t="s">
        <v>140</v>
      </c>
      <c r="C1627" s="88" t="s">
        <v>168</v>
      </c>
      <c r="D1627" s="88" t="s">
        <v>134</v>
      </c>
      <c r="E1627" s="130">
        <v>0</v>
      </c>
      <c r="F1627" s="130">
        <v>0.5</v>
      </c>
      <c r="G1627" s="90">
        <v>36.942426867802638</v>
      </c>
      <c r="H1627" s="90">
        <v>1.0152149068741598</v>
      </c>
      <c r="I1627" s="90">
        <v>-0.74826249377717824</v>
      </c>
      <c r="J1627" s="90">
        <v>0</v>
      </c>
      <c r="K1627" s="90">
        <v>0</v>
      </c>
      <c r="L1627" s="90">
        <v>0</v>
      </c>
      <c r="M1627" s="90">
        <v>0</v>
      </c>
      <c r="N1627" s="89">
        <v>12</v>
      </c>
      <c r="O1627" s="89">
        <v>86</v>
      </c>
      <c r="P1627" s="89">
        <f t="shared" si="47"/>
        <v>30</v>
      </c>
      <c r="Q1627" s="91">
        <f t="shared" ref="Q1627:Q1632" si="48">((alpha_a*(beta_b^speed_s))*(speed_s^ceta_c))</f>
        <v>4.5602701505505809</v>
      </c>
    </row>
    <row r="1628" spans="1:17" x14ac:dyDescent="0.25">
      <c r="A1628" s="88" t="s">
        <v>6</v>
      </c>
      <c r="B1628" s="88" t="s">
        <v>18</v>
      </c>
      <c r="C1628" s="88" t="s">
        <v>65</v>
      </c>
      <c r="D1628" s="88" t="s">
        <v>134</v>
      </c>
      <c r="E1628" s="130">
        <v>0</v>
      </c>
      <c r="F1628" s="130">
        <v>0.5</v>
      </c>
      <c r="G1628" s="90">
        <v>35.500155033319416</v>
      </c>
      <c r="H1628" s="90">
        <v>1.0152149077150368</v>
      </c>
      <c r="I1628" s="90">
        <v>-0.74826252917287051</v>
      </c>
      <c r="J1628" s="90">
        <v>0</v>
      </c>
      <c r="K1628" s="90">
        <v>0</v>
      </c>
      <c r="L1628" s="90">
        <v>0</v>
      </c>
      <c r="M1628" s="90">
        <v>0</v>
      </c>
      <c r="N1628" s="89">
        <v>12</v>
      </c>
      <c r="O1628" s="89">
        <v>86</v>
      </c>
      <c r="P1628" s="89">
        <f t="shared" si="47"/>
        <v>30</v>
      </c>
      <c r="Q1628" s="91">
        <f t="shared" si="48"/>
        <v>4.3822319105013907</v>
      </c>
    </row>
    <row r="1629" spans="1:17" x14ac:dyDescent="0.25">
      <c r="A1629" s="88" t="s">
        <v>6</v>
      </c>
      <c r="B1629" s="88" t="s">
        <v>18</v>
      </c>
      <c r="C1629" s="88" t="s">
        <v>65</v>
      </c>
      <c r="D1629" s="88" t="s">
        <v>135</v>
      </c>
      <c r="E1629" s="130">
        <v>0</v>
      </c>
      <c r="F1629" s="130">
        <v>0.5</v>
      </c>
      <c r="G1629" s="90">
        <v>31.406799412020892</v>
      </c>
      <c r="H1629" s="90">
        <v>1.0183831432318236</v>
      </c>
      <c r="I1629" s="90">
        <v>-0.84564833173033804</v>
      </c>
      <c r="J1629" s="90">
        <v>0</v>
      </c>
      <c r="K1629" s="90">
        <v>0</v>
      </c>
      <c r="L1629" s="90">
        <v>0</v>
      </c>
      <c r="M1629" s="90">
        <v>0</v>
      </c>
      <c r="N1629" s="89">
        <v>12</v>
      </c>
      <c r="O1629" s="89">
        <v>86</v>
      </c>
      <c r="P1629" s="89">
        <f t="shared" si="47"/>
        <v>30</v>
      </c>
      <c r="Q1629" s="91">
        <f t="shared" si="48"/>
        <v>3.0565719098287314</v>
      </c>
    </row>
    <row r="1630" spans="1:17" x14ac:dyDescent="0.25">
      <c r="A1630" s="88" t="s">
        <v>6</v>
      </c>
      <c r="B1630" s="88" t="s">
        <v>18</v>
      </c>
      <c r="C1630" s="88" t="s">
        <v>65</v>
      </c>
      <c r="D1630" s="88" t="s">
        <v>136</v>
      </c>
      <c r="E1630" s="130">
        <v>0</v>
      </c>
      <c r="F1630" s="130">
        <v>0.5</v>
      </c>
      <c r="G1630" s="90">
        <v>33.086043963836133</v>
      </c>
      <c r="H1630" s="90">
        <v>1.016385609611697</v>
      </c>
      <c r="I1630" s="90">
        <v>-0.81505314004100105</v>
      </c>
      <c r="J1630" s="90">
        <v>0</v>
      </c>
      <c r="K1630" s="90">
        <v>0</v>
      </c>
      <c r="L1630" s="90">
        <v>0</v>
      </c>
      <c r="M1630" s="90">
        <v>0</v>
      </c>
      <c r="N1630" s="89">
        <v>12</v>
      </c>
      <c r="O1630" s="89">
        <v>86</v>
      </c>
      <c r="P1630" s="89">
        <f t="shared" si="47"/>
        <v>30</v>
      </c>
      <c r="Q1630" s="91">
        <f t="shared" si="48"/>
        <v>3.3687419977191388</v>
      </c>
    </row>
    <row r="1631" spans="1:17" x14ac:dyDescent="0.25">
      <c r="A1631" s="88" t="s">
        <v>6</v>
      </c>
      <c r="B1631" s="88" t="s">
        <v>18</v>
      </c>
      <c r="C1631" s="88" t="s">
        <v>65</v>
      </c>
      <c r="D1631" s="88" t="s">
        <v>137</v>
      </c>
      <c r="E1631" s="130">
        <v>0</v>
      </c>
      <c r="F1631" s="130">
        <v>0.5</v>
      </c>
      <c r="G1631" s="90">
        <v>51.300873769005896</v>
      </c>
      <c r="H1631" s="90">
        <v>1.0192312830770824</v>
      </c>
      <c r="I1631" s="90">
        <v>-1.037484214457854</v>
      </c>
      <c r="J1631" s="90">
        <v>0</v>
      </c>
      <c r="K1631" s="90">
        <v>0</v>
      </c>
      <c r="L1631" s="90">
        <v>0</v>
      </c>
      <c r="M1631" s="90">
        <v>0</v>
      </c>
      <c r="N1631" s="89">
        <v>12</v>
      </c>
      <c r="O1631" s="89">
        <v>86</v>
      </c>
      <c r="P1631" s="89">
        <f t="shared" si="47"/>
        <v>30</v>
      </c>
      <c r="Q1631" s="91">
        <f t="shared" si="48"/>
        <v>2.6657359263963318</v>
      </c>
    </row>
    <row r="1632" spans="1:17" x14ac:dyDescent="0.25">
      <c r="A1632" s="88" t="s">
        <v>6</v>
      </c>
      <c r="B1632" s="88" t="s">
        <v>18</v>
      </c>
      <c r="C1632" s="88" t="s">
        <v>65</v>
      </c>
      <c r="D1632" s="88" t="s">
        <v>138</v>
      </c>
      <c r="E1632" s="130">
        <v>0</v>
      </c>
      <c r="F1632" s="130">
        <v>0.5</v>
      </c>
      <c r="G1632" s="90">
        <v>18.785723020682191</v>
      </c>
      <c r="H1632" s="90">
        <v>1.0167064713769294</v>
      </c>
      <c r="I1632" s="90">
        <v>-0.83760223367641085</v>
      </c>
      <c r="J1632" s="90">
        <v>0</v>
      </c>
      <c r="K1632" s="90">
        <v>0</v>
      </c>
      <c r="L1632" s="90">
        <v>0</v>
      </c>
      <c r="M1632" s="90">
        <v>0</v>
      </c>
      <c r="N1632" s="89">
        <v>12</v>
      </c>
      <c r="O1632" s="89">
        <v>86</v>
      </c>
      <c r="P1632" s="89">
        <f t="shared" si="47"/>
        <v>30</v>
      </c>
      <c r="Q1632" s="91">
        <f t="shared" si="48"/>
        <v>1.7883622273768101</v>
      </c>
    </row>
    <row r="1633" spans="1:17" x14ac:dyDescent="0.25">
      <c r="A1633" s="88" t="s">
        <v>6</v>
      </c>
      <c r="B1633" s="88" t="s">
        <v>18</v>
      </c>
      <c r="C1633" s="88" t="s">
        <v>65</v>
      </c>
      <c r="D1633" s="88" t="s">
        <v>131</v>
      </c>
      <c r="E1633" s="130">
        <v>0</v>
      </c>
      <c r="F1633" s="130">
        <v>0.5</v>
      </c>
      <c r="G1633" s="90">
        <v>7.4607007837000001</v>
      </c>
      <c r="H1633" s="90">
        <v>-9.0205739999999997E-4</v>
      </c>
      <c r="I1633" s="90">
        <v>6.4987189000000004E-3</v>
      </c>
      <c r="J1633" s="90">
        <v>10.1317507527</v>
      </c>
      <c r="K1633" s="90">
        <v>1</v>
      </c>
      <c r="L1633" s="90">
        <v>0.12971151959999999</v>
      </c>
      <c r="M1633" s="90">
        <v>4.3983086000000003E-3</v>
      </c>
      <c r="N1633" s="89">
        <v>5</v>
      </c>
      <c r="O1633" s="89">
        <v>85</v>
      </c>
      <c r="P1633" s="89">
        <f t="shared" si="47"/>
        <v>30</v>
      </c>
      <c r="Q1633" s="91">
        <f>(alpha_a+beta_b*speed_s+ceta_c*speed_s^2+delta_d/speed_s)/(epsilon_e+feta_f*speed_s+gamma_g*speed_s^2)</f>
        <v>1.5390376273045978</v>
      </c>
    </row>
    <row r="1634" spans="1:17" x14ac:dyDescent="0.25">
      <c r="A1634" s="88" t="s">
        <v>6</v>
      </c>
      <c r="B1634" s="88" t="s">
        <v>18</v>
      </c>
      <c r="C1634" s="88" t="s">
        <v>65</v>
      </c>
      <c r="D1634" s="88" t="s">
        <v>132</v>
      </c>
      <c r="E1634" s="130">
        <v>0</v>
      </c>
      <c r="F1634" s="130">
        <v>0.5</v>
      </c>
      <c r="G1634" s="90">
        <v>5.7258364510000002</v>
      </c>
      <c r="H1634" s="90">
        <v>-0.13774878569999999</v>
      </c>
      <c r="I1634" s="90">
        <v>8.3963760000000005E-4</v>
      </c>
      <c r="J1634" s="90">
        <v>20.407900529799999</v>
      </c>
      <c r="K1634" s="90">
        <v>1</v>
      </c>
      <c r="L1634" s="90">
        <v>1.8359556900000001E-2</v>
      </c>
      <c r="M1634" s="90">
        <v>-2.7848439999999999E-4</v>
      </c>
      <c r="N1634" s="89">
        <v>5</v>
      </c>
      <c r="O1634" s="89">
        <v>85</v>
      </c>
      <c r="P1634" s="89">
        <f t="shared" si="47"/>
        <v>30</v>
      </c>
      <c r="Q1634" s="91">
        <f>(alpha_a+beta_b*speed_s+ceta_c*speed_s^2+delta_d/speed_s)/(epsilon_e+feta_f*speed_s+gamma_g*speed_s^2)</f>
        <v>2.3299683348128966</v>
      </c>
    </row>
    <row r="1635" spans="1:17" x14ac:dyDescent="0.25">
      <c r="A1635" s="88" t="s">
        <v>6</v>
      </c>
      <c r="B1635" s="88" t="s">
        <v>18</v>
      </c>
      <c r="C1635" s="88" t="s">
        <v>65</v>
      </c>
      <c r="D1635" s="88" t="s">
        <v>133</v>
      </c>
      <c r="E1635" s="130">
        <v>0</v>
      </c>
      <c r="F1635" s="130">
        <v>0.5</v>
      </c>
      <c r="G1635" s="90">
        <v>-3.9008636212000001</v>
      </c>
      <c r="H1635" s="90">
        <v>0.33924930730000002</v>
      </c>
      <c r="I1635" s="90">
        <v>-3.1655867E-3</v>
      </c>
      <c r="J1635" s="90">
        <v>13.555326558699999</v>
      </c>
      <c r="K1635" s="90">
        <v>1</v>
      </c>
      <c r="L1635" s="90">
        <v>-0.30521558900000001</v>
      </c>
      <c r="M1635" s="90">
        <v>2.67383398E-2</v>
      </c>
      <c r="N1635" s="89">
        <v>5</v>
      </c>
      <c r="O1635" s="89">
        <v>85</v>
      </c>
      <c r="P1635" s="89">
        <f t="shared" si="47"/>
        <v>30</v>
      </c>
      <c r="Q1635" s="91">
        <f>(alpha_a+beta_b*speed_s+ceta_c*speed_s^2+delta_d/speed_s)/(epsilon_e+feta_f*speed_s+gamma_g*speed_s^2)</f>
        <v>0.24386613546204836</v>
      </c>
    </row>
    <row r="1636" spans="1:17" x14ac:dyDescent="0.25">
      <c r="A1636" s="88" t="s">
        <v>6</v>
      </c>
      <c r="B1636" s="88" t="s">
        <v>11</v>
      </c>
      <c r="C1636" s="88" t="s">
        <v>65</v>
      </c>
      <c r="D1636" s="88" t="s">
        <v>134</v>
      </c>
      <c r="E1636" s="130">
        <v>0</v>
      </c>
      <c r="F1636" s="130">
        <v>0.5</v>
      </c>
      <c r="G1636" s="90">
        <v>98.276650266272256</v>
      </c>
      <c r="H1636" s="90">
        <v>1.0030823170471492</v>
      </c>
      <c r="I1636" s="90">
        <v>-0.56101180882557633</v>
      </c>
      <c r="J1636" s="90">
        <v>0</v>
      </c>
      <c r="K1636" s="90">
        <v>0</v>
      </c>
      <c r="L1636" s="90">
        <v>0</v>
      </c>
      <c r="M1636" s="90">
        <v>0</v>
      </c>
      <c r="N1636" s="89">
        <v>12</v>
      </c>
      <c r="O1636" s="89">
        <v>86</v>
      </c>
      <c r="P1636" s="89">
        <f t="shared" si="47"/>
        <v>30</v>
      </c>
      <c r="Q1636" s="91">
        <f>((alpha_a*(beta_b^speed_s))*(speed_s^ceta_c))</f>
        <v>15.990612985151774</v>
      </c>
    </row>
    <row r="1637" spans="1:17" x14ac:dyDescent="0.25">
      <c r="A1637" s="88" t="s">
        <v>6</v>
      </c>
      <c r="B1637" s="88" t="s">
        <v>11</v>
      </c>
      <c r="C1637" s="88" t="s">
        <v>65</v>
      </c>
      <c r="D1637" s="88" t="s">
        <v>135</v>
      </c>
      <c r="E1637" s="130">
        <v>0</v>
      </c>
      <c r="F1637" s="130">
        <v>0.5</v>
      </c>
      <c r="G1637" s="90">
        <v>78.254411857055999</v>
      </c>
      <c r="H1637" s="90">
        <v>1.0037831269411042</v>
      </c>
      <c r="I1637" s="90">
        <v>-0.59909157464928597</v>
      </c>
      <c r="J1637" s="90">
        <v>0</v>
      </c>
      <c r="K1637" s="90">
        <v>0</v>
      </c>
      <c r="L1637" s="90">
        <v>0</v>
      </c>
      <c r="M1637" s="90">
        <v>0</v>
      </c>
      <c r="N1637" s="89">
        <v>12</v>
      </c>
      <c r="O1637" s="89">
        <v>86</v>
      </c>
      <c r="P1637" s="89">
        <f t="shared" si="47"/>
        <v>30</v>
      </c>
      <c r="Q1637" s="91">
        <f>((alpha_a*(beta_b^speed_s))*(speed_s^ceta_c))</f>
        <v>11.42285509980527</v>
      </c>
    </row>
    <row r="1638" spans="1:17" x14ac:dyDescent="0.25">
      <c r="A1638" s="88" t="s">
        <v>6</v>
      </c>
      <c r="B1638" s="88" t="s">
        <v>11</v>
      </c>
      <c r="C1638" s="88" t="s">
        <v>65</v>
      </c>
      <c r="D1638" s="88" t="s">
        <v>136</v>
      </c>
      <c r="E1638" s="130">
        <v>0</v>
      </c>
      <c r="F1638" s="130">
        <v>0.5</v>
      </c>
      <c r="G1638" s="90">
        <v>90.348883027220836</v>
      </c>
      <c r="H1638" s="90">
        <v>1.0038827805984565</v>
      </c>
      <c r="I1638" s="90">
        <v>-0.61901368058746042</v>
      </c>
      <c r="J1638" s="90">
        <v>0</v>
      </c>
      <c r="K1638" s="90">
        <v>0</v>
      </c>
      <c r="L1638" s="90">
        <v>0</v>
      </c>
      <c r="M1638" s="90">
        <v>0</v>
      </c>
      <c r="N1638" s="89">
        <v>12</v>
      </c>
      <c r="O1638" s="89">
        <v>86</v>
      </c>
      <c r="P1638" s="89">
        <f t="shared" si="47"/>
        <v>30</v>
      </c>
      <c r="Q1638" s="91">
        <f>((alpha_a*(beta_b^speed_s))*(speed_s^ceta_c))</f>
        <v>12.361030303544879</v>
      </c>
    </row>
    <row r="1639" spans="1:17" x14ac:dyDescent="0.25">
      <c r="A1639" s="88" t="s">
        <v>6</v>
      </c>
      <c r="B1639" s="88" t="s">
        <v>11</v>
      </c>
      <c r="C1639" s="88" t="s">
        <v>65</v>
      </c>
      <c r="D1639" s="88" t="s">
        <v>137</v>
      </c>
      <c r="E1639" s="130">
        <v>0</v>
      </c>
      <c r="F1639" s="130">
        <v>0.5</v>
      </c>
      <c r="G1639" s="90">
        <v>87.364310759088823</v>
      </c>
      <c r="H1639" s="90">
        <v>1.0049051756896112</v>
      </c>
      <c r="I1639" s="90">
        <v>-0.68050994033861167</v>
      </c>
      <c r="J1639" s="90">
        <v>0</v>
      </c>
      <c r="K1639" s="90">
        <v>0</v>
      </c>
      <c r="L1639" s="90">
        <v>0</v>
      </c>
      <c r="M1639" s="90">
        <v>0</v>
      </c>
      <c r="N1639" s="89">
        <v>12</v>
      </c>
      <c r="O1639" s="89">
        <v>86</v>
      </c>
      <c r="P1639" s="89">
        <f t="shared" si="47"/>
        <v>30</v>
      </c>
      <c r="Q1639" s="91">
        <f>((alpha_a*(beta_b^speed_s))*(speed_s^ceta_c))</f>
        <v>9.9974870221795697</v>
      </c>
    </row>
    <row r="1640" spans="1:17" x14ac:dyDescent="0.25">
      <c r="A1640" s="88" t="s">
        <v>6</v>
      </c>
      <c r="B1640" s="88" t="s">
        <v>11</v>
      </c>
      <c r="C1640" s="88" t="s">
        <v>65</v>
      </c>
      <c r="D1640" s="88" t="s">
        <v>138</v>
      </c>
      <c r="E1640" s="130">
        <v>0</v>
      </c>
      <c r="F1640" s="130">
        <v>0.5</v>
      </c>
      <c r="G1640" s="90">
        <v>4.3764938137922762</v>
      </c>
      <c r="H1640" s="90">
        <v>70.858476245077256</v>
      </c>
      <c r="I1640" s="90">
        <v>-0.73262984565321587</v>
      </c>
      <c r="J1640" s="90">
        <v>0.51185783509420024</v>
      </c>
      <c r="K1640" s="90">
        <v>2.9788215360012086E-2</v>
      </c>
      <c r="L1640" s="90">
        <v>0</v>
      </c>
      <c r="M1640" s="90">
        <v>0</v>
      </c>
      <c r="N1640" s="89">
        <v>12</v>
      </c>
      <c r="O1640" s="89">
        <v>86</v>
      </c>
      <c r="P1640" s="89">
        <f t="shared" si="47"/>
        <v>30</v>
      </c>
      <c r="Q1640" s="91">
        <f>(alpha_a+(beta_b/(1+EXP((((-1)*ceta_c)+(delta_d*LN(speed_s)))+(epsilon_e*speed_s)))))</f>
        <v>6.7386485088185735</v>
      </c>
    </row>
    <row r="1641" spans="1:17" x14ac:dyDescent="0.25">
      <c r="A1641" s="88" t="s">
        <v>6</v>
      </c>
      <c r="B1641" s="88" t="s">
        <v>11</v>
      </c>
      <c r="C1641" s="88" t="s">
        <v>65</v>
      </c>
      <c r="D1641" s="88" t="s">
        <v>131</v>
      </c>
      <c r="E1641" s="130">
        <v>0</v>
      </c>
      <c r="F1641" s="130">
        <v>0.5</v>
      </c>
      <c r="G1641" s="90">
        <v>-31.5364734791</v>
      </c>
      <c r="H1641" s="90">
        <v>7.3777750168000003</v>
      </c>
      <c r="I1641" s="90">
        <v>0.15821408610000001</v>
      </c>
      <c r="J1641" s="90">
        <v>82.533577231199999</v>
      </c>
      <c r="K1641" s="90">
        <v>1</v>
      </c>
      <c r="L1641" s="90">
        <v>-0.33882026799999998</v>
      </c>
      <c r="M1641" s="90">
        <v>7.5035163099999996E-2</v>
      </c>
      <c r="N1641" s="89">
        <v>5</v>
      </c>
      <c r="O1641" s="89">
        <v>85</v>
      </c>
      <c r="P1641" s="89">
        <f t="shared" si="47"/>
        <v>30</v>
      </c>
      <c r="Q1641" s="91">
        <f>(alpha_a+beta_b*speed_s+ceta_c*speed_s^2+delta_d/speed_s)/(epsilon_e+feta_f*speed_s+gamma_g*speed_s^2)</f>
        <v>5.7385226478693001</v>
      </c>
    </row>
    <row r="1642" spans="1:17" x14ac:dyDescent="0.25">
      <c r="A1642" s="88" t="s">
        <v>6</v>
      </c>
      <c r="B1642" s="88" t="s">
        <v>11</v>
      </c>
      <c r="C1642" s="88" t="s">
        <v>65</v>
      </c>
      <c r="D1642" s="88" t="s">
        <v>132</v>
      </c>
      <c r="E1642" s="130">
        <v>0</v>
      </c>
      <c r="F1642" s="130">
        <v>0.5</v>
      </c>
      <c r="G1642" s="90">
        <v>-43.934585606100001</v>
      </c>
      <c r="H1642" s="90">
        <v>176.9748740803</v>
      </c>
      <c r="I1642" s="90">
        <v>-1.42222146</v>
      </c>
      <c r="J1642" s="90">
        <v>296.26087694839998</v>
      </c>
      <c r="K1642" s="90">
        <v>0</v>
      </c>
      <c r="L1642" s="90">
        <v>2.6711180903999998</v>
      </c>
      <c r="M1642" s="90">
        <v>0.51891390230000001</v>
      </c>
      <c r="N1642" s="89">
        <v>5</v>
      </c>
      <c r="O1642" s="89">
        <v>85</v>
      </c>
      <c r="P1642" s="89">
        <f t="shared" si="47"/>
        <v>30</v>
      </c>
      <c r="Q1642" s="91">
        <f>(alpha_a+beta_b*speed_s+ceta_c*speed_s^2+delta_d/speed_s)/(epsilon_e+feta_f*speed_s+gamma_g*speed_s^2)</f>
        <v>7.3017334825246962</v>
      </c>
    </row>
    <row r="1643" spans="1:17" x14ac:dyDescent="0.25">
      <c r="A1643" s="88" t="s">
        <v>6</v>
      </c>
      <c r="B1643" s="88" t="s">
        <v>11</v>
      </c>
      <c r="C1643" s="88" t="s">
        <v>65</v>
      </c>
      <c r="D1643" s="88" t="s">
        <v>133</v>
      </c>
      <c r="E1643" s="130">
        <v>0</v>
      </c>
      <c r="F1643" s="130">
        <v>0.5</v>
      </c>
      <c r="G1643" s="90">
        <v>-12.191392123</v>
      </c>
      <c r="H1643" s="90">
        <v>1.3087501091</v>
      </c>
      <c r="I1643" s="90">
        <v>-8.3635218000000008E-3</v>
      </c>
      <c r="J1643" s="90">
        <v>45.593346667699997</v>
      </c>
      <c r="K1643" s="90">
        <v>1</v>
      </c>
      <c r="L1643" s="90">
        <v>-0.39672486439999999</v>
      </c>
      <c r="M1643" s="90">
        <v>5.7043139899999998E-2</v>
      </c>
      <c r="N1643" s="89">
        <v>5</v>
      </c>
      <c r="O1643" s="89">
        <v>85</v>
      </c>
      <c r="P1643" s="89">
        <f t="shared" si="47"/>
        <v>30</v>
      </c>
      <c r="Q1643" s="91">
        <f>(alpha_a+beta_b*speed_s+ceta_c*speed_s^2+delta_d/speed_s)/(epsilon_e+feta_f*speed_s+gamma_g*speed_s^2)</f>
        <v>0.5209011076891924</v>
      </c>
    </row>
    <row r="1644" spans="1:17" x14ac:dyDescent="0.25">
      <c r="A1644" s="88" t="s">
        <v>6</v>
      </c>
      <c r="B1644" s="88" t="s">
        <v>16</v>
      </c>
      <c r="C1644" s="88" t="s">
        <v>65</v>
      </c>
      <c r="D1644" s="88" t="s">
        <v>134</v>
      </c>
      <c r="E1644" s="130">
        <v>0</v>
      </c>
      <c r="F1644" s="130">
        <v>0.5</v>
      </c>
      <c r="G1644" s="90">
        <v>71.825961616835357</v>
      </c>
      <c r="H1644" s="90">
        <v>-0.63190800166432248</v>
      </c>
      <c r="I1644" s="90">
        <v>1.8994736037380985E-2</v>
      </c>
      <c r="J1644" s="90">
        <v>1.1730106152482742</v>
      </c>
      <c r="K1644" s="90">
        <v>0</v>
      </c>
      <c r="L1644" s="90">
        <v>0</v>
      </c>
      <c r="M1644" s="90">
        <v>0</v>
      </c>
      <c r="N1644" s="89">
        <v>12</v>
      </c>
      <c r="O1644" s="89">
        <v>86</v>
      </c>
      <c r="P1644" s="89">
        <f t="shared" si="47"/>
        <v>30</v>
      </c>
      <c r="Q1644" s="91">
        <f>((alpha_a*(speed_s^beta_b))+(ceta_c*(speed_s^delta_d)))</f>
        <v>9.3993049483815749</v>
      </c>
    </row>
    <row r="1645" spans="1:17" x14ac:dyDescent="0.25">
      <c r="A1645" s="88" t="s">
        <v>6</v>
      </c>
      <c r="B1645" s="88" t="s">
        <v>16</v>
      </c>
      <c r="C1645" s="88" t="s">
        <v>65</v>
      </c>
      <c r="D1645" s="88" t="s">
        <v>135</v>
      </c>
      <c r="E1645" s="130">
        <v>0</v>
      </c>
      <c r="F1645" s="130">
        <v>0.5</v>
      </c>
      <c r="G1645" s="90">
        <v>55.290661451250166</v>
      </c>
      <c r="H1645" s="90">
        <v>1.0111037456828067</v>
      </c>
      <c r="I1645" s="90">
        <v>-0.76714167079974804</v>
      </c>
      <c r="J1645" s="90">
        <v>0</v>
      </c>
      <c r="K1645" s="90">
        <v>0</v>
      </c>
      <c r="L1645" s="90">
        <v>0</v>
      </c>
      <c r="M1645" s="90">
        <v>0</v>
      </c>
      <c r="N1645" s="89">
        <v>12</v>
      </c>
      <c r="O1645" s="89">
        <v>86</v>
      </c>
      <c r="P1645" s="89">
        <f t="shared" si="47"/>
        <v>30</v>
      </c>
      <c r="Q1645" s="91">
        <f>((alpha_a*(beta_b^speed_s))*(speed_s^ceta_c))</f>
        <v>5.6671159164148621</v>
      </c>
    </row>
    <row r="1646" spans="1:17" x14ac:dyDescent="0.25">
      <c r="A1646" s="88" t="s">
        <v>6</v>
      </c>
      <c r="B1646" s="88" t="s">
        <v>16</v>
      </c>
      <c r="C1646" s="88" t="s">
        <v>65</v>
      </c>
      <c r="D1646" s="88" t="s">
        <v>136</v>
      </c>
      <c r="E1646" s="130">
        <v>0</v>
      </c>
      <c r="F1646" s="130">
        <v>0.5</v>
      </c>
      <c r="G1646" s="90">
        <v>59.120341778382652</v>
      </c>
      <c r="H1646" s="90">
        <v>1.0099722078277253</v>
      </c>
      <c r="I1646" s="90">
        <v>-0.74996365272142318</v>
      </c>
      <c r="J1646" s="90">
        <v>0</v>
      </c>
      <c r="K1646" s="90">
        <v>0</v>
      </c>
      <c r="L1646" s="90">
        <v>0</v>
      </c>
      <c r="M1646" s="90">
        <v>0</v>
      </c>
      <c r="N1646" s="89">
        <v>12</v>
      </c>
      <c r="O1646" s="89">
        <v>86</v>
      </c>
      <c r="P1646" s="89">
        <f t="shared" si="47"/>
        <v>30</v>
      </c>
      <c r="Q1646" s="91">
        <f>((alpha_a*(beta_b^speed_s))*(speed_s^ceta_c))</f>
        <v>6.2120133224196605</v>
      </c>
    </row>
    <row r="1647" spans="1:17" x14ac:dyDescent="0.25">
      <c r="A1647" s="88" t="s">
        <v>6</v>
      </c>
      <c r="B1647" s="88" t="s">
        <v>16</v>
      </c>
      <c r="C1647" s="88" t="s">
        <v>65</v>
      </c>
      <c r="D1647" s="88" t="s">
        <v>137</v>
      </c>
      <c r="E1647" s="130">
        <v>0</v>
      </c>
      <c r="F1647" s="130">
        <v>0.5</v>
      </c>
      <c r="G1647" s="90">
        <v>57.421508736319254</v>
      </c>
      <c r="H1647" s="90">
        <v>1.0090284391928894</v>
      </c>
      <c r="I1647" s="90">
        <v>-0.78974392797803694</v>
      </c>
      <c r="J1647" s="90">
        <v>0</v>
      </c>
      <c r="K1647" s="90">
        <v>0</v>
      </c>
      <c r="L1647" s="90">
        <v>0</v>
      </c>
      <c r="M1647" s="90">
        <v>0</v>
      </c>
      <c r="N1647" s="89">
        <v>12</v>
      </c>
      <c r="O1647" s="89">
        <v>86</v>
      </c>
      <c r="P1647" s="89">
        <f t="shared" si="47"/>
        <v>30</v>
      </c>
      <c r="Q1647" s="91">
        <f>((alpha_a*(beta_b^speed_s))*(speed_s^ceta_c))</f>
        <v>5.1242376600329731</v>
      </c>
    </row>
    <row r="1648" spans="1:17" x14ac:dyDescent="0.25">
      <c r="A1648" s="88" t="s">
        <v>6</v>
      </c>
      <c r="B1648" s="88" t="s">
        <v>16</v>
      </c>
      <c r="C1648" s="88" t="s">
        <v>65</v>
      </c>
      <c r="D1648" s="88" t="s">
        <v>138</v>
      </c>
      <c r="E1648" s="130">
        <v>0</v>
      </c>
      <c r="F1648" s="130">
        <v>0.5</v>
      </c>
      <c r="G1648" s="90">
        <v>2.4594339336639357</v>
      </c>
      <c r="H1648" s="90">
        <v>21.125764573426249</v>
      </c>
      <c r="I1648" s="90">
        <v>1.0582842605134251</v>
      </c>
      <c r="J1648" s="90">
        <v>1.0795504816103612</v>
      </c>
      <c r="K1648" s="90">
        <v>1.4958504430442806E-2</v>
      </c>
      <c r="L1648" s="90">
        <v>0</v>
      </c>
      <c r="M1648" s="90">
        <v>0</v>
      </c>
      <c r="N1648" s="89">
        <v>12</v>
      </c>
      <c r="O1648" s="89">
        <v>86</v>
      </c>
      <c r="P1648" s="89">
        <f t="shared" si="47"/>
        <v>30</v>
      </c>
      <c r="Q1648" s="91">
        <f>(alpha_a+(beta_b/(1+EXP((((-1)*ceta_c)+(delta_d*LN(speed_s)))+(epsilon_e*speed_s)))))</f>
        <v>3.40359034084987</v>
      </c>
    </row>
    <row r="1649" spans="1:17" x14ac:dyDescent="0.25">
      <c r="A1649" s="88" t="s">
        <v>6</v>
      </c>
      <c r="B1649" s="88" t="s">
        <v>16</v>
      </c>
      <c r="C1649" s="88" t="s">
        <v>65</v>
      </c>
      <c r="D1649" s="88" t="s">
        <v>131</v>
      </c>
      <c r="E1649" s="130">
        <v>0</v>
      </c>
      <c r="F1649" s="130">
        <v>0.5</v>
      </c>
      <c r="G1649" s="90">
        <v>-0.33354426120000003</v>
      </c>
      <c r="H1649" s="90">
        <v>0.70724238780000004</v>
      </c>
      <c r="I1649" s="90">
        <v>3.2767229100000003E-2</v>
      </c>
      <c r="J1649" s="90">
        <v>32.663346433699999</v>
      </c>
      <c r="K1649" s="90">
        <v>1</v>
      </c>
      <c r="L1649" s="90">
        <v>-0.11914522180000001</v>
      </c>
      <c r="M1649" s="90">
        <v>2.2803477199999998E-2</v>
      </c>
      <c r="N1649" s="89">
        <v>5</v>
      </c>
      <c r="O1649" s="89">
        <v>85</v>
      </c>
      <c r="P1649" s="89">
        <f t="shared" si="47"/>
        <v>30</v>
      </c>
      <c r="Q1649" s="91">
        <f>(alpha_a+beta_b*speed_s+ceta_c*speed_s^2+delta_d/speed_s)/(epsilon_e+feta_f*speed_s+gamma_g*speed_s^2)</f>
        <v>2.867216175509729</v>
      </c>
    </row>
    <row r="1650" spans="1:17" x14ac:dyDescent="0.25">
      <c r="A1650" s="88" t="s">
        <v>6</v>
      </c>
      <c r="B1650" s="88" t="s">
        <v>16</v>
      </c>
      <c r="C1650" s="88" t="s">
        <v>65</v>
      </c>
      <c r="D1650" s="88" t="s">
        <v>132</v>
      </c>
      <c r="E1650" s="130">
        <v>0</v>
      </c>
      <c r="F1650" s="130">
        <v>0.5</v>
      </c>
      <c r="G1650" s="90">
        <v>15.060363286399999</v>
      </c>
      <c r="H1650" s="90">
        <v>-0.3331265725</v>
      </c>
      <c r="I1650" s="90">
        <v>1.8264970000000001E-3</v>
      </c>
      <c r="J1650" s="90">
        <v>37.8225133352</v>
      </c>
      <c r="K1650" s="90">
        <v>1</v>
      </c>
      <c r="L1650" s="90">
        <v>4.9239721899999998E-2</v>
      </c>
      <c r="M1650" s="90">
        <v>-6.5679870000000002E-4</v>
      </c>
      <c r="N1650" s="89">
        <v>5</v>
      </c>
      <c r="O1650" s="89">
        <v>85</v>
      </c>
      <c r="P1650" s="89">
        <f t="shared" si="47"/>
        <v>30</v>
      </c>
      <c r="Q1650" s="91">
        <f>(alpha_a+beta_b*speed_s+ceta_c*speed_s^2+delta_d/speed_s)/(epsilon_e+feta_f*speed_s+gamma_g*speed_s^2)</f>
        <v>4.2263287725668874</v>
      </c>
    </row>
    <row r="1651" spans="1:17" x14ac:dyDescent="0.25">
      <c r="A1651" s="88" t="s">
        <v>6</v>
      </c>
      <c r="B1651" s="88" t="s">
        <v>16</v>
      </c>
      <c r="C1651" s="88" t="s">
        <v>65</v>
      </c>
      <c r="D1651" s="88" t="s">
        <v>133</v>
      </c>
      <c r="E1651" s="130">
        <v>0</v>
      </c>
      <c r="F1651" s="130">
        <v>0.5</v>
      </c>
      <c r="G1651" s="90">
        <v>-4.2138956401999996</v>
      </c>
      <c r="H1651" s="90">
        <v>0.75069399280000004</v>
      </c>
      <c r="I1651" s="90">
        <v>-2.4551515999999998E-3</v>
      </c>
      <c r="J1651" s="90">
        <v>15.5002085257</v>
      </c>
      <c r="K1651" s="90">
        <v>1</v>
      </c>
      <c r="L1651" s="90">
        <v>-0.46292191849999997</v>
      </c>
      <c r="M1651" s="90">
        <v>7.5596845499999996E-2</v>
      </c>
      <c r="N1651" s="89">
        <v>5</v>
      </c>
      <c r="O1651" s="89">
        <v>85</v>
      </c>
      <c r="P1651" s="89">
        <f t="shared" si="47"/>
        <v>30</v>
      </c>
      <c r="Q1651" s="91">
        <f>(alpha_a+beta_b*speed_s+ceta_c*speed_s^2+delta_d/speed_s)/(epsilon_e+feta_f*speed_s+gamma_g*speed_s^2)</f>
        <v>0.30125314460818153</v>
      </c>
    </row>
    <row r="1652" spans="1:17" x14ac:dyDescent="0.25">
      <c r="A1652" s="88" t="s">
        <v>6</v>
      </c>
      <c r="B1652" s="88" t="s">
        <v>15</v>
      </c>
      <c r="C1652" s="88" t="s">
        <v>65</v>
      </c>
      <c r="D1652" s="88" t="s">
        <v>134</v>
      </c>
      <c r="E1652" s="130">
        <v>0</v>
      </c>
      <c r="F1652" s="130">
        <v>0.5</v>
      </c>
      <c r="G1652" s="90">
        <v>113.66396976963401</v>
      </c>
      <c r="H1652" s="90">
        <v>1.008824760911792</v>
      </c>
      <c r="I1652" s="90">
        <v>-0.73610314236303431</v>
      </c>
      <c r="J1652" s="90">
        <v>0</v>
      </c>
      <c r="K1652" s="90">
        <v>0</v>
      </c>
      <c r="L1652" s="90">
        <v>0</v>
      </c>
      <c r="M1652" s="90">
        <v>0</v>
      </c>
      <c r="N1652" s="89">
        <v>12</v>
      </c>
      <c r="O1652" s="89">
        <v>86</v>
      </c>
      <c r="P1652" s="89">
        <f t="shared" si="47"/>
        <v>30</v>
      </c>
      <c r="Q1652" s="91">
        <f>((alpha_a*(beta_b^speed_s))*(speed_s^ceta_c))</f>
        <v>12.099884293604759</v>
      </c>
    </row>
    <row r="1653" spans="1:17" x14ac:dyDescent="0.25">
      <c r="A1653" s="88" t="s">
        <v>6</v>
      </c>
      <c r="B1653" s="88" t="s">
        <v>15</v>
      </c>
      <c r="C1653" s="88" t="s">
        <v>65</v>
      </c>
      <c r="D1653" s="88" t="s">
        <v>135</v>
      </c>
      <c r="E1653" s="130">
        <v>0</v>
      </c>
      <c r="F1653" s="130">
        <v>0.5</v>
      </c>
      <c r="G1653" s="90">
        <v>5.2857978621870085</v>
      </c>
      <c r="H1653" s="90">
        <v>150.68925590142064</v>
      </c>
      <c r="I1653" s="90">
        <v>-1.3988378315717263</v>
      </c>
      <c r="J1653" s="90">
        <v>0.39723983185897277</v>
      </c>
      <c r="K1653" s="90">
        <v>5.2382171330211287E-2</v>
      </c>
      <c r="L1653" s="90">
        <v>0</v>
      </c>
      <c r="M1653" s="90">
        <v>0</v>
      </c>
      <c r="N1653" s="89">
        <v>12</v>
      </c>
      <c r="O1653" s="89">
        <v>86</v>
      </c>
      <c r="P1653" s="89">
        <f t="shared" si="47"/>
        <v>30</v>
      </c>
      <c r="Q1653" s="91">
        <f>(alpha_a+(beta_b/(1+EXP((((-1)*ceta_c)+(delta_d*LN(speed_s)))+(epsilon_e*speed_s)))))</f>
        <v>7.2609231420431426</v>
      </c>
    </row>
    <row r="1654" spans="1:17" x14ac:dyDescent="0.25">
      <c r="A1654" s="88" t="s">
        <v>6</v>
      </c>
      <c r="B1654" s="88" t="s">
        <v>15</v>
      </c>
      <c r="C1654" s="88" t="s">
        <v>65</v>
      </c>
      <c r="D1654" s="88" t="s">
        <v>136</v>
      </c>
      <c r="E1654" s="130">
        <v>0</v>
      </c>
      <c r="F1654" s="130">
        <v>0.5</v>
      </c>
      <c r="G1654" s="90">
        <v>80.172571885914806</v>
      </c>
      <c r="H1654" s="90">
        <v>1.0081473680320474</v>
      </c>
      <c r="I1654" s="90">
        <v>-0.74730650956864386</v>
      </c>
      <c r="J1654" s="90">
        <v>0</v>
      </c>
      <c r="K1654" s="90">
        <v>0</v>
      </c>
      <c r="L1654" s="90">
        <v>0</v>
      </c>
      <c r="M1654" s="90">
        <v>0</v>
      </c>
      <c r="N1654" s="89">
        <v>12</v>
      </c>
      <c r="O1654" s="89">
        <v>86</v>
      </c>
      <c r="P1654" s="89">
        <f t="shared" si="47"/>
        <v>30</v>
      </c>
      <c r="Q1654" s="91">
        <f>((alpha_a*(beta_b^speed_s))*(speed_s^ceta_c))</f>
        <v>8.0516355002766726</v>
      </c>
    </row>
    <row r="1655" spans="1:17" x14ac:dyDescent="0.25">
      <c r="A1655" s="88" t="s">
        <v>6</v>
      </c>
      <c r="B1655" s="88" t="s">
        <v>15</v>
      </c>
      <c r="C1655" s="88" t="s">
        <v>65</v>
      </c>
      <c r="D1655" s="88" t="s">
        <v>137</v>
      </c>
      <c r="E1655" s="130">
        <v>0</v>
      </c>
      <c r="F1655" s="130">
        <v>0.5</v>
      </c>
      <c r="G1655" s="90">
        <v>3.5568113540352475</v>
      </c>
      <c r="H1655" s="90">
        <v>170.81475563315402</v>
      </c>
      <c r="I1655" s="90">
        <v>-0.23485957456688478</v>
      </c>
      <c r="J1655" s="90">
        <v>1.061448408373765</v>
      </c>
      <c r="K1655" s="90">
        <v>4.8006459871620544E-3</v>
      </c>
      <c r="L1655" s="90">
        <v>0</v>
      </c>
      <c r="M1655" s="90">
        <v>0</v>
      </c>
      <c r="N1655" s="89">
        <v>12</v>
      </c>
      <c r="O1655" s="89">
        <v>86</v>
      </c>
      <c r="P1655" s="89">
        <f t="shared" si="47"/>
        <v>30</v>
      </c>
      <c r="Q1655" s="91">
        <f>(alpha_a+(beta_b/(1+EXP((((-1)*ceta_c)+(delta_d*LN(speed_s)))+(epsilon_e*speed_s)))))</f>
        <v>6.6622583755350107</v>
      </c>
    </row>
    <row r="1656" spans="1:17" x14ac:dyDescent="0.25">
      <c r="A1656" s="88" t="s">
        <v>6</v>
      </c>
      <c r="B1656" s="88" t="s">
        <v>15</v>
      </c>
      <c r="C1656" s="88" t="s">
        <v>65</v>
      </c>
      <c r="D1656" s="88" t="s">
        <v>138</v>
      </c>
      <c r="E1656" s="130">
        <v>0</v>
      </c>
      <c r="F1656" s="130">
        <v>0.5</v>
      </c>
      <c r="G1656" s="90">
        <v>2.5672718054400088</v>
      </c>
      <c r="H1656" s="90">
        <v>36.839699967144284</v>
      </c>
      <c r="I1656" s="90">
        <v>0.94306153912389523</v>
      </c>
      <c r="J1656" s="90">
        <v>1.1540978581923484</v>
      </c>
      <c r="K1656" s="90">
        <v>-2.4846249152657473E-4</v>
      </c>
      <c r="L1656" s="90">
        <v>0</v>
      </c>
      <c r="M1656" s="90">
        <v>0</v>
      </c>
      <c r="N1656" s="89">
        <v>12</v>
      </c>
      <c r="O1656" s="89">
        <v>86</v>
      </c>
      <c r="P1656" s="89">
        <f t="shared" si="47"/>
        <v>30</v>
      </c>
      <c r="Q1656" s="91">
        <f>(alpha_a+(beta_b/(1+EXP((((-1)*ceta_c)+(delta_d*LN(speed_s)))+(epsilon_e*speed_s)))))</f>
        <v>4.3568499004724384</v>
      </c>
    </row>
    <row r="1657" spans="1:17" x14ac:dyDescent="0.25">
      <c r="A1657" s="88" t="s">
        <v>6</v>
      </c>
      <c r="B1657" s="88" t="s">
        <v>15</v>
      </c>
      <c r="C1657" s="88" t="s">
        <v>65</v>
      </c>
      <c r="D1657" s="88" t="s">
        <v>131</v>
      </c>
      <c r="E1657" s="130">
        <v>0</v>
      </c>
      <c r="F1657" s="130">
        <v>0.5</v>
      </c>
      <c r="G1657" s="90">
        <v>1.2844520649</v>
      </c>
      <c r="H1657" s="90">
        <v>1.7980417556999999</v>
      </c>
      <c r="I1657" s="90">
        <v>5.2657646000000002E-2</v>
      </c>
      <c r="J1657" s="90">
        <v>45.6804735208</v>
      </c>
      <c r="K1657" s="90">
        <v>1</v>
      </c>
      <c r="L1657" s="90">
        <v>-9.5740918899999999E-2</v>
      </c>
      <c r="M1657" s="90">
        <v>3.1973126599999999E-2</v>
      </c>
      <c r="N1657" s="89">
        <v>5</v>
      </c>
      <c r="O1657" s="89">
        <v>85</v>
      </c>
      <c r="P1657" s="89">
        <f t="shared" si="47"/>
        <v>30</v>
      </c>
      <c r="Q1657" s="91">
        <f>(alpha_a+beta_b*speed_s+ceta_c*speed_s^2+delta_d/speed_s)/(epsilon_e+feta_f*speed_s+gamma_g*speed_s^2)</f>
        <v>3.8708693756571737</v>
      </c>
    </row>
    <row r="1658" spans="1:17" x14ac:dyDescent="0.25">
      <c r="A1658" s="88" t="s">
        <v>6</v>
      </c>
      <c r="B1658" s="88" t="s">
        <v>15</v>
      </c>
      <c r="C1658" s="88" t="s">
        <v>65</v>
      </c>
      <c r="D1658" s="88" t="s">
        <v>132</v>
      </c>
      <c r="E1658" s="130">
        <v>0</v>
      </c>
      <c r="F1658" s="130">
        <v>0.5</v>
      </c>
      <c r="G1658" s="90">
        <v>31.798104254999998</v>
      </c>
      <c r="H1658" s="90">
        <v>0.37265400929999998</v>
      </c>
      <c r="I1658" s="90">
        <v>-6.5486514999999997E-3</v>
      </c>
      <c r="J1658" s="90">
        <v>53.524677410800003</v>
      </c>
      <c r="K1658" s="90">
        <v>1</v>
      </c>
      <c r="L1658" s="90">
        <v>0.16451273529999999</v>
      </c>
      <c r="M1658" s="90">
        <v>1.034794E-4</v>
      </c>
      <c r="N1658" s="89">
        <v>5</v>
      </c>
      <c r="O1658" s="89">
        <v>85</v>
      </c>
      <c r="P1658" s="89">
        <f t="shared" si="47"/>
        <v>30</v>
      </c>
      <c r="Q1658" s="91">
        <f>(alpha_a+beta_b*speed_s+ceta_c*speed_s^2+delta_d/speed_s)/(epsilon_e+feta_f*speed_s+gamma_g*speed_s^2)</f>
        <v>6.4473761193689256</v>
      </c>
    </row>
    <row r="1659" spans="1:17" x14ac:dyDescent="0.25">
      <c r="A1659" s="88" t="s">
        <v>6</v>
      </c>
      <c r="B1659" s="88" t="s">
        <v>15</v>
      </c>
      <c r="C1659" s="88" t="s">
        <v>65</v>
      </c>
      <c r="D1659" s="88" t="s">
        <v>133</v>
      </c>
      <c r="E1659" s="130">
        <v>0</v>
      </c>
      <c r="F1659" s="130">
        <v>0.5</v>
      </c>
      <c r="G1659" s="90">
        <v>-8.2025456931999994</v>
      </c>
      <c r="H1659" s="90">
        <v>1.4777665241</v>
      </c>
      <c r="I1659" s="90">
        <v>-8.5100075999999993E-3</v>
      </c>
      <c r="J1659" s="90">
        <v>23.726062819700001</v>
      </c>
      <c r="K1659" s="90">
        <v>1</v>
      </c>
      <c r="L1659" s="90">
        <v>-0.47037167070000002</v>
      </c>
      <c r="M1659" s="90">
        <v>7.4807557900000002E-2</v>
      </c>
      <c r="N1659" s="89">
        <v>5</v>
      </c>
      <c r="O1659" s="89">
        <v>85</v>
      </c>
      <c r="P1659" s="89">
        <f t="shared" si="47"/>
        <v>30</v>
      </c>
      <c r="Q1659" s="91">
        <f>(alpha_a+beta_b*speed_s+ceta_c*speed_s^2+delta_d/speed_s)/(epsilon_e+feta_f*speed_s+gamma_g*speed_s^2)</f>
        <v>0.53973918742863769</v>
      </c>
    </row>
    <row r="1660" spans="1:17" x14ac:dyDescent="0.25">
      <c r="A1660" s="88" t="s">
        <v>6</v>
      </c>
      <c r="B1660" s="88" t="s">
        <v>14</v>
      </c>
      <c r="C1660" s="88" t="s">
        <v>65</v>
      </c>
      <c r="D1660" s="88" t="s">
        <v>134</v>
      </c>
      <c r="E1660" s="130">
        <v>0</v>
      </c>
      <c r="F1660" s="130">
        <v>0.5</v>
      </c>
      <c r="G1660" s="90">
        <v>105.36683584664735</v>
      </c>
      <c r="H1660" s="90">
        <v>1.0055652656096821</v>
      </c>
      <c r="I1660" s="90">
        <v>-0.659884123764365</v>
      </c>
      <c r="J1660" s="90">
        <v>0</v>
      </c>
      <c r="K1660" s="90">
        <v>0</v>
      </c>
      <c r="L1660" s="90">
        <v>0</v>
      </c>
      <c r="M1660" s="90">
        <v>0</v>
      </c>
      <c r="N1660" s="89">
        <v>12</v>
      </c>
      <c r="O1660" s="89">
        <v>86</v>
      </c>
      <c r="P1660" s="89">
        <f t="shared" si="47"/>
        <v>30</v>
      </c>
      <c r="Q1660" s="91">
        <f>((alpha_a*(beta_b^speed_s))*(speed_s^ceta_c))</f>
        <v>13.191159684101118</v>
      </c>
    </row>
    <row r="1661" spans="1:17" x14ac:dyDescent="0.25">
      <c r="A1661" s="88" t="s">
        <v>6</v>
      </c>
      <c r="B1661" s="88" t="s">
        <v>14</v>
      </c>
      <c r="C1661" s="88" t="s">
        <v>65</v>
      </c>
      <c r="D1661" s="88" t="s">
        <v>135</v>
      </c>
      <c r="E1661" s="130">
        <v>0</v>
      </c>
      <c r="F1661" s="130">
        <v>0.5</v>
      </c>
      <c r="G1661" s="90">
        <v>6.0265573981035203</v>
      </c>
      <c r="H1661" s="90">
        <v>116.9838877861639</v>
      </c>
      <c r="I1661" s="90">
        <v>-0.40941051969421549</v>
      </c>
      <c r="J1661" s="90">
        <v>0.6786333846927266</v>
      </c>
      <c r="K1661" s="90">
        <v>2.7397770011775908E-2</v>
      </c>
      <c r="L1661" s="90">
        <v>0</v>
      </c>
      <c r="M1661" s="90">
        <v>0</v>
      </c>
      <c r="N1661" s="89">
        <v>12</v>
      </c>
      <c r="O1661" s="89">
        <v>86</v>
      </c>
      <c r="P1661" s="89">
        <f t="shared" si="47"/>
        <v>30</v>
      </c>
      <c r="Q1661" s="91">
        <f>(alpha_a+(beta_b/(1+EXP((((-1)*ceta_c)+(delta_d*LN(speed_s)))+(epsilon_e*speed_s)))))</f>
        <v>9.3265237351549004</v>
      </c>
    </row>
    <row r="1662" spans="1:17" x14ac:dyDescent="0.25">
      <c r="A1662" s="88" t="s">
        <v>6</v>
      </c>
      <c r="B1662" s="88" t="s">
        <v>14</v>
      </c>
      <c r="C1662" s="88" t="s">
        <v>65</v>
      </c>
      <c r="D1662" s="88" t="s">
        <v>136</v>
      </c>
      <c r="E1662" s="130">
        <v>0</v>
      </c>
      <c r="F1662" s="130">
        <v>0.5</v>
      </c>
      <c r="G1662" s="90">
        <v>87.745314166684821</v>
      </c>
      <c r="H1662" s="90">
        <v>1.0056714690629427</v>
      </c>
      <c r="I1662" s="90">
        <v>-0.68201506805496348</v>
      </c>
      <c r="J1662" s="90">
        <v>0</v>
      </c>
      <c r="K1662" s="90">
        <v>0</v>
      </c>
      <c r="L1662" s="90">
        <v>0</v>
      </c>
      <c r="M1662" s="90">
        <v>0</v>
      </c>
      <c r="N1662" s="89">
        <v>12</v>
      </c>
      <c r="O1662" s="89">
        <v>86</v>
      </c>
      <c r="P1662" s="89">
        <f t="shared" si="47"/>
        <v>30</v>
      </c>
      <c r="Q1662" s="91">
        <f>((alpha_a*(beta_b^speed_s))*(speed_s^ceta_c))</f>
        <v>10.220893447082252</v>
      </c>
    </row>
    <row r="1663" spans="1:17" x14ac:dyDescent="0.25">
      <c r="A1663" s="88" t="s">
        <v>6</v>
      </c>
      <c r="B1663" s="88" t="s">
        <v>14</v>
      </c>
      <c r="C1663" s="88" t="s">
        <v>65</v>
      </c>
      <c r="D1663" s="88" t="s">
        <v>137</v>
      </c>
      <c r="E1663" s="130">
        <v>0</v>
      </c>
      <c r="F1663" s="130">
        <v>0.5</v>
      </c>
      <c r="G1663" s="90">
        <v>5.0641639189612837</v>
      </c>
      <c r="H1663" s="90">
        <v>154.60666134833619</v>
      </c>
      <c r="I1663" s="90">
        <v>-0.5973465758382942</v>
      </c>
      <c r="J1663" s="90">
        <v>0.7411165715319471</v>
      </c>
      <c r="K1663" s="90">
        <v>2.4060203481178783E-2</v>
      </c>
      <c r="L1663" s="90">
        <v>0</v>
      </c>
      <c r="M1663" s="90">
        <v>0</v>
      </c>
      <c r="N1663" s="89">
        <v>12</v>
      </c>
      <c r="O1663" s="89">
        <v>86</v>
      </c>
      <c r="P1663" s="89">
        <f t="shared" si="47"/>
        <v>30</v>
      </c>
      <c r="Q1663" s="91">
        <f>(alpha_a+(beta_b/(1+EXP((((-1)*ceta_c)+(delta_d*LN(speed_s)))+(epsilon_e*speed_s)))))</f>
        <v>8.3178173140311884</v>
      </c>
    </row>
    <row r="1664" spans="1:17" x14ac:dyDescent="0.25">
      <c r="A1664" s="88" t="s">
        <v>6</v>
      </c>
      <c r="B1664" s="88" t="s">
        <v>14</v>
      </c>
      <c r="C1664" s="88" t="s">
        <v>65</v>
      </c>
      <c r="D1664" s="88" t="s">
        <v>138</v>
      </c>
      <c r="E1664" s="130">
        <v>0</v>
      </c>
      <c r="F1664" s="130">
        <v>0.5</v>
      </c>
      <c r="G1664" s="90">
        <v>3.7555409957002719</v>
      </c>
      <c r="H1664" s="90">
        <v>51.359173683500451</v>
      </c>
      <c r="I1664" s="90">
        <v>-0.24421154627008818</v>
      </c>
      <c r="J1664" s="90">
        <v>0.63762179199175184</v>
      </c>
      <c r="K1664" s="90">
        <v>3.0598135334334739E-2</v>
      </c>
      <c r="L1664" s="90">
        <v>0</v>
      </c>
      <c r="M1664" s="90">
        <v>0</v>
      </c>
      <c r="N1664" s="89">
        <v>12</v>
      </c>
      <c r="O1664" s="89">
        <v>86</v>
      </c>
      <c r="P1664" s="89">
        <f t="shared" si="47"/>
        <v>30</v>
      </c>
      <c r="Q1664" s="91">
        <f>(alpha_a+(beta_b/(1+EXP((((-1)*ceta_c)+(delta_d*LN(speed_s)))+(epsilon_e*speed_s)))))</f>
        <v>5.5288933775936933</v>
      </c>
    </row>
    <row r="1665" spans="1:17" x14ac:dyDescent="0.25">
      <c r="A1665" s="88" t="s">
        <v>6</v>
      </c>
      <c r="B1665" s="88" t="s">
        <v>14</v>
      </c>
      <c r="C1665" s="88" t="s">
        <v>65</v>
      </c>
      <c r="D1665" s="88" t="s">
        <v>131</v>
      </c>
      <c r="E1665" s="130">
        <v>0</v>
      </c>
      <c r="F1665" s="130">
        <v>0.5</v>
      </c>
      <c r="G1665" s="90">
        <v>-3.6901102538999999</v>
      </c>
      <c r="H1665" s="90">
        <v>2.1371907177999998</v>
      </c>
      <c r="I1665" s="90">
        <v>5.6328663600000002E-2</v>
      </c>
      <c r="J1665" s="90">
        <v>57.888908400200002</v>
      </c>
      <c r="K1665" s="90">
        <v>1</v>
      </c>
      <c r="L1665" s="90">
        <v>-0.14029602020000001</v>
      </c>
      <c r="M1665" s="90">
        <v>2.9606014399999998E-2</v>
      </c>
      <c r="N1665" s="89">
        <v>5</v>
      </c>
      <c r="O1665" s="89">
        <v>85</v>
      </c>
      <c r="P1665" s="89">
        <f t="shared" si="47"/>
        <v>30</v>
      </c>
      <c r="Q1665" s="91">
        <f>(alpha_a+beta_b*speed_s+ceta_c*speed_s^2+delta_d/speed_s)/(epsilon_e+feta_f*speed_s+gamma_g*speed_s^2)</f>
        <v>4.8237101416076955</v>
      </c>
    </row>
    <row r="1666" spans="1:17" x14ac:dyDescent="0.25">
      <c r="A1666" s="88" t="s">
        <v>6</v>
      </c>
      <c r="B1666" s="88" t="s">
        <v>14</v>
      </c>
      <c r="C1666" s="88" t="s">
        <v>65</v>
      </c>
      <c r="D1666" s="88" t="s">
        <v>132</v>
      </c>
      <c r="E1666" s="130">
        <v>0</v>
      </c>
      <c r="F1666" s="130">
        <v>0.5</v>
      </c>
      <c r="G1666" s="90">
        <v>8.3184821960999997</v>
      </c>
      <c r="H1666" s="90">
        <v>-5.0379894377000003</v>
      </c>
      <c r="I1666" s="90">
        <v>3.9911346200000003E-2</v>
      </c>
      <c r="J1666" s="90">
        <v>74.360730157800006</v>
      </c>
      <c r="K1666" s="90">
        <v>1</v>
      </c>
      <c r="L1666" s="90">
        <v>-0.14329259580000001</v>
      </c>
      <c r="M1666" s="90">
        <v>-1.2733470699999999E-2</v>
      </c>
      <c r="N1666" s="89">
        <v>5</v>
      </c>
      <c r="O1666" s="89">
        <v>85</v>
      </c>
      <c r="P1666" s="89">
        <f t="shared" si="47"/>
        <v>30</v>
      </c>
      <c r="Q1666" s="91">
        <f>(alpha_a+beta_b*speed_s+ceta_c*speed_s^2+delta_d/speed_s)/(epsilon_e+feta_f*speed_s+gamma_g*speed_s^2)</f>
        <v>7.0752080242109585</v>
      </c>
    </row>
    <row r="1667" spans="1:17" x14ac:dyDescent="0.25">
      <c r="A1667" s="88" t="s">
        <v>6</v>
      </c>
      <c r="B1667" s="88" t="s">
        <v>14</v>
      </c>
      <c r="C1667" s="88" t="s">
        <v>65</v>
      </c>
      <c r="D1667" s="88" t="s">
        <v>133</v>
      </c>
      <c r="E1667" s="130">
        <v>0</v>
      </c>
      <c r="F1667" s="130">
        <v>0.5</v>
      </c>
      <c r="G1667" s="90">
        <v>-11.401273894599999</v>
      </c>
      <c r="H1667" s="90">
        <v>1.3961948269</v>
      </c>
      <c r="I1667" s="90">
        <v>-8.9308118000000006E-3</v>
      </c>
      <c r="J1667" s="90">
        <v>39.023541922299998</v>
      </c>
      <c r="K1667" s="90">
        <v>1</v>
      </c>
      <c r="L1667" s="90">
        <v>-0.41753510269999999</v>
      </c>
      <c r="M1667" s="90">
        <v>6.0951861500000003E-2</v>
      </c>
      <c r="N1667" s="89">
        <v>5</v>
      </c>
      <c r="O1667" s="89">
        <v>85</v>
      </c>
      <c r="P1667" s="89">
        <f t="shared" si="47"/>
        <v>30</v>
      </c>
      <c r="Q1667" s="91">
        <f>(alpha_a+beta_b*speed_s+ceta_c*speed_s^2+delta_d/speed_s)/(epsilon_e+feta_f*speed_s+gamma_g*speed_s^2)</f>
        <v>0.54805640398414213</v>
      </c>
    </row>
    <row r="1668" spans="1:17" x14ac:dyDescent="0.25">
      <c r="A1668" s="88" t="s">
        <v>6</v>
      </c>
      <c r="B1668" s="88" t="s">
        <v>13</v>
      </c>
      <c r="C1668" s="88" t="s">
        <v>65</v>
      </c>
      <c r="D1668" s="88" t="s">
        <v>134</v>
      </c>
      <c r="E1668" s="130">
        <v>0</v>
      </c>
      <c r="F1668" s="130">
        <v>0.5</v>
      </c>
      <c r="G1668" s="90">
        <v>93.434684492285953</v>
      </c>
      <c r="H1668" s="90">
        <v>1.0043561250735031</v>
      </c>
      <c r="I1668" s="90">
        <v>-0.60040255733429637</v>
      </c>
      <c r="J1668" s="90">
        <v>0</v>
      </c>
      <c r="K1668" s="90">
        <v>0</v>
      </c>
      <c r="L1668" s="90">
        <v>0</v>
      </c>
      <c r="M1668" s="90">
        <v>0</v>
      </c>
      <c r="N1668" s="89">
        <v>12</v>
      </c>
      <c r="O1668" s="89">
        <v>86</v>
      </c>
      <c r="P1668" s="89">
        <f t="shared" si="47"/>
        <v>30</v>
      </c>
      <c r="Q1668" s="91">
        <f>((alpha_a*(beta_b^speed_s))*(speed_s^ceta_c))</f>
        <v>13.812513593164946</v>
      </c>
    </row>
    <row r="1669" spans="1:17" x14ac:dyDescent="0.25">
      <c r="A1669" s="88" t="s">
        <v>6</v>
      </c>
      <c r="B1669" s="88" t="s">
        <v>13</v>
      </c>
      <c r="C1669" s="88" t="s">
        <v>65</v>
      </c>
      <c r="D1669" s="88" t="s">
        <v>135</v>
      </c>
      <c r="E1669" s="130">
        <v>0</v>
      </c>
      <c r="F1669" s="130">
        <v>0.5</v>
      </c>
      <c r="G1669" s="90">
        <v>6.1191182087101854</v>
      </c>
      <c r="H1669" s="90">
        <v>70.118680588128441</v>
      </c>
      <c r="I1669" s="90">
        <v>0.33470957834841952</v>
      </c>
      <c r="J1669" s="90">
        <v>0.75203448559489861</v>
      </c>
      <c r="K1669" s="90">
        <v>2.1932690897406154E-2</v>
      </c>
      <c r="L1669" s="90">
        <v>0</v>
      </c>
      <c r="M1669" s="90">
        <v>0</v>
      </c>
      <c r="N1669" s="89">
        <v>12</v>
      </c>
      <c r="O1669" s="89">
        <v>86</v>
      </c>
      <c r="P1669" s="89">
        <f t="shared" si="47"/>
        <v>30</v>
      </c>
      <c r="Q1669" s="91">
        <f>(alpha_a+(beta_b/(1+EXP((((-1)*ceta_c)+(delta_d*LN(speed_s)))+(epsilon_e*speed_s)))))</f>
        <v>9.8421652234031214</v>
      </c>
    </row>
    <row r="1670" spans="1:17" x14ac:dyDescent="0.25">
      <c r="A1670" s="88" t="s">
        <v>6</v>
      </c>
      <c r="B1670" s="88" t="s">
        <v>13</v>
      </c>
      <c r="C1670" s="88" t="s">
        <v>65</v>
      </c>
      <c r="D1670" s="88" t="s">
        <v>136</v>
      </c>
      <c r="E1670" s="130">
        <v>0</v>
      </c>
      <c r="F1670" s="130">
        <v>0.5</v>
      </c>
      <c r="G1670" s="90">
        <v>83.237098882254699</v>
      </c>
      <c r="H1670" s="90">
        <v>1.0047493896036594</v>
      </c>
      <c r="I1670" s="90">
        <v>-0.64618974901472026</v>
      </c>
      <c r="J1670" s="90">
        <v>0</v>
      </c>
      <c r="K1670" s="90">
        <v>0</v>
      </c>
      <c r="L1670" s="90">
        <v>0</v>
      </c>
      <c r="M1670" s="90">
        <v>0</v>
      </c>
      <c r="N1670" s="89">
        <v>12</v>
      </c>
      <c r="O1670" s="89">
        <v>86</v>
      </c>
      <c r="P1670" s="89">
        <f t="shared" si="47"/>
        <v>30</v>
      </c>
      <c r="Q1670" s="91">
        <f>((alpha_a*(beta_b^speed_s))*(speed_s^ceta_c))</f>
        <v>10.654887117305787</v>
      </c>
    </row>
    <row r="1671" spans="1:17" x14ac:dyDescent="0.25">
      <c r="A1671" s="88" t="s">
        <v>6</v>
      </c>
      <c r="B1671" s="88" t="s">
        <v>13</v>
      </c>
      <c r="C1671" s="88" t="s">
        <v>65</v>
      </c>
      <c r="D1671" s="88" t="s">
        <v>137</v>
      </c>
      <c r="E1671" s="130">
        <v>0</v>
      </c>
      <c r="F1671" s="130">
        <v>0.5</v>
      </c>
      <c r="G1671" s="90">
        <v>5.1052632773655855</v>
      </c>
      <c r="H1671" s="90">
        <v>19.471158194220177</v>
      </c>
      <c r="I1671" s="90">
        <v>3.8094350917162942</v>
      </c>
      <c r="J1671" s="90">
        <v>1.4859138467354009</v>
      </c>
      <c r="K1671" s="90">
        <v>1.0984405570359321E-2</v>
      </c>
      <c r="L1671" s="90">
        <v>0</v>
      </c>
      <c r="M1671" s="90">
        <v>0</v>
      </c>
      <c r="N1671" s="89">
        <v>12</v>
      </c>
      <c r="O1671" s="89">
        <v>86</v>
      </c>
      <c r="P1671" s="89">
        <f t="shared" si="47"/>
        <v>30</v>
      </c>
      <c r="Q1671" s="91">
        <f>(alpha_a+(beta_b/(1+EXP((((-1)*ceta_c)+(delta_d*LN(speed_s)))+(epsilon_e*speed_s)))))</f>
        <v>8.4474734347693659</v>
      </c>
    </row>
    <row r="1672" spans="1:17" x14ac:dyDescent="0.25">
      <c r="A1672" s="88" t="s">
        <v>6</v>
      </c>
      <c r="B1672" s="88" t="s">
        <v>13</v>
      </c>
      <c r="C1672" s="88" t="s">
        <v>65</v>
      </c>
      <c r="D1672" s="88" t="s">
        <v>138</v>
      </c>
      <c r="E1672" s="130">
        <v>0</v>
      </c>
      <c r="F1672" s="130">
        <v>0.5</v>
      </c>
      <c r="G1672" s="90">
        <v>3.8408292064390515</v>
      </c>
      <c r="H1672" s="90">
        <v>37.582651890372773</v>
      </c>
      <c r="I1672" s="90">
        <v>6.9906037139428043E-2</v>
      </c>
      <c r="J1672" s="90">
        <v>0.58808701804594199</v>
      </c>
      <c r="K1672" s="90">
        <v>3.4824534146563696E-2</v>
      </c>
      <c r="L1672" s="90">
        <v>0</v>
      </c>
      <c r="M1672" s="90">
        <v>0</v>
      </c>
      <c r="N1672" s="89">
        <v>12</v>
      </c>
      <c r="O1672" s="89">
        <v>86</v>
      </c>
      <c r="P1672" s="89">
        <f t="shared" si="47"/>
        <v>30</v>
      </c>
      <c r="Q1672" s="91">
        <f>(alpha_a+(beta_b/(1+EXP((((-1)*ceta_c)+(delta_d*LN(speed_s)))+(epsilon_e*speed_s)))))</f>
        <v>5.6660971220532881</v>
      </c>
    </row>
    <row r="1673" spans="1:17" x14ac:dyDescent="0.25">
      <c r="A1673" s="88" t="s">
        <v>6</v>
      </c>
      <c r="B1673" s="88" t="s">
        <v>13</v>
      </c>
      <c r="C1673" s="88" t="s">
        <v>65</v>
      </c>
      <c r="D1673" s="88" t="s">
        <v>131</v>
      </c>
      <c r="E1673" s="130">
        <v>0</v>
      </c>
      <c r="F1673" s="130">
        <v>0.5</v>
      </c>
      <c r="G1673" s="90">
        <v>-21.030423985700001</v>
      </c>
      <c r="H1673" s="90">
        <v>5.0644064010000003</v>
      </c>
      <c r="I1673" s="90">
        <v>0.1183114432</v>
      </c>
      <c r="J1673" s="90">
        <v>67.798557045799996</v>
      </c>
      <c r="K1673" s="90">
        <v>1</v>
      </c>
      <c r="L1673" s="90">
        <v>-0.29558794900000002</v>
      </c>
      <c r="M1673" s="90">
        <v>6.3704433899999996E-2</v>
      </c>
      <c r="N1673" s="89">
        <v>5</v>
      </c>
      <c r="O1673" s="89">
        <v>85</v>
      </c>
      <c r="P1673" s="89">
        <f t="shared" ref="P1673:P1736" si="49">IF($P$2&lt;N1673,N1673,IF($P$2&gt;O1673,O1673,$P$2))</f>
        <v>30</v>
      </c>
      <c r="Q1673" s="91">
        <f>(alpha_a+beta_b*speed_s+ceta_c*speed_s^2+delta_d/speed_s)/(epsilon_e+feta_f*speed_s+gamma_g*speed_s^2)</f>
        <v>4.8445460185146638</v>
      </c>
    </row>
    <row r="1674" spans="1:17" x14ac:dyDescent="0.25">
      <c r="A1674" s="88" t="s">
        <v>6</v>
      </c>
      <c r="B1674" s="88" t="s">
        <v>13</v>
      </c>
      <c r="C1674" s="88" t="s">
        <v>65</v>
      </c>
      <c r="D1674" s="88" t="s">
        <v>132</v>
      </c>
      <c r="E1674" s="130">
        <v>0</v>
      </c>
      <c r="F1674" s="130">
        <v>0.5</v>
      </c>
      <c r="G1674" s="90">
        <v>28.619340110100001</v>
      </c>
      <c r="H1674" s="90">
        <v>-5.8725867500000001E-2</v>
      </c>
      <c r="I1674" s="90">
        <v>-1.9976581999999999E-3</v>
      </c>
      <c r="J1674" s="90">
        <v>67.464615009400006</v>
      </c>
      <c r="K1674" s="90">
        <v>1</v>
      </c>
      <c r="L1674" s="90">
        <v>8.7113006199999996E-2</v>
      </c>
      <c r="M1674" s="90">
        <v>1.406922E-4</v>
      </c>
      <c r="N1674" s="89">
        <v>5</v>
      </c>
      <c r="O1674" s="89">
        <v>85</v>
      </c>
      <c r="P1674" s="89">
        <f t="shared" si="49"/>
        <v>30</v>
      </c>
      <c r="Q1674" s="91">
        <f>(alpha_a+beta_b*speed_s+ceta_c*speed_s^2+delta_d/speed_s)/(epsilon_e+feta_f*speed_s+gamma_g*speed_s^2)</f>
        <v>7.3017101794377304</v>
      </c>
    </row>
    <row r="1675" spans="1:17" x14ac:dyDescent="0.25">
      <c r="A1675" s="88" t="s">
        <v>6</v>
      </c>
      <c r="B1675" s="88" t="s">
        <v>13</v>
      </c>
      <c r="C1675" s="88" t="s">
        <v>65</v>
      </c>
      <c r="D1675" s="88" t="s">
        <v>133</v>
      </c>
      <c r="E1675" s="130">
        <v>0</v>
      </c>
      <c r="F1675" s="130">
        <v>0.5</v>
      </c>
      <c r="G1675" s="90">
        <v>-10.717775401200001</v>
      </c>
      <c r="H1675" s="90">
        <v>1.233860953</v>
      </c>
      <c r="I1675" s="90">
        <v>-6.4333725000000003E-3</v>
      </c>
      <c r="J1675" s="90">
        <v>39.899246061200003</v>
      </c>
      <c r="K1675" s="90">
        <v>1</v>
      </c>
      <c r="L1675" s="90">
        <v>-0.39525257740000003</v>
      </c>
      <c r="M1675" s="90">
        <v>5.6341822399999998E-2</v>
      </c>
      <c r="N1675" s="89">
        <v>5</v>
      </c>
      <c r="O1675" s="89">
        <v>85</v>
      </c>
      <c r="P1675" s="89">
        <f t="shared" si="49"/>
        <v>30</v>
      </c>
      <c r="Q1675" s="91">
        <f>(alpha_a+beta_b*speed_s+ceta_c*speed_s^2+delta_d/speed_s)/(epsilon_e+feta_f*speed_s+gamma_g*speed_s^2)</f>
        <v>0.54800397420408875</v>
      </c>
    </row>
    <row r="1676" spans="1:17" x14ac:dyDescent="0.25">
      <c r="A1676" s="88" t="s">
        <v>6</v>
      </c>
      <c r="B1676" s="88" t="s">
        <v>12</v>
      </c>
      <c r="C1676" s="88" t="s">
        <v>65</v>
      </c>
      <c r="D1676" s="88" t="s">
        <v>134</v>
      </c>
      <c r="E1676" s="130">
        <v>0</v>
      </c>
      <c r="F1676" s="130">
        <v>0.5</v>
      </c>
      <c r="G1676" s="90">
        <v>81.839290267929115</v>
      </c>
      <c r="H1676" s="90">
        <v>1.003414910204244</v>
      </c>
      <c r="I1676" s="90">
        <v>-0.52003783612252941</v>
      </c>
      <c r="J1676" s="90">
        <v>0</v>
      </c>
      <c r="K1676" s="90">
        <v>0</v>
      </c>
      <c r="L1676" s="90">
        <v>0</v>
      </c>
      <c r="M1676" s="90">
        <v>0</v>
      </c>
      <c r="N1676" s="89">
        <v>12</v>
      </c>
      <c r="O1676" s="89">
        <v>86</v>
      </c>
      <c r="P1676" s="89">
        <f t="shared" si="49"/>
        <v>30</v>
      </c>
      <c r="Q1676" s="91">
        <f>((alpha_a*(beta_b^speed_s))*(speed_s^ceta_c))</f>
        <v>15.460353401689446</v>
      </c>
    </row>
    <row r="1677" spans="1:17" x14ac:dyDescent="0.25">
      <c r="A1677" s="88" t="s">
        <v>6</v>
      </c>
      <c r="B1677" s="88" t="s">
        <v>12</v>
      </c>
      <c r="C1677" s="88" t="s">
        <v>65</v>
      </c>
      <c r="D1677" s="88" t="s">
        <v>135</v>
      </c>
      <c r="E1677" s="130">
        <v>0</v>
      </c>
      <c r="F1677" s="130">
        <v>0.5</v>
      </c>
      <c r="G1677" s="90">
        <v>70.678431451192765</v>
      </c>
      <c r="H1677" s="90">
        <v>1.0042723466318511</v>
      </c>
      <c r="I1677" s="90">
        <v>-0.57954637961058308</v>
      </c>
      <c r="J1677" s="90">
        <v>0</v>
      </c>
      <c r="K1677" s="90">
        <v>0</v>
      </c>
      <c r="L1677" s="90">
        <v>0</v>
      </c>
      <c r="M1677" s="90">
        <v>0</v>
      </c>
      <c r="N1677" s="89">
        <v>12</v>
      </c>
      <c r="O1677" s="89">
        <v>86</v>
      </c>
      <c r="P1677" s="89">
        <f t="shared" si="49"/>
        <v>30</v>
      </c>
      <c r="Q1677" s="91">
        <f>((alpha_a*(beta_b^speed_s))*(speed_s^ceta_c))</f>
        <v>11.188497125572104</v>
      </c>
    </row>
    <row r="1678" spans="1:17" x14ac:dyDescent="0.25">
      <c r="A1678" s="88" t="s">
        <v>6</v>
      </c>
      <c r="B1678" s="88" t="s">
        <v>12</v>
      </c>
      <c r="C1678" s="88" t="s">
        <v>65</v>
      </c>
      <c r="D1678" s="88" t="s">
        <v>136</v>
      </c>
      <c r="E1678" s="130">
        <v>0</v>
      </c>
      <c r="F1678" s="130">
        <v>0.5</v>
      </c>
      <c r="G1678" s="90">
        <v>80.381199983821489</v>
      </c>
      <c r="H1678" s="90">
        <v>1.0041502058722911</v>
      </c>
      <c r="I1678" s="90">
        <v>-0.59431682758232862</v>
      </c>
      <c r="J1678" s="90">
        <v>0</v>
      </c>
      <c r="K1678" s="90">
        <v>0</v>
      </c>
      <c r="L1678" s="90">
        <v>0</v>
      </c>
      <c r="M1678" s="90">
        <v>0</v>
      </c>
      <c r="N1678" s="89">
        <v>12</v>
      </c>
      <c r="O1678" s="89">
        <v>86</v>
      </c>
      <c r="P1678" s="89">
        <f t="shared" si="49"/>
        <v>30</v>
      </c>
      <c r="Q1678" s="91">
        <f>((alpha_a*(beta_b^speed_s))*(speed_s^ceta_c))</f>
        <v>12.056934910083413</v>
      </c>
    </row>
    <row r="1679" spans="1:17" x14ac:dyDescent="0.25">
      <c r="A1679" s="88" t="s">
        <v>6</v>
      </c>
      <c r="B1679" s="88" t="s">
        <v>12</v>
      </c>
      <c r="C1679" s="88" t="s">
        <v>65</v>
      </c>
      <c r="D1679" s="88" t="s">
        <v>137</v>
      </c>
      <c r="E1679" s="130">
        <v>0</v>
      </c>
      <c r="F1679" s="130">
        <v>0.5</v>
      </c>
      <c r="G1679" s="90">
        <v>93.263100209067801</v>
      </c>
      <c r="H1679" s="90">
        <v>1.0061436478899337</v>
      </c>
      <c r="I1679" s="90">
        <v>-0.72161924937486699</v>
      </c>
      <c r="J1679" s="90">
        <v>0</v>
      </c>
      <c r="K1679" s="90">
        <v>0</v>
      </c>
      <c r="L1679" s="90">
        <v>0</v>
      </c>
      <c r="M1679" s="90">
        <v>0</v>
      </c>
      <c r="N1679" s="89">
        <v>12</v>
      </c>
      <c r="O1679" s="89">
        <v>86</v>
      </c>
      <c r="P1679" s="89">
        <f t="shared" si="49"/>
        <v>30</v>
      </c>
      <c r="Q1679" s="91">
        <f>((alpha_a*(beta_b^speed_s))*(speed_s^ceta_c))</f>
        <v>9.6292044498338196</v>
      </c>
    </row>
    <row r="1680" spans="1:17" x14ac:dyDescent="0.25">
      <c r="A1680" s="88" t="s">
        <v>6</v>
      </c>
      <c r="B1680" s="88" t="s">
        <v>12</v>
      </c>
      <c r="C1680" s="88" t="s">
        <v>65</v>
      </c>
      <c r="D1680" s="88" t="s">
        <v>138</v>
      </c>
      <c r="E1680" s="130">
        <v>0</v>
      </c>
      <c r="F1680" s="130">
        <v>0.5</v>
      </c>
      <c r="G1680" s="90">
        <v>-4.1520304084334883E-5</v>
      </c>
      <c r="H1680" s="90">
        <v>7.4156841517428159E-3</v>
      </c>
      <c r="I1680" s="90">
        <v>-0.45206150449969279</v>
      </c>
      <c r="J1680" s="90">
        <v>14.496220405306065</v>
      </c>
      <c r="K1680" s="90">
        <v>0</v>
      </c>
      <c r="L1680" s="90">
        <v>0</v>
      </c>
      <c r="M1680" s="90">
        <v>0</v>
      </c>
      <c r="N1680" s="89">
        <v>12</v>
      </c>
      <c r="O1680" s="89">
        <v>86</v>
      </c>
      <c r="P1680" s="89">
        <f t="shared" si="49"/>
        <v>30</v>
      </c>
      <c r="Q1680" s="91">
        <f>(((alpha_a*(speed_s^3))+(beta_b*(speed_s^2))+(ceta_c*speed_s))+delta_d)</f>
        <v>6.4874427966067749</v>
      </c>
    </row>
    <row r="1681" spans="1:17" x14ac:dyDescent="0.25">
      <c r="A1681" s="88" t="s">
        <v>6</v>
      </c>
      <c r="B1681" s="88" t="s">
        <v>12</v>
      </c>
      <c r="C1681" s="88" t="s">
        <v>65</v>
      </c>
      <c r="D1681" s="88" t="s">
        <v>131</v>
      </c>
      <c r="E1681" s="130">
        <v>0</v>
      </c>
      <c r="F1681" s="130">
        <v>0.5</v>
      </c>
      <c r="G1681" s="90">
        <v>5.6185631312000002</v>
      </c>
      <c r="H1681" s="90">
        <v>7.5652082963999998</v>
      </c>
      <c r="I1681" s="90">
        <v>0.17949954970000001</v>
      </c>
      <c r="J1681" s="90">
        <v>45.700439776099998</v>
      </c>
      <c r="K1681" s="90">
        <v>1</v>
      </c>
      <c r="L1681" s="90">
        <v>-4.6925313999999999E-3</v>
      </c>
      <c r="M1681" s="90">
        <v>8.0533851599999998E-2</v>
      </c>
      <c r="N1681" s="89">
        <v>5</v>
      </c>
      <c r="O1681" s="89">
        <v>85</v>
      </c>
      <c r="P1681" s="89">
        <f t="shared" si="49"/>
        <v>30</v>
      </c>
      <c r="Q1681" s="91">
        <f>(alpha_a+beta_b*speed_s+ceta_c*speed_s^2+delta_d/speed_s)/(epsilon_e+feta_f*speed_s+gamma_g*speed_s^2)</f>
        <v>5.3947289940707641</v>
      </c>
    </row>
    <row r="1682" spans="1:17" x14ac:dyDescent="0.25">
      <c r="A1682" s="88" t="s">
        <v>6</v>
      </c>
      <c r="B1682" s="88" t="s">
        <v>12</v>
      </c>
      <c r="C1682" s="88" t="s">
        <v>65</v>
      </c>
      <c r="D1682" s="88" t="s">
        <v>132</v>
      </c>
      <c r="E1682" s="130">
        <v>0</v>
      </c>
      <c r="F1682" s="130">
        <v>0.5</v>
      </c>
      <c r="G1682" s="90">
        <v>-70.477094135200005</v>
      </c>
      <c r="H1682" s="90">
        <v>75.227623735999998</v>
      </c>
      <c r="I1682" s="90">
        <v>-0.66922570979999996</v>
      </c>
      <c r="J1682" s="90">
        <v>172.90860465270001</v>
      </c>
      <c r="K1682" s="90">
        <v>0</v>
      </c>
      <c r="L1682" s="90">
        <v>1.1092563571</v>
      </c>
      <c r="M1682" s="90">
        <v>0.2030334963</v>
      </c>
      <c r="N1682" s="89">
        <v>5</v>
      </c>
      <c r="O1682" s="89">
        <v>85</v>
      </c>
      <c r="P1682" s="89">
        <f t="shared" si="49"/>
        <v>30</v>
      </c>
      <c r="Q1682" s="91">
        <f>(alpha_a+beta_b*speed_s+ceta_c*speed_s^2+delta_d/speed_s)/(epsilon_e+feta_f*speed_s+gamma_g*speed_s^2)</f>
        <v>7.3599741497389282</v>
      </c>
    </row>
    <row r="1683" spans="1:17" x14ac:dyDescent="0.25">
      <c r="A1683" s="88" t="s">
        <v>6</v>
      </c>
      <c r="B1683" s="88" t="s">
        <v>12</v>
      </c>
      <c r="C1683" s="88" t="s">
        <v>65</v>
      </c>
      <c r="D1683" s="88" t="s">
        <v>133</v>
      </c>
      <c r="E1683" s="130">
        <v>0</v>
      </c>
      <c r="F1683" s="130">
        <v>0.5</v>
      </c>
      <c r="G1683" s="90">
        <v>-7.2137563872000001</v>
      </c>
      <c r="H1683" s="90">
        <v>0.82875266339999998</v>
      </c>
      <c r="I1683" s="90">
        <v>-8.49872E-4</v>
      </c>
      <c r="J1683" s="90">
        <v>28.720550060200001</v>
      </c>
      <c r="K1683" s="90">
        <v>1</v>
      </c>
      <c r="L1683" s="90">
        <v>-0.39678675949999997</v>
      </c>
      <c r="M1683" s="90">
        <v>5.2423548200000003E-2</v>
      </c>
      <c r="N1683" s="89">
        <v>5</v>
      </c>
      <c r="O1683" s="89">
        <v>85</v>
      </c>
      <c r="P1683" s="89">
        <f t="shared" si="49"/>
        <v>30</v>
      </c>
      <c r="Q1683" s="91">
        <f>(alpha_a+beta_b*speed_s+ceta_c*speed_s^2+delta_d/speed_s)/(epsilon_e+feta_f*speed_s+gamma_g*speed_s^2)</f>
        <v>0.49179920967332169</v>
      </c>
    </row>
    <row r="1684" spans="1:17" x14ac:dyDescent="0.25">
      <c r="A1684" s="88" t="s">
        <v>6</v>
      </c>
      <c r="B1684" s="88" t="s">
        <v>17</v>
      </c>
      <c r="C1684" s="88" t="s">
        <v>65</v>
      </c>
      <c r="D1684" s="88" t="s">
        <v>134</v>
      </c>
      <c r="E1684" s="130">
        <v>0</v>
      </c>
      <c r="F1684" s="130">
        <v>0.5</v>
      </c>
      <c r="G1684" s="90">
        <v>75.083228828972182</v>
      </c>
      <c r="H1684" s="90">
        <v>1.0127515347384077</v>
      </c>
      <c r="I1684" s="90">
        <v>-0.75707512780873554</v>
      </c>
      <c r="J1684" s="90">
        <v>0</v>
      </c>
      <c r="K1684" s="90">
        <v>0</v>
      </c>
      <c r="L1684" s="90">
        <v>0</v>
      </c>
      <c r="M1684" s="90">
        <v>0</v>
      </c>
      <c r="N1684" s="89">
        <v>12</v>
      </c>
      <c r="O1684" s="89">
        <v>86</v>
      </c>
      <c r="P1684" s="89">
        <f t="shared" si="49"/>
        <v>30</v>
      </c>
      <c r="Q1684" s="91">
        <f>((alpha_a*(beta_b^speed_s))*(speed_s^ceta_c))</f>
        <v>8.3625451876112731</v>
      </c>
    </row>
    <row r="1685" spans="1:17" x14ac:dyDescent="0.25">
      <c r="A1685" s="88" t="s">
        <v>6</v>
      </c>
      <c r="B1685" s="88" t="s">
        <v>17</v>
      </c>
      <c r="C1685" s="88" t="s">
        <v>65</v>
      </c>
      <c r="D1685" s="88" t="s">
        <v>135</v>
      </c>
      <c r="E1685" s="130">
        <v>0</v>
      </c>
      <c r="F1685" s="130">
        <v>0.5</v>
      </c>
      <c r="G1685" s="90">
        <v>47.031356294140643</v>
      </c>
      <c r="H1685" s="90">
        <v>1.0130076282616429</v>
      </c>
      <c r="I1685" s="90">
        <v>-0.7733058929542439</v>
      </c>
      <c r="J1685" s="90">
        <v>0</v>
      </c>
      <c r="K1685" s="90">
        <v>0</v>
      </c>
      <c r="L1685" s="90">
        <v>0</v>
      </c>
      <c r="M1685" s="90">
        <v>0</v>
      </c>
      <c r="N1685" s="89">
        <v>12</v>
      </c>
      <c r="O1685" s="89">
        <v>86</v>
      </c>
      <c r="P1685" s="89">
        <f t="shared" si="49"/>
        <v>30</v>
      </c>
      <c r="Q1685" s="91">
        <f>((alpha_a*(beta_b^speed_s))*(speed_s^ceta_c))</f>
        <v>4.9946194562709705</v>
      </c>
    </row>
    <row r="1686" spans="1:17" x14ac:dyDescent="0.25">
      <c r="A1686" s="88" t="s">
        <v>6</v>
      </c>
      <c r="B1686" s="88" t="s">
        <v>17</v>
      </c>
      <c r="C1686" s="88" t="s">
        <v>65</v>
      </c>
      <c r="D1686" s="88" t="s">
        <v>136</v>
      </c>
      <c r="E1686" s="130">
        <v>0</v>
      </c>
      <c r="F1686" s="130">
        <v>0.5</v>
      </c>
      <c r="G1686" s="90">
        <v>52.668296839514646</v>
      </c>
      <c r="H1686" s="90">
        <v>1.0121415462597743</v>
      </c>
      <c r="I1686" s="90">
        <v>-0.77267123080735556</v>
      </c>
      <c r="J1686" s="90">
        <v>0</v>
      </c>
      <c r="K1686" s="90">
        <v>0</v>
      </c>
      <c r="L1686" s="90">
        <v>0</v>
      </c>
      <c r="M1686" s="90">
        <v>0</v>
      </c>
      <c r="N1686" s="89">
        <v>12</v>
      </c>
      <c r="O1686" s="89">
        <v>86</v>
      </c>
      <c r="P1686" s="89">
        <f t="shared" si="49"/>
        <v>30</v>
      </c>
      <c r="Q1686" s="91">
        <f>((alpha_a*(beta_b^speed_s))*(speed_s^ceta_c))</f>
        <v>5.4633338427494484</v>
      </c>
    </row>
    <row r="1687" spans="1:17" x14ac:dyDescent="0.25">
      <c r="A1687" s="88" t="s">
        <v>6</v>
      </c>
      <c r="B1687" s="88" t="s">
        <v>17</v>
      </c>
      <c r="C1687" s="88" t="s">
        <v>65</v>
      </c>
      <c r="D1687" s="88" t="s">
        <v>137</v>
      </c>
      <c r="E1687" s="130">
        <v>0</v>
      </c>
      <c r="F1687" s="130">
        <v>0.5</v>
      </c>
      <c r="G1687" s="90">
        <v>3.4712907113505489</v>
      </c>
      <c r="H1687" s="90">
        <v>13.633975190158846</v>
      </c>
      <c r="I1687" s="90">
        <v>2.3604543157074351</v>
      </c>
      <c r="J1687" s="90">
        <v>0.92796622762552738</v>
      </c>
      <c r="K1687" s="90">
        <v>6.5047824269790042E-2</v>
      </c>
      <c r="L1687" s="90">
        <v>0</v>
      </c>
      <c r="M1687" s="90">
        <v>0</v>
      </c>
      <c r="N1687" s="89">
        <v>12</v>
      </c>
      <c r="O1687" s="89">
        <v>86</v>
      </c>
      <c r="P1687" s="89">
        <f t="shared" si="49"/>
        <v>30</v>
      </c>
      <c r="Q1687" s="91">
        <f>(alpha_a+(beta_b/(1+EXP((((-1)*ceta_c)+(delta_d*LN(speed_s)))+(epsilon_e*speed_s)))))</f>
        <v>4.2926872275453185</v>
      </c>
    </row>
    <row r="1688" spans="1:17" x14ac:dyDescent="0.25">
      <c r="A1688" s="88" t="s">
        <v>6</v>
      </c>
      <c r="B1688" s="88" t="s">
        <v>17</v>
      </c>
      <c r="C1688" s="88" t="s">
        <v>65</v>
      </c>
      <c r="D1688" s="88" t="s">
        <v>138</v>
      </c>
      <c r="E1688" s="130">
        <v>0</v>
      </c>
      <c r="F1688" s="130">
        <v>0.5</v>
      </c>
      <c r="G1688" s="90">
        <v>2.4814024118182165</v>
      </c>
      <c r="H1688" s="90">
        <v>5.1568208858628228</v>
      </c>
      <c r="I1688" s="90">
        <v>3.82182733045709</v>
      </c>
      <c r="J1688" s="90">
        <v>1.366017061989703</v>
      </c>
      <c r="K1688" s="90">
        <v>5.5944880820400451E-2</v>
      </c>
      <c r="L1688" s="90">
        <v>0</v>
      </c>
      <c r="M1688" s="90">
        <v>0</v>
      </c>
      <c r="N1688" s="89">
        <v>12</v>
      </c>
      <c r="O1688" s="89">
        <v>86</v>
      </c>
      <c r="P1688" s="89">
        <f t="shared" si="49"/>
        <v>30</v>
      </c>
      <c r="Q1688" s="91">
        <f>(alpha_a+(beta_b/(1+EXP((((-1)*ceta_c)+(delta_d*LN(speed_s)))+(epsilon_e*speed_s)))))</f>
        <v>2.8716459641930947</v>
      </c>
    </row>
    <row r="1689" spans="1:17" x14ac:dyDescent="0.25">
      <c r="A1689" s="88" t="s">
        <v>6</v>
      </c>
      <c r="B1689" s="88" t="s">
        <v>17</v>
      </c>
      <c r="C1689" s="88" t="s">
        <v>65</v>
      </c>
      <c r="D1689" s="88" t="s">
        <v>131</v>
      </c>
      <c r="E1689" s="130">
        <v>0</v>
      </c>
      <c r="F1689" s="130">
        <v>0.5</v>
      </c>
      <c r="G1689" s="90">
        <v>29.278824484899999</v>
      </c>
      <c r="H1689" s="90">
        <v>0.84980949910000003</v>
      </c>
      <c r="I1689" s="90">
        <v>3.07276119E-2</v>
      </c>
      <c r="J1689" s="90">
        <v>5.1780791277000002</v>
      </c>
      <c r="K1689" s="90">
        <v>1</v>
      </c>
      <c r="L1689" s="90">
        <v>0.45401439589999998</v>
      </c>
      <c r="M1689" s="90">
        <v>2.0086888099999999E-2</v>
      </c>
      <c r="N1689" s="89">
        <v>5</v>
      </c>
      <c r="O1689" s="89">
        <v>85</v>
      </c>
      <c r="P1689" s="89">
        <f t="shared" si="49"/>
        <v>30</v>
      </c>
      <c r="Q1689" s="91">
        <f t="shared" ref="Q1689:Q1706" si="50">(alpha_a+beta_b*speed_s+ceta_c*speed_s^2+delta_d/speed_s)/(epsilon_e+feta_f*speed_s+gamma_g*speed_s^2)</f>
        <v>2.5261168390697613</v>
      </c>
    </row>
    <row r="1690" spans="1:17" x14ac:dyDescent="0.25">
      <c r="A1690" s="88" t="s">
        <v>6</v>
      </c>
      <c r="B1690" s="88" t="s">
        <v>17</v>
      </c>
      <c r="C1690" s="88" t="s">
        <v>65</v>
      </c>
      <c r="D1690" s="88" t="s">
        <v>132</v>
      </c>
      <c r="E1690" s="130">
        <v>0</v>
      </c>
      <c r="F1690" s="130">
        <v>0.5</v>
      </c>
      <c r="G1690" s="90">
        <v>10.5500119966</v>
      </c>
      <c r="H1690" s="90">
        <v>-0.2461415756</v>
      </c>
      <c r="I1690" s="90">
        <v>1.428049E-3</v>
      </c>
      <c r="J1690" s="90">
        <v>35.022768938900001</v>
      </c>
      <c r="K1690" s="90">
        <v>1</v>
      </c>
      <c r="L1690" s="90">
        <v>2.6381023999999999E-2</v>
      </c>
      <c r="M1690" s="90">
        <v>-3.8911970000000002E-4</v>
      </c>
      <c r="N1690" s="89">
        <v>5</v>
      </c>
      <c r="O1690" s="89">
        <v>85</v>
      </c>
      <c r="P1690" s="89">
        <f t="shared" si="49"/>
        <v>30</v>
      </c>
      <c r="Q1690" s="91">
        <f t="shared" si="50"/>
        <v>3.8983797086782985</v>
      </c>
    </row>
    <row r="1691" spans="1:17" x14ac:dyDescent="0.25">
      <c r="A1691" s="88" t="s">
        <v>6</v>
      </c>
      <c r="B1691" s="88" t="s">
        <v>17</v>
      </c>
      <c r="C1691" s="88" t="s">
        <v>65</v>
      </c>
      <c r="D1691" s="88" t="s">
        <v>133</v>
      </c>
      <c r="E1691" s="130">
        <v>0</v>
      </c>
      <c r="F1691" s="130">
        <v>0.5</v>
      </c>
      <c r="G1691" s="90">
        <v>-4.6539100545999998</v>
      </c>
      <c r="H1691" s="90">
        <v>0.67936200719999995</v>
      </c>
      <c r="I1691" s="90">
        <v>-2.9982774999999999E-3</v>
      </c>
      <c r="J1691" s="90">
        <v>14.703108440999999</v>
      </c>
      <c r="K1691" s="90">
        <v>1</v>
      </c>
      <c r="L1691" s="90">
        <v>-0.43720385070000001</v>
      </c>
      <c r="M1691" s="90">
        <v>6.1796394900000003E-2</v>
      </c>
      <c r="N1691" s="89">
        <v>5</v>
      </c>
      <c r="O1691" s="89">
        <v>85</v>
      </c>
      <c r="P1691" s="89">
        <f t="shared" si="49"/>
        <v>30</v>
      </c>
      <c r="Q1691" s="91">
        <f t="shared" si="50"/>
        <v>0.31076793492222732</v>
      </c>
    </row>
    <row r="1692" spans="1:17" x14ac:dyDescent="0.25">
      <c r="A1692" s="88" t="s">
        <v>20</v>
      </c>
      <c r="B1692" s="88" t="s">
        <v>23</v>
      </c>
      <c r="C1692" s="88" t="s">
        <v>65</v>
      </c>
      <c r="D1692" s="88" t="s">
        <v>131</v>
      </c>
      <c r="E1692" s="130">
        <v>0</v>
      </c>
      <c r="F1692" s="130">
        <v>1</v>
      </c>
      <c r="G1692" s="90">
        <v>-25.187129355700002</v>
      </c>
      <c r="H1692" s="90">
        <v>0.99568779500000004</v>
      </c>
      <c r="I1692" s="90">
        <v>1.1577020800000001E-2</v>
      </c>
      <c r="J1692" s="90">
        <v>168.73189821189999</v>
      </c>
      <c r="K1692" s="90">
        <v>1</v>
      </c>
      <c r="L1692" s="90">
        <v>-0.16203977219999999</v>
      </c>
      <c r="M1692" s="90">
        <v>7.6508252999999997E-3</v>
      </c>
      <c r="N1692" s="89">
        <v>5</v>
      </c>
      <c r="O1692" s="89">
        <v>100</v>
      </c>
      <c r="P1692" s="89">
        <f t="shared" si="49"/>
        <v>30</v>
      </c>
      <c r="Q1692" s="91">
        <f t="shared" si="50"/>
        <v>6.8529938454146553</v>
      </c>
    </row>
    <row r="1693" spans="1:17" x14ac:dyDescent="0.25">
      <c r="A1693" s="88" t="s">
        <v>20</v>
      </c>
      <c r="B1693" s="88" t="s">
        <v>23</v>
      </c>
      <c r="C1693" s="88" t="s">
        <v>65</v>
      </c>
      <c r="D1693" s="88" t="s">
        <v>132</v>
      </c>
      <c r="E1693" s="130">
        <v>0</v>
      </c>
      <c r="F1693" s="130">
        <v>1</v>
      </c>
      <c r="G1693" s="90">
        <v>-21.600892026099999</v>
      </c>
      <c r="H1693" s="90">
        <v>16.329274120699999</v>
      </c>
      <c r="I1693" s="90">
        <v>-0.11663419279999999</v>
      </c>
      <c r="J1693" s="90">
        <v>244.66686587820001</v>
      </c>
      <c r="K1693" s="90">
        <v>1</v>
      </c>
      <c r="L1693" s="90">
        <v>-4.9929896E-3</v>
      </c>
      <c r="M1693" s="90">
        <v>4.39590064E-2</v>
      </c>
      <c r="N1693" s="89">
        <v>5</v>
      </c>
      <c r="O1693" s="89">
        <v>100</v>
      </c>
      <c r="P1693" s="89">
        <f t="shared" si="49"/>
        <v>30</v>
      </c>
      <c r="Q1693" s="91">
        <f t="shared" si="50"/>
        <v>9.1915773407222101</v>
      </c>
    </row>
    <row r="1694" spans="1:17" x14ac:dyDescent="0.25">
      <c r="A1694" s="88" t="s">
        <v>20</v>
      </c>
      <c r="B1694" s="88" t="s">
        <v>23</v>
      </c>
      <c r="C1694" s="88" t="s">
        <v>65</v>
      </c>
      <c r="D1694" s="88" t="s">
        <v>133</v>
      </c>
      <c r="E1694" s="130">
        <v>0</v>
      </c>
      <c r="F1694" s="130">
        <v>1</v>
      </c>
      <c r="G1694" s="90">
        <v>-22.2177220178</v>
      </c>
      <c r="H1694" s="90">
        <v>1.4639947020999999</v>
      </c>
      <c r="I1694" s="90">
        <v>-1.18422913E-2</v>
      </c>
      <c r="J1694" s="90">
        <v>124.7653538918</v>
      </c>
      <c r="K1694" s="90">
        <v>1</v>
      </c>
      <c r="L1694" s="90">
        <v>-0.18465763239999999</v>
      </c>
      <c r="M1694" s="90">
        <v>2.99258996E-2</v>
      </c>
      <c r="N1694" s="89">
        <v>5</v>
      </c>
      <c r="O1694" s="89">
        <v>100</v>
      </c>
      <c r="P1694" s="89">
        <f t="shared" si="49"/>
        <v>30</v>
      </c>
      <c r="Q1694" s="91">
        <f t="shared" si="50"/>
        <v>0.67889553842772998</v>
      </c>
    </row>
    <row r="1695" spans="1:17" x14ac:dyDescent="0.25">
      <c r="A1695" s="88" t="s">
        <v>20</v>
      </c>
      <c r="B1695" s="88" t="s">
        <v>24</v>
      </c>
      <c r="C1695" s="88" t="s">
        <v>65</v>
      </c>
      <c r="D1695" s="88" t="s">
        <v>131</v>
      </c>
      <c r="E1695" s="130">
        <v>0</v>
      </c>
      <c r="F1695" s="130">
        <v>1</v>
      </c>
      <c r="G1695" s="90">
        <v>-15.0989223692</v>
      </c>
      <c r="H1695" s="90">
        <v>0.51942649320000001</v>
      </c>
      <c r="I1695" s="90">
        <v>6.0273936E-3</v>
      </c>
      <c r="J1695" s="90">
        <v>152.5334820194</v>
      </c>
      <c r="K1695" s="90">
        <v>1</v>
      </c>
      <c r="L1695" s="90">
        <v>-0.11100572910000001</v>
      </c>
      <c r="M1695" s="90">
        <v>4.6482201999999999E-3</v>
      </c>
      <c r="N1695" s="89">
        <v>5</v>
      </c>
      <c r="O1695" s="89">
        <v>100</v>
      </c>
      <c r="P1695" s="89">
        <f t="shared" si="49"/>
        <v>30</v>
      </c>
      <c r="Q1695" s="91">
        <f t="shared" si="50"/>
        <v>5.931804456867483</v>
      </c>
    </row>
    <row r="1696" spans="1:17" x14ac:dyDescent="0.25">
      <c r="A1696" s="88" t="s">
        <v>20</v>
      </c>
      <c r="B1696" s="88" t="s">
        <v>24</v>
      </c>
      <c r="C1696" s="88" t="s">
        <v>65</v>
      </c>
      <c r="D1696" s="88" t="s">
        <v>132</v>
      </c>
      <c r="E1696" s="130">
        <v>0</v>
      </c>
      <c r="F1696" s="130">
        <v>1</v>
      </c>
      <c r="G1696" s="90">
        <v>134.3541539313</v>
      </c>
      <c r="H1696" s="90">
        <v>66.308302460099995</v>
      </c>
      <c r="I1696" s="90">
        <v>-0.45306520610000001</v>
      </c>
      <c r="J1696" s="90">
        <v>120.7003768986</v>
      </c>
      <c r="K1696" s="90">
        <v>0</v>
      </c>
      <c r="L1696" s="90">
        <v>1.2206926141000001</v>
      </c>
      <c r="M1696" s="90">
        <v>0.17570659</v>
      </c>
      <c r="N1696" s="89">
        <v>5</v>
      </c>
      <c r="O1696" s="89">
        <v>100</v>
      </c>
      <c r="P1696" s="89">
        <f t="shared" si="49"/>
        <v>30</v>
      </c>
      <c r="Q1696" s="91">
        <f t="shared" si="50"/>
        <v>8.8308530845295223</v>
      </c>
    </row>
    <row r="1697" spans="1:17" x14ac:dyDescent="0.25">
      <c r="A1697" s="88" t="s">
        <v>20</v>
      </c>
      <c r="B1697" s="88" t="s">
        <v>24</v>
      </c>
      <c r="C1697" s="88" t="s">
        <v>65</v>
      </c>
      <c r="D1697" s="88" t="s">
        <v>133</v>
      </c>
      <c r="E1697" s="130">
        <v>0</v>
      </c>
      <c r="F1697" s="130">
        <v>1</v>
      </c>
      <c r="G1697" s="90">
        <v>-17.894793766999999</v>
      </c>
      <c r="H1697" s="90">
        <v>1.2377487296</v>
      </c>
      <c r="I1697" s="90">
        <v>-9.1218772999999993E-3</v>
      </c>
      <c r="J1697" s="90">
        <v>117.7169913149</v>
      </c>
      <c r="K1697" s="90">
        <v>1</v>
      </c>
      <c r="L1697" s="90">
        <v>-0.1425095311</v>
      </c>
      <c r="M1697" s="90">
        <v>2.7207268100000001E-2</v>
      </c>
      <c r="N1697" s="89">
        <v>5</v>
      </c>
      <c r="O1697" s="89">
        <v>100</v>
      </c>
      <c r="P1697" s="89">
        <f t="shared" si="49"/>
        <v>30</v>
      </c>
      <c r="Q1697" s="91">
        <f t="shared" si="50"/>
        <v>0.7049030342545165</v>
      </c>
    </row>
    <row r="1698" spans="1:17" x14ac:dyDescent="0.25">
      <c r="A1698" s="88" t="s">
        <v>20</v>
      </c>
      <c r="B1698" s="88" t="s">
        <v>19</v>
      </c>
      <c r="C1698" s="88" t="s">
        <v>65</v>
      </c>
      <c r="D1698" s="88" t="s">
        <v>131</v>
      </c>
      <c r="E1698" s="130">
        <v>0</v>
      </c>
      <c r="F1698" s="130">
        <v>1</v>
      </c>
      <c r="G1698" s="90">
        <v>-51.3198018103</v>
      </c>
      <c r="H1698" s="90">
        <v>17.827148186199999</v>
      </c>
      <c r="I1698" s="90">
        <v>0.19129928609999999</v>
      </c>
      <c r="J1698" s="90">
        <v>41.182390615599999</v>
      </c>
      <c r="K1698" s="90">
        <v>0</v>
      </c>
      <c r="L1698" s="90">
        <v>-0.18294293619999999</v>
      </c>
      <c r="M1698" s="90">
        <v>0.1277879566</v>
      </c>
      <c r="N1698" s="89">
        <v>5</v>
      </c>
      <c r="O1698" s="89">
        <v>85</v>
      </c>
      <c r="P1698" s="89">
        <f t="shared" si="49"/>
        <v>30</v>
      </c>
      <c r="Q1698" s="91">
        <f t="shared" si="50"/>
        <v>5.9991920306865634</v>
      </c>
    </row>
    <row r="1699" spans="1:17" x14ac:dyDescent="0.25">
      <c r="A1699" s="88" t="s">
        <v>20</v>
      </c>
      <c r="B1699" s="88" t="s">
        <v>19</v>
      </c>
      <c r="C1699" s="88" t="s">
        <v>65</v>
      </c>
      <c r="D1699" s="88" t="s">
        <v>132</v>
      </c>
      <c r="E1699" s="130">
        <v>0</v>
      </c>
      <c r="F1699" s="130">
        <v>1</v>
      </c>
      <c r="G1699" s="90">
        <v>136.9554906594</v>
      </c>
      <c r="H1699" s="90">
        <v>-2.7948865290999998</v>
      </c>
      <c r="I1699" s="90">
        <v>1.9144815999999999E-2</v>
      </c>
      <c r="J1699" s="90">
        <v>-26.796015389099999</v>
      </c>
      <c r="K1699" s="90">
        <v>1</v>
      </c>
      <c r="L1699" s="90">
        <v>0.6502995037</v>
      </c>
      <c r="M1699" s="90">
        <v>-5.4674603E-3</v>
      </c>
      <c r="N1699" s="89">
        <v>5</v>
      </c>
      <c r="O1699" s="89">
        <v>85</v>
      </c>
      <c r="P1699" s="89">
        <f t="shared" si="49"/>
        <v>30</v>
      </c>
      <c r="Q1699" s="91">
        <f t="shared" si="50"/>
        <v>4.4550180954499625</v>
      </c>
    </row>
    <row r="1700" spans="1:17" x14ac:dyDescent="0.25">
      <c r="A1700" s="88" t="s">
        <v>20</v>
      </c>
      <c r="B1700" s="88" t="s">
        <v>19</v>
      </c>
      <c r="C1700" s="88" t="s">
        <v>65</v>
      </c>
      <c r="D1700" s="88" t="s">
        <v>133</v>
      </c>
      <c r="E1700" s="130">
        <v>0</v>
      </c>
      <c r="F1700" s="130">
        <v>1</v>
      </c>
      <c r="G1700" s="90">
        <v>-5.8952132662999999</v>
      </c>
      <c r="H1700" s="90">
        <v>0.40637369200000001</v>
      </c>
      <c r="I1700" s="90">
        <v>5.9932357999999998E-3</v>
      </c>
      <c r="J1700" s="90">
        <v>34.046819206000002</v>
      </c>
      <c r="K1700" s="90">
        <v>1</v>
      </c>
      <c r="L1700" s="90">
        <v>-0.37336598319999997</v>
      </c>
      <c r="M1700" s="90">
        <v>5.7515710900000003E-2</v>
      </c>
      <c r="N1700" s="89">
        <v>5</v>
      </c>
      <c r="O1700" s="89">
        <v>85</v>
      </c>
      <c r="P1700" s="89">
        <f t="shared" si="49"/>
        <v>30</v>
      </c>
      <c r="Q1700" s="91">
        <f t="shared" si="50"/>
        <v>0.30856180305696024</v>
      </c>
    </row>
    <row r="1701" spans="1:17" x14ac:dyDescent="0.25">
      <c r="A1701" s="88" t="s">
        <v>20</v>
      </c>
      <c r="B1701" s="88" t="s">
        <v>22</v>
      </c>
      <c r="C1701" s="88" t="s">
        <v>65</v>
      </c>
      <c r="D1701" s="88" t="s">
        <v>131</v>
      </c>
      <c r="E1701" s="130">
        <v>0</v>
      </c>
      <c r="F1701" s="130">
        <v>1</v>
      </c>
      <c r="G1701" s="90">
        <v>-105.4590480998</v>
      </c>
      <c r="H1701" s="90">
        <v>33.363136731899999</v>
      </c>
      <c r="I1701" s="90">
        <v>0.47416173119999999</v>
      </c>
      <c r="J1701" s="90">
        <v>106.5506587654</v>
      </c>
      <c r="K1701" s="90">
        <v>1</v>
      </c>
      <c r="L1701" s="90">
        <v>-1.0689065950000001</v>
      </c>
      <c r="M1701" s="90">
        <v>0.44537244650000002</v>
      </c>
      <c r="N1701" s="89">
        <v>5</v>
      </c>
      <c r="O1701" s="89">
        <v>85</v>
      </c>
      <c r="P1701" s="89">
        <f t="shared" si="49"/>
        <v>30</v>
      </c>
      <c r="Q1701" s="91">
        <f t="shared" si="50"/>
        <v>3.5853083182467929</v>
      </c>
    </row>
    <row r="1702" spans="1:17" x14ac:dyDescent="0.25">
      <c r="A1702" s="88" t="s">
        <v>20</v>
      </c>
      <c r="B1702" s="88" t="s">
        <v>22</v>
      </c>
      <c r="C1702" s="88" t="s">
        <v>65</v>
      </c>
      <c r="D1702" s="88" t="s">
        <v>132</v>
      </c>
      <c r="E1702" s="130">
        <v>0</v>
      </c>
      <c r="F1702" s="130">
        <v>1</v>
      </c>
      <c r="G1702" s="90">
        <v>17.735942063900001</v>
      </c>
      <c r="H1702" s="90">
        <v>-0.37496229089999999</v>
      </c>
      <c r="I1702" s="90">
        <v>2.6038851999999999E-3</v>
      </c>
      <c r="J1702" s="90">
        <v>46.313367180699998</v>
      </c>
      <c r="K1702" s="90">
        <v>1</v>
      </c>
      <c r="L1702" s="90">
        <v>5.9766252499999999E-2</v>
      </c>
      <c r="M1702" s="90">
        <v>-4.4863530000000001E-4</v>
      </c>
      <c r="N1702" s="89">
        <v>5</v>
      </c>
      <c r="O1702" s="89">
        <v>85</v>
      </c>
      <c r="P1702" s="89">
        <f t="shared" si="49"/>
        <v>30</v>
      </c>
      <c r="Q1702" s="91">
        <f t="shared" si="50"/>
        <v>4.3421564938640342</v>
      </c>
    </row>
    <row r="1703" spans="1:17" x14ac:dyDescent="0.25">
      <c r="A1703" s="88" t="s">
        <v>20</v>
      </c>
      <c r="B1703" s="88" t="s">
        <v>22</v>
      </c>
      <c r="C1703" s="88" t="s">
        <v>65</v>
      </c>
      <c r="D1703" s="88" t="s">
        <v>133</v>
      </c>
      <c r="E1703" s="130">
        <v>0</v>
      </c>
      <c r="F1703" s="130">
        <v>1</v>
      </c>
      <c r="G1703" s="90">
        <v>-6.1507381647999999</v>
      </c>
      <c r="H1703" s="90">
        <v>0.42932492789999999</v>
      </c>
      <c r="I1703" s="90">
        <v>-2.6277946999999999E-3</v>
      </c>
      <c r="J1703" s="90">
        <v>29.9451476767</v>
      </c>
      <c r="K1703" s="90">
        <v>1</v>
      </c>
      <c r="L1703" s="90">
        <v>-0.27476667929999998</v>
      </c>
      <c r="M1703" s="90">
        <v>2.8307759700000001E-2</v>
      </c>
      <c r="N1703" s="89">
        <v>5</v>
      </c>
      <c r="O1703" s="89">
        <v>85</v>
      </c>
      <c r="P1703" s="89">
        <f t="shared" si="49"/>
        <v>30</v>
      </c>
      <c r="Q1703" s="91">
        <f t="shared" si="50"/>
        <v>0.29407540460045767</v>
      </c>
    </row>
    <row r="1704" spans="1:17" x14ac:dyDescent="0.25">
      <c r="A1704" s="88" t="s">
        <v>20</v>
      </c>
      <c r="B1704" s="88" t="s">
        <v>21</v>
      </c>
      <c r="C1704" s="88" t="s">
        <v>65</v>
      </c>
      <c r="D1704" s="88" t="s">
        <v>131</v>
      </c>
      <c r="E1704" s="130">
        <v>0</v>
      </c>
      <c r="F1704" s="130">
        <v>1</v>
      </c>
      <c r="G1704" s="90">
        <v>-331.30631232569999</v>
      </c>
      <c r="H1704" s="90">
        <v>118.1996642534</v>
      </c>
      <c r="I1704" s="90">
        <v>1.4647234522000001</v>
      </c>
      <c r="J1704" s="90">
        <v>289.69312122370002</v>
      </c>
      <c r="K1704" s="90">
        <v>1</v>
      </c>
      <c r="L1704" s="90">
        <v>-1.8948524029</v>
      </c>
      <c r="M1704" s="90">
        <v>1.1237352303999999</v>
      </c>
      <c r="N1704" s="89">
        <v>5</v>
      </c>
      <c r="O1704" s="89">
        <v>85</v>
      </c>
      <c r="P1704" s="89">
        <f t="shared" si="49"/>
        <v>30</v>
      </c>
      <c r="Q1704" s="91">
        <f t="shared" si="50"/>
        <v>4.7540705927823632</v>
      </c>
    </row>
    <row r="1705" spans="1:17" x14ac:dyDescent="0.25">
      <c r="A1705" s="88" t="s">
        <v>20</v>
      </c>
      <c r="B1705" s="88" t="s">
        <v>21</v>
      </c>
      <c r="C1705" s="88" t="s">
        <v>65</v>
      </c>
      <c r="D1705" s="88" t="s">
        <v>132</v>
      </c>
      <c r="E1705" s="130">
        <v>0</v>
      </c>
      <c r="F1705" s="130">
        <v>1</v>
      </c>
      <c r="G1705" s="90">
        <v>30.061972810099999</v>
      </c>
      <c r="H1705" s="90">
        <v>-0.64457192320000001</v>
      </c>
      <c r="I1705" s="90">
        <v>4.1120200999999997E-3</v>
      </c>
      <c r="J1705" s="90">
        <v>51.717643319300002</v>
      </c>
      <c r="K1705" s="90">
        <v>1</v>
      </c>
      <c r="L1705" s="90">
        <v>0.1000292736</v>
      </c>
      <c r="M1705" s="90">
        <v>-9.4570400000000001E-4</v>
      </c>
      <c r="N1705" s="89">
        <v>5</v>
      </c>
      <c r="O1705" s="89">
        <v>85</v>
      </c>
      <c r="P1705" s="89">
        <f t="shared" si="49"/>
        <v>30</v>
      </c>
      <c r="Q1705" s="91">
        <f t="shared" si="50"/>
        <v>5.1272584472590568</v>
      </c>
    </row>
    <row r="1706" spans="1:17" x14ac:dyDescent="0.25">
      <c r="A1706" s="88" t="s">
        <v>20</v>
      </c>
      <c r="B1706" s="88" t="s">
        <v>21</v>
      </c>
      <c r="C1706" s="88" t="s">
        <v>65</v>
      </c>
      <c r="D1706" s="88" t="s">
        <v>133</v>
      </c>
      <c r="E1706" s="130">
        <v>0</v>
      </c>
      <c r="F1706" s="130">
        <v>1</v>
      </c>
      <c r="G1706" s="90">
        <v>-7.9221076735000002</v>
      </c>
      <c r="H1706" s="90">
        <v>0.53398349119999999</v>
      </c>
      <c r="I1706" s="90">
        <v>-2.3046973999999998E-3</v>
      </c>
      <c r="J1706" s="90">
        <v>37.8127884122</v>
      </c>
      <c r="K1706" s="90">
        <v>1</v>
      </c>
      <c r="L1706" s="90">
        <v>-0.28676956129999998</v>
      </c>
      <c r="M1706" s="90">
        <v>3.1749561000000003E-2</v>
      </c>
      <c r="N1706" s="89">
        <v>5</v>
      </c>
      <c r="O1706" s="89">
        <v>85</v>
      </c>
      <c r="P1706" s="89">
        <f t="shared" si="49"/>
        <v>30</v>
      </c>
      <c r="Q1706" s="91">
        <f t="shared" si="50"/>
        <v>0.34730893880551794</v>
      </c>
    </row>
    <row r="1707" spans="1:17" x14ac:dyDescent="0.25">
      <c r="A1707" s="88" t="s">
        <v>20</v>
      </c>
      <c r="B1707" s="88" t="s">
        <v>23</v>
      </c>
      <c r="C1707" s="88" t="s">
        <v>65</v>
      </c>
      <c r="D1707" s="88" t="s">
        <v>134</v>
      </c>
      <c r="E1707" s="130">
        <v>0</v>
      </c>
      <c r="F1707" s="130">
        <v>1</v>
      </c>
      <c r="G1707" s="90">
        <v>164.54296532832208</v>
      </c>
      <c r="H1707" s="90">
        <v>1.0041768236720214</v>
      </c>
      <c r="I1707" s="90">
        <v>-0.70200041258364454</v>
      </c>
      <c r="J1707" s="90">
        <v>0</v>
      </c>
      <c r="K1707" s="90">
        <v>0</v>
      </c>
      <c r="L1707" s="90">
        <v>0</v>
      </c>
      <c r="M1707" s="90">
        <v>0</v>
      </c>
      <c r="N1707" s="89">
        <v>12</v>
      </c>
      <c r="O1707" s="89">
        <v>105</v>
      </c>
      <c r="P1707" s="89">
        <f t="shared" si="49"/>
        <v>30</v>
      </c>
      <c r="Q1707" s="91">
        <f>((alpha_a*(beta_b^speed_s))*(speed_s^ceta_c))</f>
        <v>17.12558436434157</v>
      </c>
    </row>
    <row r="1708" spans="1:17" x14ac:dyDescent="0.25">
      <c r="A1708" s="88" t="s">
        <v>20</v>
      </c>
      <c r="B1708" s="88" t="s">
        <v>23</v>
      </c>
      <c r="C1708" s="88" t="s">
        <v>65</v>
      </c>
      <c r="D1708" s="88" t="s">
        <v>135</v>
      </c>
      <c r="E1708" s="130">
        <v>0</v>
      </c>
      <c r="F1708" s="130">
        <v>1</v>
      </c>
      <c r="G1708" s="90">
        <v>151.75160601729107</v>
      </c>
      <c r="H1708" s="90">
        <v>1.0047764512928641</v>
      </c>
      <c r="I1708" s="90">
        <v>-0.76770835796113135</v>
      </c>
      <c r="J1708" s="90">
        <v>0</v>
      </c>
      <c r="K1708" s="90">
        <v>0</v>
      </c>
      <c r="L1708" s="90">
        <v>0</v>
      </c>
      <c r="M1708" s="90">
        <v>0</v>
      </c>
      <c r="N1708" s="89">
        <v>12</v>
      </c>
      <c r="O1708" s="89">
        <v>105</v>
      </c>
      <c r="P1708" s="89">
        <f t="shared" si="49"/>
        <v>30</v>
      </c>
      <c r="Q1708" s="91">
        <f>((alpha_a*(beta_b^speed_s))*(speed_s^ceta_c))</f>
        <v>12.859331872483438</v>
      </c>
    </row>
    <row r="1709" spans="1:17" x14ac:dyDescent="0.25">
      <c r="A1709" s="88" t="s">
        <v>20</v>
      </c>
      <c r="B1709" s="88" t="s">
        <v>23</v>
      </c>
      <c r="C1709" s="88" t="s">
        <v>65</v>
      </c>
      <c r="D1709" s="88" t="s">
        <v>136</v>
      </c>
      <c r="E1709" s="130">
        <v>0</v>
      </c>
      <c r="F1709" s="130">
        <v>1</v>
      </c>
      <c r="G1709" s="90">
        <v>179.8191905476335</v>
      </c>
      <c r="H1709" s="90">
        <v>1.0049233096951249</v>
      </c>
      <c r="I1709" s="90">
        <v>-0.79287976208889976</v>
      </c>
      <c r="J1709" s="90">
        <v>0</v>
      </c>
      <c r="K1709" s="90">
        <v>0</v>
      </c>
      <c r="L1709" s="90">
        <v>0</v>
      </c>
      <c r="M1709" s="90">
        <v>0</v>
      </c>
      <c r="N1709" s="89">
        <v>12</v>
      </c>
      <c r="O1709" s="89">
        <v>105</v>
      </c>
      <c r="P1709" s="89">
        <f t="shared" si="49"/>
        <v>30</v>
      </c>
      <c r="Q1709" s="91">
        <f>((alpha_a*(beta_b^speed_s))*(speed_s^ceta_c))</f>
        <v>14.048957214924178</v>
      </c>
    </row>
    <row r="1710" spans="1:17" x14ac:dyDescent="0.25">
      <c r="A1710" s="88" t="s">
        <v>20</v>
      </c>
      <c r="B1710" s="88" t="s">
        <v>23</v>
      </c>
      <c r="C1710" s="88" t="s">
        <v>65</v>
      </c>
      <c r="D1710" s="88" t="s">
        <v>137</v>
      </c>
      <c r="E1710" s="130">
        <v>0</v>
      </c>
      <c r="F1710" s="130">
        <v>1</v>
      </c>
      <c r="G1710" s="90">
        <v>245.70214061785927</v>
      </c>
      <c r="H1710" s="90">
        <v>1.0064549904829043</v>
      </c>
      <c r="I1710" s="90">
        <v>-0.95529018322295312</v>
      </c>
      <c r="J1710" s="90">
        <v>0</v>
      </c>
      <c r="K1710" s="90">
        <v>0</v>
      </c>
      <c r="L1710" s="90">
        <v>0</v>
      </c>
      <c r="M1710" s="90">
        <v>0</v>
      </c>
      <c r="N1710" s="89">
        <v>12</v>
      </c>
      <c r="O1710" s="89">
        <v>105</v>
      </c>
      <c r="P1710" s="89">
        <f t="shared" si="49"/>
        <v>30</v>
      </c>
      <c r="Q1710" s="91">
        <f>((alpha_a*(beta_b^speed_s))*(speed_s^ceta_c))</f>
        <v>11.56538875035376</v>
      </c>
    </row>
    <row r="1711" spans="1:17" x14ac:dyDescent="0.25">
      <c r="A1711" s="88" t="s">
        <v>20</v>
      </c>
      <c r="B1711" s="88" t="s">
        <v>23</v>
      </c>
      <c r="C1711" s="88" t="s">
        <v>65</v>
      </c>
      <c r="D1711" s="88" t="s">
        <v>138</v>
      </c>
      <c r="E1711" s="130">
        <v>0</v>
      </c>
      <c r="F1711" s="130">
        <v>1</v>
      </c>
      <c r="G1711" s="90">
        <v>3.7865001792832333</v>
      </c>
      <c r="H1711" s="90">
        <v>218.17376246158491</v>
      </c>
      <c r="I1711" s="90">
        <v>-0.83228920946691531</v>
      </c>
      <c r="J1711" s="90">
        <v>0.76329184203078493</v>
      </c>
      <c r="K1711" s="90">
        <v>1.9679365841279536E-2</v>
      </c>
      <c r="L1711" s="90">
        <v>0</v>
      </c>
      <c r="M1711" s="90">
        <v>0</v>
      </c>
      <c r="N1711" s="89">
        <v>12</v>
      </c>
      <c r="O1711" s="89">
        <v>105</v>
      </c>
      <c r="P1711" s="89">
        <f t="shared" si="49"/>
        <v>30</v>
      </c>
      <c r="Q1711" s="91">
        <f>(alpha_a+(beta_b/(1+EXP((((-1)*ceta_c)+(delta_d*LN(speed_s)))+(epsilon_e*speed_s)))))</f>
        <v>7.6389147581810644</v>
      </c>
    </row>
    <row r="1712" spans="1:17" x14ac:dyDescent="0.25">
      <c r="A1712" s="88" t="s">
        <v>20</v>
      </c>
      <c r="B1712" s="88" t="s">
        <v>24</v>
      </c>
      <c r="C1712" s="88" t="s">
        <v>65</v>
      </c>
      <c r="D1712" s="88" t="s">
        <v>134</v>
      </c>
      <c r="E1712" s="130">
        <v>0</v>
      </c>
      <c r="F1712" s="130">
        <v>1</v>
      </c>
      <c r="G1712" s="90">
        <v>154.00222885842791</v>
      </c>
      <c r="H1712" s="90">
        <v>1.0064168406280283</v>
      </c>
      <c r="I1712" s="90">
        <v>-0.77086219477974971</v>
      </c>
      <c r="J1712" s="90">
        <v>0</v>
      </c>
      <c r="K1712" s="90">
        <v>0</v>
      </c>
      <c r="L1712" s="90">
        <v>0</v>
      </c>
      <c r="M1712" s="90">
        <v>0</v>
      </c>
      <c r="N1712" s="89">
        <v>12</v>
      </c>
      <c r="O1712" s="89">
        <v>105</v>
      </c>
      <c r="P1712" s="89">
        <f t="shared" si="49"/>
        <v>30</v>
      </c>
      <c r="Q1712" s="91">
        <f>((alpha_a*(beta_b^speed_s))*(speed_s^ceta_c))</f>
        <v>13.558352900664085</v>
      </c>
    </row>
    <row r="1713" spans="1:17" x14ac:dyDescent="0.25">
      <c r="A1713" s="88" t="s">
        <v>20</v>
      </c>
      <c r="B1713" s="88" t="s">
        <v>24</v>
      </c>
      <c r="C1713" s="88" t="s">
        <v>65</v>
      </c>
      <c r="D1713" s="88" t="s">
        <v>135</v>
      </c>
      <c r="E1713" s="130">
        <v>0</v>
      </c>
      <c r="F1713" s="130">
        <v>1</v>
      </c>
      <c r="G1713" s="90">
        <v>148.76604164083068</v>
      </c>
      <c r="H1713" s="90">
        <v>1.0073708740341629</v>
      </c>
      <c r="I1713" s="90">
        <v>-0.8495914716917814</v>
      </c>
      <c r="J1713" s="90">
        <v>0</v>
      </c>
      <c r="K1713" s="90">
        <v>0</v>
      </c>
      <c r="L1713" s="90">
        <v>0</v>
      </c>
      <c r="M1713" s="90">
        <v>0</v>
      </c>
      <c r="N1713" s="89">
        <v>12</v>
      </c>
      <c r="O1713" s="89">
        <v>105</v>
      </c>
      <c r="P1713" s="89">
        <f t="shared" si="49"/>
        <v>30</v>
      </c>
      <c r="Q1713" s="91">
        <f>((alpha_a*(beta_b^speed_s))*(speed_s^ceta_c))</f>
        <v>10.309459268923085</v>
      </c>
    </row>
    <row r="1714" spans="1:17" x14ac:dyDescent="0.25">
      <c r="A1714" s="88" t="s">
        <v>20</v>
      </c>
      <c r="B1714" s="88" t="s">
        <v>24</v>
      </c>
      <c r="C1714" s="88" t="s">
        <v>65</v>
      </c>
      <c r="D1714" s="88" t="s">
        <v>136</v>
      </c>
      <c r="E1714" s="130">
        <v>0</v>
      </c>
      <c r="F1714" s="130">
        <v>1</v>
      </c>
      <c r="G1714" s="90">
        <v>175.3493479129688</v>
      </c>
      <c r="H1714" s="90">
        <v>1.0069850551219628</v>
      </c>
      <c r="I1714" s="90">
        <v>-0.85979690834082534</v>
      </c>
      <c r="J1714" s="90">
        <v>0</v>
      </c>
      <c r="K1714" s="90">
        <v>0</v>
      </c>
      <c r="L1714" s="90">
        <v>0</v>
      </c>
      <c r="M1714" s="90">
        <v>0</v>
      </c>
      <c r="N1714" s="89">
        <v>12</v>
      </c>
      <c r="O1714" s="89">
        <v>105</v>
      </c>
      <c r="P1714" s="89">
        <f t="shared" si="49"/>
        <v>30</v>
      </c>
      <c r="Q1714" s="91">
        <f>((alpha_a*(beta_b^speed_s))*(speed_s^ceta_c))</f>
        <v>11.603008796071567</v>
      </c>
    </row>
    <row r="1715" spans="1:17" x14ac:dyDescent="0.25">
      <c r="A1715" s="88" t="s">
        <v>20</v>
      </c>
      <c r="B1715" s="88" t="s">
        <v>24</v>
      </c>
      <c r="C1715" s="88" t="s">
        <v>65</v>
      </c>
      <c r="D1715" s="88" t="s">
        <v>137</v>
      </c>
      <c r="E1715" s="130">
        <v>0</v>
      </c>
      <c r="F1715" s="130">
        <v>1</v>
      </c>
      <c r="G1715" s="90">
        <v>317.90131312468367</v>
      </c>
      <c r="H1715" s="90">
        <v>1.0097891488680597</v>
      </c>
      <c r="I1715" s="90">
        <v>-1.1017840631946827</v>
      </c>
      <c r="J1715" s="90">
        <v>0</v>
      </c>
      <c r="K1715" s="90">
        <v>0</v>
      </c>
      <c r="L1715" s="90">
        <v>0</v>
      </c>
      <c r="M1715" s="90">
        <v>0</v>
      </c>
      <c r="N1715" s="89">
        <v>12</v>
      </c>
      <c r="O1715" s="89">
        <v>105</v>
      </c>
      <c r="P1715" s="89">
        <f t="shared" si="49"/>
        <v>30</v>
      </c>
      <c r="Q1715" s="91">
        <f>((alpha_a*(beta_b^speed_s))*(speed_s^ceta_c))</f>
        <v>10.040252812728303</v>
      </c>
    </row>
    <row r="1716" spans="1:17" x14ac:dyDescent="0.25">
      <c r="A1716" s="88" t="s">
        <v>20</v>
      </c>
      <c r="B1716" s="88" t="s">
        <v>24</v>
      </c>
      <c r="C1716" s="88" t="s">
        <v>65</v>
      </c>
      <c r="D1716" s="88" t="s">
        <v>138</v>
      </c>
      <c r="E1716" s="130">
        <v>0</v>
      </c>
      <c r="F1716" s="130">
        <v>1</v>
      </c>
      <c r="G1716" s="90">
        <v>3.5705167767430654</v>
      </c>
      <c r="H1716" s="90">
        <v>182.86085697667909</v>
      </c>
      <c r="I1716" s="90">
        <v>-0.53330439104711491</v>
      </c>
      <c r="J1716" s="90">
        <v>0.83439637477951523</v>
      </c>
      <c r="K1716" s="90">
        <v>2.4240351070166966E-2</v>
      </c>
      <c r="L1716" s="90">
        <v>0</v>
      </c>
      <c r="M1716" s="90">
        <v>0</v>
      </c>
      <c r="N1716" s="89">
        <v>12</v>
      </c>
      <c r="O1716" s="89">
        <v>105</v>
      </c>
      <c r="P1716" s="89">
        <f t="shared" si="49"/>
        <v>30</v>
      </c>
      <c r="Q1716" s="91">
        <f>(alpha_a+(beta_b/(1+EXP((((-1)*ceta_c)+(delta_d*LN(speed_s)))+(epsilon_e*speed_s)))))</f>
        <v>6.5561202241863317</v>
      </c>
    </row>
    <row r="1717" spans="1:17" x14ac:dyDescent="0.25">
      <c r="A1717" s="88" t="s">
        <v>20</v>
      </c>
      <c r="B1717" s="88" t="s">
        <v>19</v>
      </c>
      <c r="C1717" s="88" t="s">
        <v>65</v>
      </c>
      <c r="D1717" s="88" t="s">
        <v>134</v>
      </c>
      <c r="E1717" s="130">
        <v>0</v>
      </c>
      <c r="F1717" s="130">
        <v>1</v>
      </c>
      <c r="G1717" s="90">
        <v>82.475355214295476</v>
      </c>
      <c r="H1717" s="90">
        <v>0.99787492905324038</v>
      </c>
      <c r="I1717" s="90">
        <v>-0.36901172779635039</v>
      </c>
      <c r="J1717" s="90">
        <v>0</v>
      </c>
      <c r="K1717" s="90">
        <v>0</v>
      </c>
      <c r="L1717" s="90">
        <v>0</v>
      </c>
      <c r="M1717" s="90">
        <v>0</v>
      </c>
      <c r="N1717" s="89">
        <v>11</v>
      </c>
      <c r="O1717" s="89">
        <v>86</v>
      </c>
      <c r="P1717" s="89">
        <f t="shared" si="49"/>
        <v>30</v>
      </c>
      <c r="Q1717" s="91">
        <f>((alpha_a*(beta_b^speed_s))*(speed_s^ceta_c))</f>
        <v>22.056290358402862</v>
      </c>
    </row>
    <row r="1718" spans="1:17" x14ac:dyDescent="0.25">
      <c r="A1718" s="88" t="s">
        <v>20</v>
      </c>
      <c r="B1718" s="88" t="s">
        <v>19</v>
      </c>
      <c r="C1718" s="88" t="s">
        <v>65</v>
      </c>
      <c r="D1718" s="88" t="s">
        <v>135</v>
      </c>
      <c r="E1718" s="130">
        <v>0</v>
      </c>
      <c r="F1718" s="130">
        <v>1</v>
      </c>
      <c r="G1718" s="90">
        <v>53.550661103183081</v>
      </c>
      <c r="H1718" s="90">
        <v>0.99725511061236072</v>
      </c>
      <c r="I1718" s="90">
        <v>-0.37849586963308979</v>
      </c>
      <c r="J1718" s="90">
        <v>0</v>
      </c>
      <c r="K1718" s="90">
        <v>0</v>
      </c>
      <c r="L1718" s="90">
        <v>0</v>
      </c>
      <c r="M1718" s="90">
        <v>0</v>
      </c>
      <c r="N1718" s="89">
        <v>11</v>
      </c>
      <c r="O1718" s="89">
        <v>86</v>
      </c>
      <c r="P1718" s="89">
        <f t="shared" si="49"/>
        <v>30</v>
      </c>
      <c r="Q1718" s="91">
        <f>((alpha_a*(beta_b^speed_s))*(speed_s^ceta_c))</f>
        <v>13.610330179686699</v>
      </c>
    </row>
    <row r="1719" spans="1:17" x14ac:dyDescent="0.25">
      <c r="A1719" s="88" t="s">
        <v>20</v>
      </c>
      <c r="B1719" s="88" t="s">
        <v>19</v>
      </c>
      <c r="C1719" s="88" t="s">
        <v>65</v>
      </c>
      <c r="D1719" s="88" t="s">
        <v>136</v>
      </c>
      <c r="E1719" s="130">
        <v>0</v>
      </c>
      <c r="F1719" s="130">
        <v>1</v>
      </c>
      <c r="G1719" s="90">
        <v>70.392387882019605</v>
      </c>
      <c r="H1719" s="90">
        <v>0.99920691358513991</v>
      </c>
      <c r="I1719" s="90">
        <v>-0.46756641171102525</v>
      </c>
      <c r="J1719" s="90">
        <v>0</v>
      </c>
      <c r="K1719" s="90">
        <v>0</v>
      </c>
      <c r="L1719" s="90">
        <v>0</v>
      </c>
      <c r="M1719" s="90">
        <v>0</v>
      </c>
      <c r="N1719" s="89">
        <v>11</v>
      </c>
      <c r="O1719" s="89">
        <v>86</v>
      </c>
      <c r="P1719" s="89">
        <f t="shared" si="49"/>
        <v>30</v>
      </c>
      <c r="Q1719" s="91">
        <f>((alpha_a*(beta_b^speed_s))*(speed_s^ceta_c))</f>
        <v>14.013167778108901</v>
      </c>
    </row>
    <row r="1720" spans="1:17" x14ac:dyDescent="0.25">
      <c r="A1720" s="88" t="s">
        <v>20</v>
      </c>
      <c r="B1720" s="88" t="s">
        <v>19</v>
      </c>
      <c r="C1720" s="88" t="s">
        <v>65</v>
      </c>
      <c r="D1720" s="88" t="s">
        <v>137</v>
      </c>
      <c r="E1720" s="130">
        <v>0</v>
      </c>
      <c r="F1720" s="130">
        <v>1</v>
      </c>
      <c r="G1720" s="90">
        <v>4.344788107515611</v>
      </c>
      <c r="H1720" s="90">
        <v>1.9315853849802587</v>
      </c>
      <c r="I1720" s="90">
        <v>-0.5688436904441575</v>
      </c>
      <c r="J1720" s="90">
        <v>0</v>
      </c>
      <c r="K1720" s="90">
        <v>0</v>
      </c>
      <c r="L1720" s="90">
        <v>0</v>
      </c>
      <c r="M1720" s="90">
        <v>0</v>
      </c>
      <c r="N1720" s="89">
        <v>11</v>
      </c>
      <c r="O1720" s="89">
        <v>86</v>
      </c>
      <c r="P1720" s="89">
        <f t="shared" si="49"/>
        <v>30</v>
      </c>
      <c r="Q1720" s="91">
        <f>EXP((alpha_a+(beta_b/speed_s))+(ceta_c*LN(speed_s)))</f>
        <v>11.874872541327976</v>
      </c>
    </row>
    <row r="1721" spans="1:17" x14ac:dyDescent="0.25">
      <c r="A1721" s="88" t="s">
        <v>20</v>
      </c>
      <c r="B1721" s="88" t="s">
        <v>19</v>
      </c>
      <c r="C1721" s="88" t="s">
        <v>65</v>
      </c>
      <c r="D1721" s="88" t="s">
        <v>138</v>
      </c>
      <c r="E1721" s="130">
        <v>0</v>
      </c>
      <c r="F1721" s="130">
        <v>1</v>
      </c>
      <c r="G1721" s="90">
        <v>-4.9659613971067394E-5</v>
      </c>
      <c r="H1721" s="90">
        <v>8.455579932922043E-3</v>
      </c>
      <c r="I1721" s="90">
        <v>-0.53132020468779217</v>
      </c>
      <c r="J1721" s="90">
        <v>17.881305010074751</v>
      </c>
      <c r="K1721" s="90">
        <v>0</v>
      </c>
      <c r="L1721" s="90">
        <v>0</v>
      </c>
      <c r="M1721" s="90">
        <v>0</v>
      </c>
      <c r="N1721" s="89">
        <v>11</v>
      </c>
      <c r="O1721" s="89">
        <v>86</v>
      </c>
      <c r="P1721" s="89">
        <f t="shared" si="49"/>
        <v>30</v>
      </c>
      <c r="Q1721" s="91">
        <f>(((alpha_a*(speed_s^3))+(beta_b*(speed_s^2))+(ceta_c*speed_s))+delta_d)</f>
        <v>8.2109112318520054</v>
      </c>
    </row>
    <row r="1722" spans="1:17" x14ac:dyDescent="0.25">
      <c r="A1722" s="88" t="s">
        <v>20</v>
      </c>
      <c r="B1722" s="88" t="s">
        <v>22</v>
      </c>
      <c r="C1722" s="88" t="s">
        <v>65</v>
      </c>
      <c r="D1722" s="88" t="s">
        <v>134</v>
      </c>
      <c r="E1722" s="130">
        <v>0</v>
      </c>
      <c r="F1722" s="130">
        <v>1</v>
      </c>
      <c r="G1722" s="90">
        <v>6.5173954314462579</v>
      </c>
      <c r="H1722" s="90">
        <v>16.975022749673368</v>
      </c>
      <c r="I1722" s="90">
        <v>4.8402094037966332</v>
      </c>
      <c r="J1722" s="90">
        <v>1.8706467476038495</v>
      </c>
      <c r="K1722" s="90">
        <v>-6.4397054119077835E-3</v>
      </c>
      <c r="L1722" s="90">
        <v>0</v>
      </c>
      <c r="M1722" s="90">
        <v>0</v>
      </c>
      <c r="N1722" s="89">
        <v>11</v>
      </c>
      <c r="O1722" s="89">
        <v>86</v>
      </c>
      <c r="P1722" s="89">
        <f t="shared" si="49"/>
        <v>30</v>
      </c>
      <c r="Q1722" s="91">
        <f>(alpha_a+(beta_b/(1+EXP((((-1)*ceta_c)+(delta_d*LN(speed_s)))+(epsilon_e*speed_s)))))</f>
        <v>10.070581625759143</v>
      </c>
    </row>
    <row r="1723" spans="1:17" x14ac:dyDescent="0.25">
      <c r="A1723" s="88" t="s">
        <v>20</v>
      </c>
      <c r="B1723" s="88" t="s">
        <v>22</v>
      </c>
      <c r="C1723" s="88" t="s">
        <v>65</v>
      </c>
      <c r="D1723" s="88" t="s">
        <v>135</v>
      </c>
      <c r="E1723" s="130">
        <v>0</v>
      </c>
      <c r="F1723" s="130">
        <v>1</v>
      </c>
      <c r="G1723" s="90">
        <v>82.946500142064693</v>
      </c>
      <c r="H1723" s="90">
        <v>-1.2627994693697659</v>
      </c>
      <c r="I1723" s="90">
        <v>20.762069493085072</v>
      </c>
      <c r="J1723" s="90">
        <v>-0.3423855523308888</v>
      </c>
      <c r="K1723" s="90">
        <v>0</v>
      </c>
      <c r="L1723" s="90">
        <v>0</v>
      </c>
      <c r="M1723" s="90">
        <v>0</v>
      </c>
      <c r="N1723" s="89">
        <v>11</v>
      </c>
      <c r="O1723" s="89">
        <v>86</v>
      </c>
      <c r="P1723" s="89">
        <f t="shared" si="49"/>
        <v>30</v>
      </c>
      <c r="Q1723" s="91">
        <f>((alpha_a*(speed_s^beta_b))+(ceta_c*(speed_s^delta_d)))</f>
        <v>7.6103355015276986</v>
      </c>
    </row>
    <row r="1724" spans="1:17" x14ac:dyDescent="0.25">
      <c r="A1724" s="88" t="s">
        <v>20</v>
      </c>
      <c r="B1724" s="88" t="s">
        <v>22</v>
      </c>
      <c r="C1724" s="88" t="s">
        <v>65</v>
      </c>
      <c r="D1724" s="88" t="s">
        <v>136</v>
      </c>
      <c r="E1724" s="130">
        <v>0</v>
      </c>
      <c r="F1724" s="130">
        <v>1</v>
      </c>
      <c r="G1724" s="90">
        <v>8.6307231559761171</v>
      </c>
      <c r="H1724" s="90">
        <v>-0.18313942781034681</v>
      </c>
      <c r="I1724" s="90">
        <v>81.58163935352583</v>
      </c>
      <c r="J1724" s="90">
        <v>-0.92400341326551649</v>
      </c>
      <c r="K1724" s="90">
        <v>0</v>
      </c>
      <c r="L1724" s="90">
        <v>0</v>
      </c>
      <c r="M1724" s="90">
        <v>0</v>
      </c>
      <c r="N1724" s="89">
        <v>11</v>
      </c>
      <c r="O1724" s="89">
        <v>86</v>
      </c>
      <c r="P1724" s="89">
        <f t="shared" si="49"/>
        <v>30</v>
      </c>
      <c r="Q1724" s="91">
        <f>((alpha_a*(speed_s^beta_b))+(ceta_c*(speed_s^delta_d)))</f>
        <v>8.1509327717416475</v>
      </c>
    </row>
    <row r="1725" spans="1:17" x14ac:dyDescent="0.25">
      <c r="A1725" s="88" t="s">
        <v>20</v>
      </c>
      <c r="B1725" s="88" t="s">
        <v>22</v>
      </c>
      <c r="C1725" s="88" t="s">
        <v>65</v>
      </c>
      <c r="D1725" s="88" t="s">
        <v>137</v>
      </c>
      <c r="E1725" s="130">
        <v>0</v>
      </c>
      <c r="F1725" s="130">
        <v>1</v>
      </c>
      <c r="G1725" s="90">
        <v>355.83659889802829</v>
      </c>
      <c r="H1725" s="90">
        <v>-1.8961368910681058</v>
      </c>
      <c r="I1725" s="90">
        <v>48.40708983673229</v>
      </c>
      <c r="J1725" s="90">
        <v>-0.59630576283599401</v>
      </c>
      <c r="K1725" s="90">
        <v>0</v>
      </c>
      <c r="L1725" s="90">
        <v>0</v>
      </c>
      <c r="M1725" s="90">
        <v>0</v>
      </c>
      <c r="N1725" s="89">
        <v>11</v>
      </c>
      <c r="O1725" s="89">
        <v>86</v>
      </c>
      <c r="P1725" s="89">
        <f t="shared" si="49"/>
        <v>30</v>
      </c>
      <c r="Q1725" s="91">
        <f>((alpha_a*(speed_s^beta_b))+(ceta_c*(speed_s^delta_d)))</f>
        <v>6.9322136969412478</v>
      </c>
    </row>
    <row r="1726" spans="1:17" x14ac:dyDescent="0.25">
      <c r="A1726" s="88" t="s">
        <v>20</v>
      </c>
      <c r="B1726" s="88" t="s">
        <v>22</v>
      </c>
      <c r="C1726" s="88" t="s">
        <v>65</v>
      </c>
      <c r="D1726" s="88" t="s">
        <v>138</v>
      </c>
      <c r="E1726" s="130">
        <v>0</v>
      </c>
      <c r="F1726" s="130">
        <v>1</v>
      </c>
      <c r="G1726" s="90">
        <v>26.999769191193074</v>
      </c>
      <c r="H1726" s="90">
        <v>0.99869752863049344</v>
      </c>
      <c r="I1726" s="90">
        <v>-0.51167434792866939</v>
      </c>
      <c r="J1726" s="90">
        <v>0</v>
      </c>
      <c r="K1726" s="90">
        <v>0</v>
      </c>
      <c r="L1726" s="90">
        <v>0</v>
      </c>
      <c r="M1726" s="90">
        <v>0</v>
      </c>
      <c r="N1726" s="89">
        <v>11</v>
      </c>
      <c r="O1726" s="89">
        <v>86</v>
      </c>
      <c r="P1726" s="89">
        <f t="shared" si="49"/>
        <v>30</v>
      </c>
      <c r="Q1726" s="91">
        <f>((alpha_a*(beta_b^speed_s))*(speed_s^ceta_c))</f>
        <v>4.555900724896139</v>
      </c>
    </row>
    <row r="1727" spans="1:17" x14ac:dyDescent="0.25">
      <c r="A1727" s="88" t="s">
        <v>20</v>
      </c>
      <c r="B1727" s="88" t="s">
        <v>21</v>
      </c>
      <c r="C1727" s="88" t="s">
        <v>65</v>
      </c>
      <c r="D1727" s="88" t="s">
        <v>134</v>
      </c>
      <c r="E1727" s="130">
        <v>0</v>
      </c>
      <c r="F1727" s="130">
        <v>1</v>
      </c>
      <c r="G1727" s="90">
        <v>4.1341920064856037</v>
      </c>
      <c r="H1727" s="90">
        <v>1.3317607878693123</v>
      </c>
      <c r="I1727" s="90">
        <v>-0.4008298591756051</v>
      </c>
      <c r="J1727" s="90">
        <v>0</v>
      </c>
      <c r="K1727" s="90">
        <v>0</v>
      </c>
      <c r="L1727" s="90">
        <v>0</v>
      </c>
      <c r="M1727" s="90">
        <v>0</v>
      </c>
      <c r="N1727" s="89">
        <v>11</v>
      </c>
      <c r="O1727" s="89">
        <v>86</v>
      </c>
      <c r="P1727" s="89">
        <f t="shared" si="49"/>
        <v>30</v>
      </c>
      <c r="Q1727" s="91">
        <f>EXP((alpha_a+(beta_b/speed_s))+(ceta_c*LN(speed_s)))</f>
        <v>16.69789335782928</v>
      </c>
    </row>
    <row r="1728" spans="1:17" x14ac:dyDescent="0.25">
      <c r="A1728" s="88" t="s">
        <v>20</v>
      </c>
      <c r="B1728" s="88" t="s">
        <v>21</v>
      </c>
      <c r="C1728" s="88" t="s">
        <v>65</v>
      </c>
      <c r="D1728" s="88" t="s">
        <v>135</v>
      </c>
      <c r="E1728" s="130">
        <v>0</v>
      </c>
      <c r="F1728" s="130">
        <v>1</v>
      </c>
      <c r="G1728" s="90">
        <v>3.7169173420250647</v>
      </c>
      <c r="H1728" s="90">
        <v>1.5696786166741206</v>
      </c>
      <c r="I1728" s="90">
        <v>-0.42417863398220446</v>
      </c>
      <c r="J1728" s="90">
        <v>0</v>
      </c>
      <c r="K1728" s="90">
        <v>0</v>
      </c>
      <c r="L1728" s="90">
        <v>0</v>
      </c>
      <c r="M1728" s="90">
        <v>0</v>
      </c>
      <c r="N1728" s="89">
        <v>11</v>
      </c>
      <c r="O1728" s="89">
        <v>86</v>
      </c>
      <c r="P1728" s="89">
        <f t="shared" si="49"/>
        <v>30</v>
      </c>
      <c r="Q1728" s="91">
        <f>EXP((alpha_a+(beta_b/speed_s))+(ceta_c*LN(speed_s)))</f>
        <v>10.242284632035583</v>
      </c>
    </row>
    <row r="1729" spans="1:17" x14ac:dyDescent="0.25">
      <c r="A1729" s="88" t="s">
        <v>20</v>
      </c>
      <c r="B1729" s="88" t="s">
        <v>21</v>
      </c>
      <c r="C1729" s="88" t="s">
        <v>65</v>
      </c>
      <c r="D1729" s="88" t="s">
        <v>136</v>
      </c>
      <c r="E1729" s="130">
        <v>0</v>
      </c>
      <c r="F1729" s="130">
        <v>1</v>
      </c>
      <c r="G1729" s="90">
        <v>3.7954645483412195</v>
      </c>
      <c r="H1729" s="90">
        <v>2.0491541837315084</v>
      </c>
      <c r="I1729" s="90">
        <v>-0.4343711013419887</v>
      </c>
      <c r="J1729" s="90">
        <v>0</v>
      </c>
      <c r="K1729" s="90">
        <v>0</v>
      </c>
      <c r="L1729" s="90">
        <v>0</v>
      </c>
      <c r="M1729" s="90">
        <v>0</v>
      </c>
      <c r="N1729" s="89">
        <v>11</v>
      </c>
      <c r="O1729" s="89">
        <v>86</v>
      </c>
      <c r="P1729" s="89">
        <f t="shared" si="49"/>
        <v>30</v>
      </c>
      <c r="Q1729" s="91">
        <f>EXP((alpha_a+(beta_b/speed_s))+(ceta_c*LN(speed_s)))</f>
        <v>10.874143717400475</v>
      </c>
    </row>
    <row r="1730" spans="1:17" x14ac:dyDescent="0.25">
      <c r="A1730" s="88" t="s">
        <v>20</v>
      </c>
      <c r="B1730" s="88" t="s">
        <v>21</v>
      </c>
      <c r="C1730" s="88" t="s">
        <v>65</v>
      </c>
      <c r="D1730" s="88" t="s">
        <v>137</v>
      </c>
      <c r="E1730" s="130">
        <v>0</v>
      </c>
      <c r="F1730" s="130">
        <v>1</v>
      </c>
      <c r="G1730" s="90">
        <v>3.9621045788164935</v>
      </c>
      <c r="H1730" s="90">
        <v>3.6002751602418668</v>
      </c>
      <c r="I1730" s="90">
        <v>-0.54759090646708808</v>
      </c>
      <c r="J1730" s="90">
        <v>0</v>
      </c>
      <c r="K1730" s="90">
        <v>0</v>
      </c>
      <c r="L1730" s="90">
        <v>0</v>
      </c>
      <c r="M1730" s="90">
        <v>0</v>
      </c>
      <c r="N1730" s="89">
        <v>11</v>
      </c>
      <c r="O1730" s="89">
        <v>86</v>
      </c>
      <c r="P1730" s="89">
        <f t="shared" si="49"/>
        <v>30</v>
      </c>
      <c r="Q1730" s="91">
        <f>EXP((alpha_a+(beta_b/speed_s))+(ceta_c*LN(speed_s)))</f>
        <v>9.2040996002771642</v>
      </c>
    </row>
    <row r="1731" spans="1:17" x14ac:dyDescent="0.25">
      <c r="A1731" s="88" t="s">
        <v>20</v>
      </c>
      <c r="B1731" s="88" t="s">
        <v>21</v>
      </c>
      <c r="C1731" s="88" t="s">
        <v>65</v>
      </c>
      <c r="D1731" s="88" t="s">
        <v>138</v>
      </c>
      <c r="E1731" s="130">
        <v>0</v>
      </c>
      <c r="F1731" s="130">
        <v>1</v>
      </c>
      <c r="G1731" s="90">
        <v>29.988907379805504</v>
      </c>
      <c r="H1731" s="90">
        <v>0.99702568926028501</v>
      </c>
      <c r="I1731" s="90">
        <v>-0.43757510129443417</v>
      </c>
      <c r="J1731" s="90">
        <v>0</v>
      </c>
      <c r="K1731" s="90">
        <v>0</v>
      </c>
      <c r="L1731" s="90">
        <v>0</v>
      </c>
      <c r="M1731" s="90">
        <v>0</v>
      </c>
      <c r="N1731" s="89">
        <v>11</v>
      </c>
      <c r="O1731" s="89">
        <v>86</v>
      </c>
      <c r="P1731" s="89">
        <f t="shared" si="49"/>
        <v>30</v>
      </c>
      <c r="Q1731" s="91">
        <f>((alpha_a*(beta_b^speed_s))*(speed_s^ceta_c))</f>
        <v>6.1915532659205041</v>
      </c>
    </row>
    <row r="1732" spans="1:17" x14ac:dyDescent="0.25">
      <c r="A1732" s="88" t="s">
        <v>6</v>
      </c>
      <c r="B1732" s="88" t="s">
        <v>5</v>
      </c>
      <c r="C1732" s="88" t="s">
        <v>65</v>
      </c>
      <c r="D1732" s="88" t="s">
        <v>134</v>
      </c>
      <c r="E1732" s="130">
        <v>0</v>
      </c>
      <c r="F1732" s="130">
        <v>1</v>
      </c>
      <c r="G1732" s="90">
        <v>88.525742428695963</v>
      </c>
      <c r="H1732" s="90">
        <v>1.0035868353368531</v>
      </c>
      <c r="I1732" s="90">
        <v>-0.58047612765906775</v>
      </c>
      <c r="J1732" s="90">
        <v>0</v>
      </c>
      <c r="K1732" s="90">
        <v>0</v>
      </c>
      <c r="L1732" s="90">
        <v>0</v>
      </c>
      <c r="M1732" s="90">
        <v>0</v>
      </c>
      <c r="N1732" s="89">
        <v>12</v>
      </c>
      <c r="O1732" s="89">
        <v>86</v>
      </c>
      <c r="P1732" s="89">
        <f t="shared" si="49"/>
        <v>30</v>
      </c>
      <c r="Q1732" s="91">
        <f>((alpha_a*(beta_b^speed_s))*(speed_s^ceta_c))</f>
        <v>13.686254919025544</v>
      </c>
    </row>
    <row r="1733" spans="1:17" x14ac:dyDescent="0.25">
      <c r="A1733" s="88" t="s">
        <v>6</v>
      </c>
      <c r="B1733" s="88" t="s">
        <v>5</v>
      </c>
      <c r="C1733" s="88" t="s">
        <v>65</v>
      </c>
      <c r="D1733" s="88" t="s">
        <v>135</v>
      </c>
      <c r="E1733" s="130">
        <v>0</v>
      </c>
      <c r="F1733" s="130">
        <v>1</v>
      </c>
      <c r="G1733" s="90">
        <v>55.310057464434763</v>
      </c>
      <c r="H1733" s="90">
        <v>1.0034503177024572</v>
      </c>
      <c r="I1733" s="90">
        <v>-0.59038475997516882</v>
      </c>
      <c r="J1733" s="90">
        <v>0</v>
      </c>
      <c r="K1733" s="90">
        <v>0</v>
      </c>
      <c r="L1733" s="90">
        <v>0</v>
      </c>
      <c r="M1733" s="90">
        <v>0</v>
      </c>
      <c r="N1733" s="89">
        <v>12</v>
      </c>
      <c r="O1733" s="89">
        <v>86</v>
      </c>
      <c r="P1733" s="89">
        <f t="shared" si="49"/>
        <v>30</v>
      </c>
      <c r="Q1733" s="91">
        <f>((alpha_a*(beta_b^speed_s))*(speed_s^ceta_c))</f>
        <v>8.2339926733016213</v>
      </c>
    </row>
    <row r="1734" spans="1:17" x14ac:dyDescent="0.25">
      <c r="A1734" s="88" t="s">
        <v>6</v>
      </c>
      <c r="B1734" s="88" t="s">
        <v>5</v>
      </c>
      <c r="C1734" s="88" t="s">
        <v>65</v>
      </c>
      <c r="D1734" s="88" t="s">
        <v>136</v>
      </c>
      <c r="E1734" s="130">
        <v>0</v>
      </c>
      <c r="F1734" s="130">
        <v>1</v>
      </c>
      <c r="G1734" s="90">
        <v>3.9292473688597642</v>
      </c>
      <c r="H1734" s="90">
        <v>25.8421068081947</v>
      </c>
      <c r="I1734" s="90">
        <v>2.6470414962297575</v>
      </c>
      <c r="J1734" s="90">
        <v>1.2199365893899907</v>
      </c>
      <c r="K1734" s="90">
        <v>-2.13355102780915E-3</v>
      </c>
      <c r="L1734" s="90">
        <v>0</v>
      </c>
      <c r="M1734" s="90">
        <v>0</v>
      </c>
      <c r="N1734" s="89">
        <v>12</v>
      </c>
      <c r="O1734" s="89">
        <v>86</v>
      </c>
      <c r="P1734" s="89">
        <f t="shared" si="49"/>
        <v>30</v>
      </c>
      <c r="Q1734" s="91">
        <f>(alpha_a+(beta_b/(1+EXP((((-1)*ceta_c)+(delta_d*LN(speed_s)))+(epsilon_e*speed_s)))))</f>
        <v>8.8864015533359044</v>
      </c>
    </row>
    <row r="1735" spans="1:17" x14ac:dyDescent="0.25">
      <c r="A1735" s="88" t="s">
        <v>6</v>
      </c>
      <c r="B1735" s="88" t="s">
        <v>5</v>
      </c>
      <c r="C1735" s="88" t="s">
        <v>65</v>
      </c>
      <c r="D1735" s="88" t="s">
        <v>137</v>
      </c>
      <c r="E1735" s="130">
        <v>0</v>
      </c>
      <c r="F1735" s="130">
        <v>1</v>
      </c>
      <c r="G1735" s="90">
        <v>3.9625463434363826</v>
      </c>
      <c r="H1735" s="90">
        <v>70.405712994196691</v>
      </c>
      <c r="I1735" s="90">
        <v>0.12481571209398654</v>
      </c>
      <c r="J1735" s="90">
        <v>0.75027863927967797</v>
      </c>
      <c r="K1735" s="90">
        <v>1.9420163519849133E-2</v>
      </c>
      <c r="L1735" s="90">
        <v>0</v>
      </c>
      <c r="M1735" s="90">
        <v>0</v>
      </c>
      <c r="N1735" s="89">
        <v>12</v>
      </c>
      <c r="O1735" s="89">
        <v>86</v>
      </c>
      <c r="P1735" s="89">
        <f t="shared" si="49"/>
        <v>30</v>
      </c>
      <c r="Q1735" s="91">
        <f>(alpha_a+(beta_b/(1+EXP((((-1)*ceta_c)+(delta_d*LN(speed_s)))+(epsilon_e*speed_s)))))</f>
        <v>7.2710862502682989</v>
      </c>
    </row>
    <row r="1736" spans="1:17" x14ac:dyDescent="0.25">
      <c r="A1736" s="88" t="s">
        <v>6</v>
      </c>
      <c r="B1736" s="88" t="s">
        <v>5</v>
      </c>
      <c r="C1736" s="88" t="s">
        <v>65</v>
      </c>
      <c r="D1736" s="88" t="s">
        <v>138</v>
      </c>
      <c r="E1736" s="130">
        <v>0</v>
      </c>
      <c r="F1736" s="130">
        <v>1</v>
      </c>
      <c r="G1736" s="90">
        <v>2.7887248813705501</v>
      </c>
      <c r="H1736" s="90">
        <v>16.283811414365317</v>
      </c>
      <c r="I1736" s="90">
        <v>1.493899604318812</v>
      </c>
      <c r="J1736" s="90">
        <v>0.86763397394763209</v>
      </c>
      <c r="K1736" s="90">
        <v>1.4959590606283659E-2</v>
      </c>
      <c r="L1736" s="90">
        <v>0</v>
      </c>
      <c r="M1736" s="90">
        <v>0</v>
      </c>
      <c r="N1736" s="89">
        <v>12</v>
      </c>
      <c r="O1736" s="89">
        <v>86</v>
      </c>
      <c r="P1736" s="89">
        <f t="shared" si="49"/>
        <v>30</v>
      </c>
      <c r="Q1736" s="91">
        <f>(alpha_a+(beta_b/(1+EXP((((-1)*ceta_c)+(delta_d*LN(speed_s)))+(epsilon_e*speed_s)))))</f>
        <v>4.8965688020342997</v>
      </c>
    </row>
    <row r="1737" spans="1:17" x14ac:dyDescent="0.25">
      <c r="A1737" s="88" t="s">
        <v>6</v>
      </c>
      <c r="B1737" s="88" t="s">
        <v>5</v>
      </c>
      <c r="C1737" s="88" t="s">
        <v>65</v>
      </c>
      <c r="D1737" s="88" t="s">
        <v>131</v>
      </c>
      <c r="E1737" s="130">
        <v>0</v>
      </c>
      <c r="F1737" s="130">
        <v>1</v>
      </c>
      <c r="G1737" s="90">
        <v>-17.444109252600001</v>
      </c>
      <c r="H1737" s="90">
        <v>9.0629464716000001</v>
      </c>
      <c r="I1737" s="90">
        <v>0.17492110929999999</v>
      </c>
      <c r="J1737" s="90">
        <v>56.251942439700002</v>
      </c>
      <c r="K1737" s="90">
        <v>1</v>
      </c>
      <c r="L1737" s="90">
        <v>-0.20575353830000001</v>
      </c>
      <c r="M1737" s="90">
        <v>0.1196323747</v>
      </c>
      <c r="N1737" s="89">
        <v>5</v>
      </c>
      <c r="O1737" s="89">
        <v>85</v>
      </c>
      <c r="P1737" s="89">
        <f t="shared" ref="P1737:P1800" si="51">IF($P$2&lt;N1737,N1737,IF($P$2&gt;O1737,O1737,$P$2))</f>
        <v>30</v>
      </c>
      <c r="Q1737" s="91">
        <f>(alpha_a+beta_b*speed_s+ceta_c*speed_s^2+delta_d/speed_s)/(epsilon_e+feta_f*speed_s+gamma_g*speed_s^2)</f>
        <v>4.0367058636005622</v>
      </c>
    </row>
    <row r="1738" spans="1:17" x14ac:dyDescent="0.25">
      <c r="A1738" s="88" t="s">
        <v>6</v>
      </c>
      <c r="B1738" s="88" t="s">
        <v>5</v>
      </c>
      <c r="C1738" s="88" t="s">
        <v>65</v>
      </c>
      <c r="D1738" s="88" t="s">
        <v>132</v>
      </c>
      <c r="E1738" s="130">
        <v>0</v>
      </c>
      <c r="F1738" s="130">
        <v>1</v>
      </c>
      <c r="G1738" s="90">
        <v>-119.87662132929999</v>
      </c>
      <c r="H1738" s="90">
        <v>136.1703747489</v>
      </c>
      <c r="I1738" s="90">
        <v>-1.1260234052</v>
      </c>
      <c r="J1738" s="90">
        <v>237.05793829890001</v>
      </c>
      <c r="K1738" s="90">
        <v>0</v>
      </c>
      <c r="L1738" s="90">
        <v>2.1213087622</v>
      </c>
      <c r="M1738" s="90">
        <v>0.56520025679999997</v>
      </c>
      <c r="N1738" s="89">
        <v>5</v>
      </c>
      <c r="O1738" s="89">
        <v>85</v>
      </c>
      <c r="P1738" s="89">
        <f t="shared" si="51"/>
        <v>30</v>
      </c>
      <c r="Q1738" s="91">
        <f>(alpha_a+beta_b*speed_s+ceta_c*speed_s^2+delta_d/speed_s)/(epsilon_e+feta_f*speed_s+gamma_g*speed_s^2)</f>
        <v>5.1714392377603158</v>
      </c>
    </row>
    <row r="1739" spans="1:17" x14ac:dyDescent="0.25">
      <c r="A1739" s="88" t="s">
        <v>6</v>
      </c>
      <c r="B1739" s="88" t="s">
        <v>5</v>
      </c>
      <c r="C1739" s="88" t="s">
        <v>65</v>
      </c>
      <c r="D1739" s="88" t="s">
        <v>133</v>
      </c>
      <c r="E1739" s="130">
        <v>0</v>
      </c>
      <c r="F1739" s="130">
        <v>1</v>
      </c>
      <c r="G1739" s="90">
        <v>-4.9958451473999999</v>
      </c>
      <c r="H1739" s="90">
        <v>0.71223337389999997</v>
      </c>
      <c r="I1739" s="90">
        <v>-3.929526E-4</v>
      </c>
      <c r="J1739" s="90">
        <v>20.076883838499999</v>
      </c>
      <c r="K1739" s="90">
        <v>1</v>
      </c>
      <c r="L1739" s="90">
        <v>-0.4597485556</v>
      </c>
      <c r="M1739" s="90">
        <v>7.2295242999999995E-2</v>
      </c>
      <c r="N1739" s="89">
        <v>5</v>
      </c>
      <c r="O1739" s="89">
        <v>85</v>
      </c>
      <c r="P1739" s="89">
        <f t="shared" si="51"/>
        <v>30</v>
      </c>
      <c r="Q1739" s="91">
        <f>(alpha_a+beta_b*speed_s+ceta_c*speed_s^2+delta_d/speed_s)/(epsilon_e+feta_f*speed_s+gamma_g*speed_s^2)</f>
        <v>0.31922109970233459</v>
      </c>
    </row>
    <row r="1740" spans="1:17" x14ac:dyDescent="0.25">
      <c r="A1740" s="88" t="s">
        <v>6</v>
      </c>
      <c r="B1740" s="88" t="s">
        <v>10</v>
      </c>
      <c r="C1740" s="88" t="s">
        <v>65</v>
      </c>
      <c r="D1740" s="88" t="s">
        <v>134</v>
      </c>
      <c r="E1740" s="130">
        <v>0</v>
      </c>
      <c r="F1740" s="130">
        <v>1</v>
      </c>
      <c r="G1740" s="90">
        <v>4.5843182565501204</v>
      </c>
      <c r="H1740" s="90">
        <v>-1.2874828083533962</v>
      </c>
      <c r="I1740" s="90">
        <v>-0.51353775102794519</v>
      </c>
      <c r="J1740" s="90">
        <v>0</v>
      </c>
      <c r="K1740" s="90">
        <v>0</v>
      </c>
      <c r="L1740" s="90">
        <v>0</v>
      </c>
      <c r="M1740" s="90">
        <v>0</v>
      </c>
      <c r="N1740" s="89">
        <v>12</v>
      </c>
      <c r="O1740" s="89">
        <v>86</v>
      </c>
      <c r="P1740" s="89">
        <f t="shared" si="51"/>
        <v>30</v>
      </c>
      <c r="Q1740" s="91">
        <f>EXP((alpha_a+(beta_b/speed_s))+(ceta_c*LN(speed_s)))</f>
        <v>16.358684342159847</v>
      </c>
    </row>
    <row r="1741" spans="1:17" x14ac:dyDescent="0.25">
      <c r="A1741" s="88" t="s">
        <v>6</v>
      </c>
      <c r="B1741" s="88" t="s">
        <v>10</v>
      </c>
      <c r="C1741" s="88" t="s">
        <v>65</v>
      </c>
      <c r="D1741" s="88" t="s">
        <v>135</v>
      </c>
      <c r="E1741" s="130">
        <v>0</v>
      </c>
      <c r="F1741" s="130">
        <v>1</v>
      </c>
      <c r="G1741" s="90">
        <v>4.2076374108092267</v>
      </c>
      <c r="H1741" s="90">
        <v>-0.56571843100227526</v>
      </c>
      <c r="I1741" s="90">
        <v>-0.51235891582479498</v>
      </c>
      <c r="J1741" s="90">
        <v>0</v>
      </c>
      <c r="K1741" s="90">
        <v>0</v>
      </c>
      <c r="L1741" s="90">
        <v>0</v>
      </c>
      <c r="M1741" s="90">
        <v>0</v>
      </c>
      <c r="N1741" s="89">
        <v>12</v>
      </c>
      <c r="O1741" s="89">
        <v>86</v>
      </c>
      <c r="P1741" s="89">
        <f t="shared" si="51"/>
        <v>30</v>
      </c>
      <c r="Q1741" s="91">
        <f>EXP((alpha_a+(beta_b/speed_s))+(ceta_c*LN(speed_s)))</f>
        <v>11.543774955719579</v>
      </c>
    </row>
    <row r="1742" spans="1:17" x14ac:dyDescent="0.25">
      <c r="A1742" s="88" t="s">
        <v>6</v>
      </c>
      <c r="B1742" s="88" t="s">
        <v>10</v>
      </c>
      <c r="C1742" s="88" t="s">
        <v>65</v>
      </c>
      <c r="D1742" s="88" t="s">
        <v>136</v>
      </c>
      <c r="E1742" s="130">
        <v>0</v>
      </c>
      <c r="F1742" s="130">
        <v>1</v>
      </c>
      <c r="G1742" s="90">
        <v>68.142084572182014</v>
      </c>
      <c r="H1742" s="90">
        <v>1.0001862697966082</v>
      </c>
      <c r="I1742" s="90">
        <v>-0.51164115111115405</v>
      </c>
      <c r="J1742" s="90">
        <v>0</v>
      </c>
      <c r="K1742" s="90">
        <v>0</v>
      </c>
      <c r="L1742" s="90">
        <v>0</v>
      </c>
      <c r="M1742" s="90">
        <v>0</v>
      </c>
      <c r="N1742" s="89">
        <v>12</v>
      </c>
      <c r="O1742" s="89">
        <v>86</v>
      </c>
      <c r="P1742" s="89">
        <f t="shared" si="51"/>
        <v>30</v>
      </c>
      <c r="Q1742" s="91">
        <f>((alpha_a*(beta_b^speed_s))*(speed_s^ceta_c))</f>
        <v>12.025026674704977</v>
      </c>
    </row>
    <row r="1743" spans="1:17" x14ac:dyDescent="0.25">
      <c r="A1743" s="88" t="s">
        <v>6</v>
      </c>
      <c r="B1743" s="88" t="s">
        <v>10</v>
      </c>
      <c r="C1743" s="88" t="s">
        <v>65</v>
      </c>
      <c r="D1743" s="88" t="s">
        <v>137</v>
      </c>
      <c r="E1743" s="130">
        <v>0</v>
      </c>
      <c r="F1743" s="130">
        <v>1</v>
      </c>
      <c r="G1743" s="90">
        <v>0.98049164814481782</v>
      </c>
      <c r="H1743" s="90">
        <v>99.057261475167834</v>
      </c>
      <c r="I1743" s="90">
        <v>-6.3191924283632298E-3</v>
      </c>
      <c r="J1743" s="90">
        <v>0.68843461542793061</v>
      </c>
      <c r="K1743" s="90">
        <v>-6.6204968641905425E-4</v>
      </c>
      <c r="L1743" s="90">
        <v>0</v>
      </c>
      <c r="M1743" s="90">
        <v>0</v>
      </c>
      <c r="N1743" s="89">
        <v>12</v>
      </c>
      <c r="O1743" s="89">
        <v>86</v>
      </c>
      <c r="P1743" s="89">
        <f t="shared" si="51"/>
        <v>30</v>
      </c>
      <c r="Q1743" s="91">
        <f>(alpha_a+(beta_b/(1+EXP((((-1)*ceta_c)+(delta_d*LN(speed_s)))+(epsilon_e*speed_s)))))</f>
        <v>9.7801117419958548</v>
      </c>
    </row>
    <row r="1744" spans="1:17" x14ac:dyDescent="0.25">
      <c r="A1744" s="88" t="s">
        <v>6</v>
      </c>
      <c r="B1744" s="88" t="s">
        <v>10</v>
      </c>
      <c r="C1744" s="88" t="s">
        <v>65</v>
      </c>
      <c r="D1744" s="88" t="s">
        <v>138</v>
      </c>
      <c r="E1744" s="130">
        <v>0</v>
      </c>
      <c r="F1744" s="130">
        <v>1</v>
      </c>
      <c r="G1744" s="90">
        <v>-3.0575475962907973E-5</v>
      </c>
      <c r="H1744" s="90">
        <v>5.770565509302372E-3</v>
      </c>
      <c r="I1744" s="90">
        <v>-0.38939190397984169</v>
      </c>
      <c r="J1744" s="90">
        <v>13.975041462102473</v>
      </c>
      <c r="K1744" s="90">
        <v>0</v>
      </c>
      <c r="L1744" s="90">
        <v>0</v>
      </c>
      <c r="M1744" s="90">
        <v>0</v>
      </c>
      <c r="N1744" s="89">
        <v>12</v>
      </c>
      <c r="O1744" s="89">
        <v>86</v>
      </c>
      <c r="P1744" s="89">
        <f t="shared" si="51"/>
        <v>30</v>
      </c>
      <c r="Q1744" s="91">
        <f>(((alpha_a*(speed_s^3))+(beta_b*(speed_s^2))+(ceta_c*speed_s))+delta_d)</f>
        <v>6.6612554500808425</v>
      </c>
    </row>
    <row r="1745" spans="1:17" x14ac:dyDescent="0.25">
      <c r="A1745" s="88" t="s">
        <v>6</v>
      </c>
      <c r="B1745" s="88" t="s">
        <v>10</v>
      </c>
      <c r="C1745" s="88" t="s">
        <v>65</v>
      </c>
      <c r="D1745" s="88" t="s">
        <v>131</v>
      </c>
      <c r="E1745" s="130">
        <v>0</v>
      </c>
      <c r="F1745" s="130">
        <v>1</v>
      </c>
      <c r="G1745" s="90">
        <v>-76.882856905300002</v>
      </c>
      <c r="H1745" s="90">
        <v>41.509196978299997</v>
      </c>
      <c r="I1745" s="90">
        <v>0.66472610190000003</v>
      </c>
      <c r="J1745" s="90">
        <v>121.77849347039999</v>
      </c>
      <c r="K1745" s="90">
        <v>1</v>
      </c>
      <c r="L1745" s="90">
        <v>-0.2133732998</v>
      </c>
      <c r="M1745" s="90">
        <v>0.37592376649999998</v>
      </c>
      <c r="N1745" s="89">
        <v>5</v>
      </c>
      <c r="O1745" s="89">
        <v>85</v>
      </c>
      <c r="P1745" s="89">
        <f t="shared" si="51"/>
        <v>30</v>
      </c>
      <c r="Q1745" s="91">
        <f>(alpha_a+beta_b*speed_s+ceta_c*speed_s^2+delta_d/speed_s)/(epsilon_e+feta_f*speed_s+gamma_g*speed_s^2)</f>
        <v>5.3185498819338113</v>
      </c>
    </row>
    <row r="1746" spans="1:17" x14ac:dyDescent="0.25">
      <c r="A1746" s="88" t="s">
        <v>6</v>
      </c>
      <c r="B1746" s="88" t="s">
        <v>10</v>
      </c>
      <c r="C1746" s="88" t="s">
        <v>65</v>
      </c>
      <c r="D1746" s="88" t="s">
        <v>132</v>
      </c>
      <c r="E1746" s="130">
        <v>0</v>
      </c>
      <c r="F1746" s="130">
        <v>1</v>
      </c>
      <c r="G1746" s="90">
        <v>29.887822120900001</v>
      </c>
      <c r="H1746" s="90">
        <v>5.5758662899999999E-2</v>
      </c>
      <c r="I1746" s="90">
        <v>3.4966190000000001E-4</v>
      </c>
      <c r="J1746" s="90">
        <v>49.835792998700001</v>
      </c>
      <c r="K1746" s="90">
        <v>1</v>
      </c>
      <c r="L1746" s="90">
        <v>5.5404922000000002E-2</v>
      </c>
      <c r="M1746" s="90">
        <v>3.5995200000000002E-3</v>
      </c>
      <c r="N1746" s="89">
        <v>5</v>
      </c>
      <c r="O1746" s="89">
        <v>85</v>
      </c>
      <c r="P1746" s="89">
        <f t="shared" si="51"/>
        <v>30</v>
      </c>
      <c r="Q1746" s="91">
        <f>(alpha_a+beta_b*speed_s+ceta_c*speed_s^2+delta_d/speed_s)/(epsilon_e+feta_f*speed_s+gamma_g*speed_s^2)</f>
        <v>5.6824951844353446</v>
      </c>
    </row>
    <row r="1747" spans="1:17" x14ac:dyDescent="0.25">
      <c r="A1747" s="88" t="s">
        <v>6</v>
      </c>
      <c r="B1747" s="88" t="s">
        <v>10</v>
      </c>
      <c r="C1747" s="88" t="s">
        <v>65</v>
      </c>
      <c r="D1747" s="88" t="s">
        <v>133</v>
      </c>
      <c r="E1747" s="130">
        <v>0</v>
      </c>
      <c r="F1747" s="130">
        <v>1</v>
      </c>
      <c r="G1747" s="90">
        <v>-4.9275995973000004</v>
      </c>
      <c r="H1747" s="90">
        <v>0.68947248029999997</v>
      </c>
      <c r="I1747" s="90">
        <v>2.9887121000000002E-3</v>
      </c>
      <c r="J1747" s="90">
        <v>21.933445568700002</v>
      </c>
      <c r="K1747" s="90">
        <v>1</v>
      </c>
      <c r="L1747" s="90">
        <v>-0.47675187029999999</v>
      </c>
      <c r="M1747" s="90">
        <v>7.7188302799999997E-2</v>
      </c>
      <c r="N1747" s="89">
        <v>5</v>
      </c>
      <c r="O1747" s="89">
        <v>85</v>
      </c>
      <c r="P1747" s="89">
        <f t="shared" si="51"/>
        <v>30</v>
      </c>
      <c r="Q1747" s="91">
        <f>(alpha_a+beta_b*speed_s+ceta_c*speed_s^2+delta_d/speed_s)/(epsilon_e+feta_f*speed_s+gamma_g*speed_s^2)</f>
        <v>0.34143819492704391</v>
      </c>
    </row>
    <row r="1748" spans="1:17" x14ac:dyDescent="0.25">
      <c r="A1748" s="88" t="s">
        <v>6</v>
      </c>
      <c r="B1748" s="88" t="s">
        <v>9</v>
      </c>
      <c r="C1748" s="88" t="s">
        <v>65</v>
      </c>
      <c r="D1748" s="88" t="s">
        <v>134</v>
      </c>
      <c r="E1748" s="130">
        <v>0</v>
      </c>
      <c r="F1748" s="130">
        <v>1</v>
      </c>
      <c r="G1748" s="90">
        <v>4.8930204657550158</v>
      </c>
      <c r="H1748" s="90">
        <v>-2.584025255494216</v>
      </c>
      <c r="I1748" s="90">
        <v>-0.56559035588530771</v>
      </c>
      <c r="J1748" s="90">
        <v>0</v>
      </c>
      <c r="K1748" s="90">
        <v>0</v>
      </c>
      <c r="L1748" s="90">
        <v>0</v>
      </c>
      <c r="M1748" s="90">
        <v>0</v>
      </c>
      <c r="N1748" s="89">
        <v>12</v>
      </c>
      <c r="O1748" s="89">
        <v>86</v>
      </c>
      <c r="P1748" s="89">
        <f t="shared" si="51"/>
        <v>30</v>
      </c>
      <c r="Q1748" s="91">
        <f>EXP((alpha_a+(beta_b/speed_s))+(ceta_c*LN(speed_s)))</f>
        <v>17.871403276652664</v>
      </c>
    </row>
    <row r="1749" spans="1:17" x14ac:dyDescent="0.25">
      <c r="A1749" s="88" t="s">
        <v>6</v>
      </c>
      <c r="B1749" s="88" t="s">
        <v>9</v>
      </c>
      <c r="C1749" s="88" t="s">
        <v>65</v>
      </c>
      <c r="D1749" s="88" t="s">
        <v>135</v>
      </c>
      <c r="E1749" s="130">
        <v>0</v>
      </c>
      <c r="F1749" s="130">
        <v>1</v>
      </c>
      <c r="G1749" s="90">
        <v>4.5085045561392016</v>
      </c>
      <c r="H1749" s="90">
        <v>-1.9078760817170934</v>
      </c>
      <c r="I1749" s="90">
        <v>-0.56478464773690074</v>
      </c>
      <c r="J1749" s="90">
        <v>0</v>
      </c>
      <c r="K1749" s="90">
        <v>0</v>
      </c>
      <c r="L1749" s="90">
        <v>0</v>
      </c>
      <c r="M1749" s="90">
        <v>0</v>
      </c>
      <c r="N1749" s="89">
        <v>12</v>
      </c>
      <c r="O1749" s="89">
        <v>86</v>
      </c>
      <c r="P1749" s="89">
        <f t="shared" si="51"/>
        <v>30</v>
      </c>
      <c r="Q1749" s="91">
        <f>EXP((alpha_a+(beta_b/speed_s))+(ceta_c*LN(speed_s)))</f>
        <v>12.477969154101539</v>
      </c>
    </row>
    <row r="1750" spans="1:17" x14ac:dyDescent="0.25">
      <c r="A1750" s="88" t="s">
        <v>6</v>
      </c>
      <c r="B1750" s="88" t="s">
        <v>9</v>
      </c>
      <c r="C1750" s="88" t="s">
        <v>65</v>
      </c>
      <c r="D1750" s="88" t="s">
        <v>136</v>
      </c>
      <c r="E1750" s="130">
        <v>0</v>
      </c>
      <c r="F1750" s="130">
        <v>1</v>
      </c>
      <c r="G1750" s="90">
        <v>4.4584999463166666</v>
      </c>
      <c r="H1750" s="90">
        <v>-1.0618367955073373</v>
      </c>
      <c r="I1750" s="90">
        <v>-0.54861767545340989</v>
      </c>
      <c r="J1750" s="90">
        <v>0</v>
      </c>
      <c r="K1750" s="90">
        <v>0</v>
      </c>
      <c r="L1750" s="90">
        <v>0</v>
      </c>
      <c r="M1750" s="90">
        <v>0</v>
      </c>
      <c r="N1750" s="89">
        <v>12</v>
      </c>
      <c r="O1750" s="89">
        <v>86</v>
      </c>
      <c r="P1750" s="89">
        <f t="shared" si="51"/>
        <v>30</v>
      </c>
      <c r="Q1750" s="91">
        <f>EXP((alpha_a+(beta_b/speed_s))+(ceta_c*LN(speed_s)))</f>
        <v>12.898981892366935</v>
      </c>
    </row>
    <row r="1751" spans="1:17" x14ac:dyDescent="0.25">
      <c r="A1751" s="88" t="s">
        <v>6</v>
      </c>
      <c r="B1751" s="88" t="s">
        <v>9</v>
      </c>
      <c r="C1751" s="88" t="s">
        <v>65</v>
      </c>
      <c r="D1751" s="88" t="s">
        <v>137</v>
      </c>
      <c r="E1751" s="130">
        <v>0</v>
      </c>
      <c r="F1751" s="130">
        <v>1</v>
      </c>
      <c r="G1751" s="90">
        <v>62.563092596230213</v>
      </c>
      <c r="H1751" s="90">
        <v>0.99929198379702755</v>
      </c>
      <c r="I1751" s="90">
        <v>-0.51932502069427666</v>
      </c>
      <c r="J1751" s="90">
        <v>0</v>
      </c>
      <c r="K1751" s="90">
        <v>0</v>
      </c>
      <c r="L1751" s="90">
        <v>0</v>
      </c>
      <c r="M1751" s="90">
        <v>0</v>
      </c>
      <c r="N1751" s="89">
        <v>12</v>
      </c>
      <c r="O1751" s="89">
        <v>86</v>
      </c>
      <c r="P1751" s="89">
        <f t="shared" si="51"/>
        <v>30</v>
      </c>
      <c r="Q1751" s="91">
        <f>((alpha_a*(beta_b^speed_s))*(speed_s^ceta_c))</f>
        <v>10.470906685287252</v>
      </c>
    </row>
    <row r="1752" spans="1:17" x14ac:dyDescent="0.25">
      <c r="A1752" s="88" t="s">
        <v>6</v>
      </c>
      <c r="B1752" s="88" t="s">
        <v>9</v>
      </c>
      <c r="C1752" s="88" t="s">
        <v>65</v>
      </c>
      <c r="D1752" s="88" t="s">
        <v>138</v>
      </c>
      <c r="E1752" s="130">
        <v>0</v>
      </c>
      <c r="F1752" s="130">
        <v>1</v>
      </c>
      <c r="G1752" s="90">
        <v>3.9481081529222743</v>
      </c>
      <c r="H1752" s="90">
        <v>-1.9777747946449202</v>
      </c>
      <c r="I1752" s="90">
        <v>-0.5632909606622728</v>
      </c>
      <c r="J1752" s="90">
        <v>0</v>
      </c>
      <c r="K1752" s="90">
        <v>0</v>
      </c>
      <c r="L1752" s="90">
        <v>0</v>
      </c>
      <c r="M1752" s="90">
        <v>0</v>
      </c>
      <c r="N1752" s="89">
        <v>12</v>
      </c>
      <c r="O1752" s="89">
        <v>86</v>
      </c>
      <c r="P1752" s="89">
        <f t="shared" si="51"/>
        <v>30</v>
      </c>
      <c r="Q1752" s="91">
        <f>EXP((alpha_a+(beta_b/speed_s))+(ceta_c*LN(speed_s)))</f>
        <v>7.1443267907612054</v>
      </c>
    </row>
    <row r="1753" spans="1:17" x14ac:dyDescent="0.25">
      <c r="A1753" s="88" t="s">
        <v>6</v>
      </c>
      <c r="B1753" s="88" t="s">
        <v>9</v>
      </c>
      <c r="C1753" s="88" t="s">
        <v>65</v>
      </c>
      <c r="D1753" s="88" t="s">
        <v>131</v>
      </c>
      <c r="E1753" s="130">
        <v>0</v>
      </c>
      <c r="F1753" s="130">
        <v>1</v>
      </c>
      <c r="G1753" s="90">
        <v>36.258474915199997</v>
      </c>
      <c r="H1753" s="90">
        <v>8.0726072699999998E-2</v>
      </c>
      <c r="I1753" s="90">
        <v>-5.5558094000000002E-3</v>
      </c>
      <c r="J1753" s="90">
        <v>28.228247683700001</v>
      </c>
      <c r="K1753" s="90">
        <v>1</v>
      </c>
      <c r="L1753" s="90">
        <v>0.2636515096</v>
      </c>
      <c r="M1753" s="90">
        <v>-3.0821736999999999E-3</v>
      </c>
      <c r="N1753" s="89">
        <v>5</v>
      </c>
      <c r="O1753" s="89">
        <v>85</v>
      </c>
      <c r="P1753" s="89">
        <f t="shared" si="51"/>
        <v>30</v>
      </c>
      <c r="Q1753" s="91">
        <f>(alpha_a+beta_b*speed_s+ceta_c*speed_s^2+delta_d/speed_s)/(epsilon_e+feta_f*speed_s+gamma_g*speed_s^2)</f>
        <v>5.6426482384409837</v>
      </c>
    </row>
    <row r="1754" spans="1:17" x14ac:dyDescent="0.25">
      <c r="A1754" s="88" t="s">
        <v>6</v>
      </c>
      <c r="B1754" s="88" t="s">
        <v>9</v>
      </c>
      <c r="C1754" s="88" t="s">
        <v>65</v>
      </c>
      <c r="D1754" s="88" t="s">
        <v>132</v>
      </c>
      <c r="E1754" s="130">
        <v>0</v>
      </c>
      <c r="F1754" s="130">
        <v>1</v>
      </c>
      <c r="G1754" s="90">
        <v>32.8075365077</v>
      </c>
      <c r="H1754" s="90">
        <v>-0.10072661149999999</v>
      </c>
      <c r="I1754" s="90">
        <v>3.3659270999999999E-3</v>
      </c>
      <c r="J1754" s="90">
        <v>45.242971953500003</v>
      </c>
      <c r="K1754" s="90">
        <v>1</v>
      </c>
      <c r="L1754" s="90">
        <v>5.1664422299999999E-2</v>
      </c>
      <c r="M1754" s="90">
        <v>4.4864880999999999E-3</v>
      </c>
      <c r="N1754" s="89">
        <v>5</v>
      </c>
      <c r="O1754" s="89">
        <v>85</v>
      </c>
      <c r="P1754" s="89">
        <f t="shared" si="51"/>
        <v>30</v>
      </c>
      <c r="Q1754" s="91">
        <f>(alpha_a+beta_b*speed_s+ceta_c*speed_s^2+delta_d/speed_s)/(epsilon_e+feta_f*speed_s+gamma_g*speed_s^2)</f>
        <v>5.2101335370186073</v>
      </c>
    </row>
    <row r="1755" spans="1:17" x14ac:dyDescent="0.25">
      <c r="A1755" s="88" t="s">
        <v>6</v>
      </c>
      <c r="B1755" s="88" t="s">
        <v>9</v>
      </c>
      <c r="C1755" s="88" t="s">
        <v>65</v>
      </c>
      <c r="D1755" s="88" t="s">
        <v>133</v>
      </c>
      <c r="E1755" s="130">
        <v>0</v>
      </c>
      <c r="F1755" s="130">
        <v>1</v>
      </c>
      <c r="G1755" s="90">
        <v>-5.0469526872000001</v>
      </c>
      <c r="H1755" s="90">
        <v>0.668458989</v>
      </c>
      <c r="I1755" s="90">
        <v>4.1971022000000004E-3</v>
      </c>
      <c r="J1755" s="90">
        <v>21.444898732999999</v>
      </c>
      <c r="K1755" s="90">
        <v>1</v>
      </c>
      <c r="L1755" s="90">
        <v>-0.49602755079999999</v>
      </c>
      <c r="M1755" s="90">
        <v>8.1677664499999997E-2</v>
      </c>
      <c r="N1755" s="89">
        <v>5</v>
      </c>
      <c r="O1755" s="89">
        <v>85</v>
      </c>
      <c r="P1755" s="89">
        <f t="shared" si="51"/>
        <v>30</v>
      </c>
      <c r="Q1755" s="91">
        <f>(alpha_a+beta_b*speed_s+ceta_c*speed_s^2+delta_d/speed_s)/(epsilon_e+feta_f*speed_s+gamma_g*speed_s^2)</f>
        <v>0.32700557666849672</v>
      </c>
    </row>
    <row r="1756" spans="1:17" x14ac:dyDescent="0.25">
      <c r="A1756" s="88" t="s">
        <v>6</v>
      </c>
      <c r="B1756" s="88" t="s">
        <v>8</v>
      </c>
      <c r="C1756" s="88" t="s">
        <v>65</v>
      </c>
      <c r="D1756" s="88" t="s">
        <v>134</v>
      </c>
      <c r="E1756" s="130">
        <v>0</v>
      </c>
      <c r="F1756" s="130">
        <v>1</v>
      </c>
      <c r="G1756" s="90">
        <v>5.2883238151048033</v>
      </c>
      <c r="H1756" s="90">
        <v>-3.6353801982495204</v>
      </c>
      <c r="I1756" s="90">
        <v>-0.61952382790806637</v>
      </c>
      <c r="J1756" s="90">
        <v>0</v>
      </c>
      <c r="K1756" s="90">
        <v>0</v>
      </c>
      <c r="L1756" s="90">
        <v>0</v>
      </c>
      <c r="M1756" s="90">
        <v>0</v>
      </c>
      <c r="N1756" s="89">
        <v>12</v>
      </c>
      <c r="O1756" s="89">
        <v>86</v>
      </c>
      <c r="P1756" s="89">
        <f t="shared" si="51"/>
        <v>30</v>
      </c>
      <c r="Q1756" s="91">
        <f>EXP((alpha_a+(beta_b/speed_s))+(ceta_c*LN(speed_s)))</f>
        <v>21.328018989789289</v>
      </c>
    </row>
    <row r="1757" spans="1:17" x14ac:dyDescent="0.25">
      <c r="A1757" s="88" t="s">
        <v>6</v>
      </c>
      <c r="B1757" s="88" t="s">
        <v>8</v>
      </c>
      <c r="C1757" s="88" t="s">
        <v>65</v>
      </c>
      <c r="D1757" s="88" t="s">
        <v>135</v>
      </c>
      <c r="E1757" s="130">
        <v>0</v>
      </c>
      <c r="F1757" s="130">
        <v>1</v>
      </c>
      <c r="G1757" s="90">
        <v>4.8164954332480656</v>
      </c>
      <c r="H1757" s="90">
        <v>-2.680066787588872</v>
      </c>
      <c r="I1757" s="90">
        <v>-0.59946698089925921</v>
      </c>
      <c r="J1757" s="90">
        <v>0</v>
      </c>
      <c r="K1757" s="90">
        <v>0</v>
      </c>
      <c r="L1757" s="90">
        <v>0</v>
      </c>
      <c r="M1757" s="90">
        <v>0</v>
      </c>
      <c r="N1757" s="89">
        <v>12</v>
      </c>
      <c r="O1757" s="89">
        <v>86</v>
      </c>
      <c r="P1757" s="89">
        <f t="shared" si="51"/>
        <v>30</v>
      </c>
      <c r="Q1757" s="91">
        <f>EXP((alpha_a+(beta_b/speed_s))+(ceta_c*LN(speed_s)))</f>
        <v>14.705981971341259</v>
      </c>
    </row>
    <row r="1758" spans="1:17" x14ac:dyDescent="0.25">
      <c r="A1758" s="88" t="s">
        <v>6</v>
      </c>
      <c r="B1758" s="88" t="s">
        <v>8</v>
      </c>
      <c r="C1758" s="88" t="s">
        <v>65</v>
      </c>
      <c r="D1758" s="88" t="s">
        <v>136</v>
      </c>
      <c r="E1758" s="130">
        <v>0</v>
      </c>
      <c r="F1758" s="130">
        <v>1</v>
      </c>
      <c r="G1758" s="90">
        <v>76.661477499187711</v>
      </c>
      <c r="H1758" s="90">
        <v>0.99814299571831344</v>
      </c>
      <c r="I1758" s="90">
        <v>-0.45615721923072644</v>
      </c>
      <c r="J1758" s="90">
        <v>0</v>
      </c>
      <c r="K1758" s="90">
        <v>0</v>
      </c>
      <c r="L1758" s="90">
        <v>0</v>
      </c>
      <c r="M1758" s="90">
        <v>0</v>
      </c>
      <c r="N1758" s="89">
        <v>12</v>
      </c>
      <c r="O1758" s="89">
        <v>86</v>
      </c>
      <c r="P1758" s="89">
        <f t="shared" si="51"/>
        <v>30</v>
      </c>
      <c r="Q1758" s="91">
        <f>((alpha_a*(beta_b^speed_s))*(speed_s^ceta_c))</f>
        <v>15.365990741992244</v>
      </c>
    </row>
    <row r="1759" spans="1:17" x14ac:dyDescent="0.25">
      <c r="A1759" s="88" t="s">
        <v>6</v>
      </c>
      <c r="B1759" s="88" t="s">
        <v>8</v>
      </c>
      <c r="C1759" s="88" t="s">
        <v>65</v>
      </c>
      <c r="D1759" s="88" t="s">
        <v>137</v>
      </c>
      <c r="E1759" s="130">
        <v>0</v>
      </c>
      <c r="F1759" s="130">
        <v>1</v>
      </c>
      <c r="G1759" s="90">
        <v>69.560683528472595</v>
      </c>
      <c r="H1759" s="90">
        <v>0.99893489240676303</v>
      </c>
      <c r="I1759" s="90">
        <v>-0.497239862206038</v>
      </c>
      <c r="J1759" s="90">
        <v>0</v>
      </c>
      <c r="K1759" s="90">
        <v>0</v>
      </c>
      <c r="L1759" s="90">
        <v>0</v>
      </c>
      <c r="M1759" s="90">
        <v>0</v>
      </c>
      <c r="N1759" s="89">
        <v>12</v>
      </c>
      <c r="O1759" s="89">
        <v>86</v>
      </c>
      <c r="P1759" s="89">
        <f t="shared" si="51"/>
        <v>30</v>
      </c>
      <c r="Q1759" s="91">
        <f>((alpha_a*(beta_b^speed_s))*(speed_s^ceta_c))</f>
        <v>12.416402016223369</v>
      </c>
    </row>
    <row r="1760" spans="1:17" x14ac:dyDescent="0.25">
      <c r="A1760" s="88" t="s">
        <v>6</v>
      </c>
      <c r="B1760" s="88" t="s">
        <v>8</v>
      </c>
      <c r="C1760" s="88" t="s">
        <v>65</v>
      </c>
      <c r="D1760" s="88" t="s">
        <v>138</v>
      </c>
      <c r="E1760" s="130">
        <v>0</v>
      </c>
      <c r="F1760" s="130">
        <v>1</v>
      </c>
      <c r="G1760" s="90">
        <v>-3.8585675204230944E-5</v>
      </c>
      <c r="H1760" s="90">
        <v>7.1176066631241141E-3</v>
      </c>
      <c r="I1760" s="90">
        <v>-0.47699789644004476</v>
      </c>
      <c r="J1760" s="90">
        <v>17.375526708276791</v>
      </c>
      <c r="K1760" s="90">
        <v>0</v>
      </c>
      <c r="L1760" s="90">
        <v>0</v>
      </c>
      <c r="M1760" s="90">
        <v>0</v>
      </c>
      <c r="N1760" s="89">
        <v>12</v>
      </c>
      <c r="O1760" s="89">
        <v>86</v>
      </c>
      <c r="P1760" s="89">
        <f t="shared" si="51"/>
        <v>30</v>
      </c>
      <c r="Q1760" s="91">
        <f>(((alpha_a*(speed_s^3))+(beta_b*(speed_s^2))+(ceta_c*speed_s))+delta_d)</f>
        <v>8.4296225813729144</v>
      </c>
    </row>
    <row r="1761" spans="1:17" x14ac:dyDescent="0.25">
      <c r="A1761" s="88" t="s">
        <v>6</v>
      </c>
      <c r="B1761" s="88" t="s">
        <v>8</v>
      </c>
      <c r="C1761" s="88" t="s">
        <v>65</v>
      </c>
      <c r="D1761" s="88" t="s">
        <v>131</v>
      </c>
      <c r="E1761" s="130">
        <v>0</v>
      </c>
      <c r="F1761" s="130">
        <v>1</v>
      </c>
      <c r="G1761" s="90">
        <v>-198.02345320500001</v>
      </c>
      <c r="H1761" s="90">
        <v>71.359405610400003</v>
      </c>
      <c r="I1761" s="90">
        <v>1.0739223556999999</v>
      </c>
      <c r="J1761" s="90">
        <v>232.320907097</v>
      </c>
      <c r="K1761" s="90">
        <v>1</v>
      </c>
      <c r="L1761" s="90">
        <v>-0.72977967509999997</v>
      </c>
      <c r="M1761" s="90">
        <v>0.50460410119999999</v>
      </c>
      <c r="N1761" s="89">
        <v>5</v>
      </c>
      <c r="O1761" s="89">
        <v>85</v>
      </c>
      <c r="P1761" s="89">
        <f t="shared" si="51"/>
        <v>30</v>
      </c>
      <c r="Q1761" s="91">
        <f>(alpha_a+beta_b*speed_s+ceta_c*speed_s^2+delta_d/speed_s)/(epsilon_e+feta_f*speed_s+gamma_g*speed_s^2)</f>
        <v>6.7329044201595591</v>
      </c>
    </row>
    <row r="1762" spans="1:17" x14ac:dyDescent="0.25">
      <c r="A1762" s="88" t="s">
        <v>6</v>
      </c>
      <c r="B1762" s="88" t="s">
        <v>8</v>
      </c>
      <c r="C1762" s="88" t="s">
        <v>65</v>
      </c>
      <c r="D1762" s="88" t="s">
        <v>132</v>
      </c>
      <c r="E1762" s="130">
        <v>0</v>
      </c>
      <c r="F1762" s="130">
        <v>1</v>
      </c>
      <c r="G1762" s="90">
        <v>-96.3613624921</v>
      </c>
      <c r="H1762" s="90">
        <v>25.035342258899998</v>
      </c>
      <c r="I1762" s="90">
        <v>-0.16641957239999999</v>
      </c>
      <c r="J1762" s="90">
        <v>170.87366039529999</v>
      </c>
      <c r="K1762" s="90">
        <v>1</v>
      </c>
      <c r="L1762" s="90">
        <v>-0.41311266229999999</v>
      </c>
      <c r="M1762" s="90">
        <v>0.108124303</v>
      </c>
      <c r="N1762" s="89">
        <v>5</v>
      </c>
      <c r="O1762" s="89">
        <v>85</v>
      </c>
      <c r="P1762" s="89">
        <f t="shared" si="51"/>
        <v>30</v>
      </c>
      <c r="Q1762" s="91">
        <f>(alpha_a+beta_b*speed_s+ceta_c*speed_s^2+delta_d/speed_s)/(epsilon_e+feta_f*speed_s+gamma_g*speed_s^2)</f>
        <v>5.9430404557854279</v>
      </c>
    </row>
    <row r="1763" spans="1:17" x14ac:dyDescent="0.25">
      <c r="A1763" s="88" t="s">
        <v>6</v>
      </c>
      <c r="B1763" s="88" t="s">
        <v>8</v>
      </c>
      <c r="C1763" s="88" t="s">
        <v>65</v>
      </c>
      <c r="D1763" s="88" t="s">
        <v>133</v>
      </c>
      <c r="E1763" s="130">
        <v>0</v>
      </c>
      <c r="F1763" s="130">
        <v>1</v>
      </c>
      <c r="G1763" s="90">
        <v>-11.258753563499999</v>
      </c>
      <c r="H1763" s="90">
        <v>1.1890891117</v>
      </c>
      <c r="I1763" s="90">
        <v>-3.9225896E-3</v>
      </c>
      <c r="J1763" s="90">
        <v>39.374137832300001</v>
      </c>
      <c r="K1763" s="90">
        <v>1</v>
      </c>
      <c r="L1763" s="90">
        <v>-0.46355498649999999</v>
      </c>
      <c r="M1763" s="90">
        <v>7.3318411400000005E-2</v>
      </c>
      <c r="N1763" s="89">
        <v>5</v>
      </c>
      <c r="O1763" s="89">
        <v>85</v>
      </c>
      <c r="P1763" s="89">
        <f t="shared" si="51"/>
        <v>30</v>
      </c>
      <c r="Q1763" s="91">
        <f>(alpha_a+beta_b*speed_s+ceta_c*speed_s^2+delta_d/speed_s)/(epsilon_e+feta_f*speed_s+gamma_g*speed_s^2)</f>
        <v>0.41816302907951347</v>
      </c>
    </row>
    <row r="1764" spans="1:17" x14ac:dyDescent="0.25">
      <c r="A1764" s="88" t="s">
        <v>6</v>
      </c>
      <c r="B1764" s="88" t="s">
        <v>7</v>
      </c>
      <c r="C1764" s="88" t="s">
        <v>65</v>
      </c>
      <c r="D1764" s="88" t="s">
        <v>134</v>
      </c>
      <c r="E1764" s="130">
        <v>0</v>
      </c>
      <c r="F1764" s="130">
        <v>1</v>
      </c>
      <c r="G1764" s="90">
        <v>5.5318006549723169</v>
      </c>
      <c r="H1764" s="90">
        <v>-4.4990640205658234</v>
      </c>
      <c r="I1764" s="90">
        <v>-0.63921534528874202</v>
      </c>
      <c r="J1764" s="90">
        <v>0</v>
      </c>
      <c r="K1764" s="90">
        <v>0</v>
      </c>
      <c r="L1764" s="90">
        <v>0</v>
      </c>
      <c r="M1764" s="90">
        <v>0</v>
      </c>
      <c r="N1764" s="89">
        <v>12</v>
      </c>
      <c r="O1764" s="89">
        <v>86</v>
      </c>
      <c r="P1764" s="89">
        <f t="shared" si="51"/>
        <v>30</v>
      </c>
      <c r="Q1764" s="91">
        <f>EXP((alpha_a+(beta_b/speed_s))+(ceta_c*LN(speed_s)))</f>
        <v>24.723007691897443</v>
      </c>
    </row>
    <row r="1765" spans="1:17" x14ac:dyDescent="0.25">
      <c r="A1765" s="88" t="s">
        <v>6</v>
      </c>
      <c r="B1765" s="88" t="s">
        <v>7</v>
      </c>
      <c r="C1765" s="88" t="s">
        <v>65</v>
      </c>
      <c r="D1765" s="88" t="s">
        <v>135</v>
      </c>
      <c r="E1765" s="130">
        <v>0</v>
      </c>
      <c r="F1765" s="130">
        <v>1</v>
      </c>
      <c r="G1765" s="90">
        <v>61.968786243119354</v>
      </c>
      <c r="H1765" s="90">
        <v>0.99575104079971655</v>
      </c>
      <c r="I1765" s="90">
        <v>-0.34460360443722043</v>
      </c>
      <c r="J1765" s="90">
        <v>0</v>
      </c>
      <c r="K1765" s="90">
        <v>0</v>
      </c>
      <c r="L1765" s="90">
        <v>0</v>
      </c>
      <c r="M1765" s="90">
        <v>0</v>
      </c>
      <c r="N1765" s="89">
        <v>12</v>
      </c>
      <c r="O1765" s="89">
        <v>86</v>
      </c>
      <c r="P1765" s="89">
        <f t="shared" si="51"/>
        <v>30</v>
      </c>
      <c r="Q1765" s="91">
        <f>((alpha_a*(beta_b^speed_s))*(speed_s^ceta_c))</f>
        <v>16.891754155928027</v>
      </c>
    </row>
    <row r="1766" spans="1:17" x14ac:dyDescent="0.25">
      <c r="A1766" s="88" t="s">
        <v>6</v>
      </c>
      <c r="B1766" s="88" t="s">
        <v>7</v>
      </c>
      <c r="C1766" s="88" t="s">
        <v>65</v>
      </c>
      <c r="D1766" s="88" t="s">
        <v>136</v>
      </c>
      <c r="E1766" s="130">
        <v>0</v>
      </c>
      <c r="F1766" s="130">
        <v>1</v>
      </c>
      <c r="G1766" s="90">
        <v>77.901420506609441</v>
      </c>
      <c r="H1766" s="90">
        <v>0.99722317571633889</v>
      </c>
      <c r="I1766" s="90">
        <v>-0.41438197764488077</v>
      </c>
      <c r="J1766" s="90">
        <v>0</v>
      </c>
      <c r="K1766" s="90">
        <v>0</v>
      </c>
      <c r="L1766" s="90">
        <v>0</v>
      </c>
      <c r="M1766" s="90">
        <v>0</v>
      </c>
      <c r="N1766" s="89">
        <v>12</v>
      </c>
      <c r="O1766" s="89">
        <v>86</v>
      </c>
      <c r="P1766" s="89">
        <f t="shared" si="51"/>
        <v>30</v>
      </c>
      <c r="Q1766" s="91">
        <f>((alpha_a*(beta_b^speed_s))*(speed_s^ceta_c))</f>
        <v>17.507488189850985</v>
      </c>
    </row>
    <row r="1767" spans="1:17" x14ac:dyDescent="0.25">
      <c r="A1767" s="88" t="s">
        <v>6</v>
      </c>
      <c r="B1767" s="88" t="s">
        <v>7</v>
      </c>
      <c r="C1767" s="88" t="s">
        <v>65</v>
      </c>
      <c r="D1767" s="88" t="s">
        <v>137</v>
      </c>
      <c r="E1767" s="130">
        <v>0</v>
      </c>
      <c r="F1767" s="130">
        <v>1</v>
      </c>
      <c r="G1767" s="90">
        <v>66.658180920087972</v>
      </c>
      <c r="H1767" s="90">
        <v>0.99726760839653117</v>
      </c>
      <c r="I1767" s="90">
        <v>-0.43077619405142137</v>
      </c>
      <c r="J1767" s="90">
        <v>0</v>
      </c>
      <c r="K1767" s="90">
        <v>0</v>
      </c>
      <c r="L1767" s="90">
        <v>0</v>
      </c>
      <c r="M1767" s="90">
        <v>0</v>
      </c>
      <c r="N1767" s="89">
        <v>12</v>
      </c>
      <c r="O1767" s="89">
        <v>86</v>
      </c>
      <c r="P1767" s="89">
        <f t="shared" si="51"/>
        <v>30</v>
      </c>
      <c r="Q1767" s="91">
        <f>((alpha_a*(beta_b^speed_s))*(speed_s^ceta_c))</f>
        <v>14.187183382052289</v>
      </c>
    </row>
    <row r="1768" spans="1:17" x14ac:dyDescent="0.25">
      <c r="A1768" s="88" t="s">
        <v>6</v>
      </c>
      <c r="B1768" s="88" t="s">
        <v>7</v>
      </c>
      <c r="C1768" s="88" t="s">
        <v>65</v>
      </c>
      <c r="D1768" s="88" t="s">
        <v>138</v>
      </c>
      <c r="E1768" s="130">
        <v>0</v>
      </c>
      <c r="F1768" s="130">
        <v>1</v>
      </c>
      <c r="G1768" s="90">
        <v>-4.1367483520212413E-5</v>
      </c>
      <c r="H1768" s="90">
        <v>7.6452262740713721E-3</v>
      </c>
      <c r="I1768" s="90">
        <v>-0.51947964118091638</v>
      </c>
      <c r="J1768" s="90">
        <v>19.456195981098048</v>
      </c>
      <c r="K1768" s="90">
        <v>0</v>
      </c>
      <c r="L1768" s="90">
        <v>0</v>
      </c>
      <c r="M1768" s="90">
        <v>0</v>
      </c>
      <c r="N1768" s="89">
        <v>12</v>
      </c>
      <c r="O1768" s="89">
        <v>86</v>
      </c>
      <c r="P1768" s="89">
        <f t="shared" si="51"/>
        <v>30</v>
      </c>
      <c r="Q1768" s="91">
        <f>(((alpha_a*(speed_s^3))+(beta_b*(speed_s^2))+(ceta_c*speed_s))+delta_d)</f>
        <v>9.6355883372890574</v>
      </c>
    </row>
    <row r="1769" spans="1:17" x14ac:dyDescent="0.25">
      <c r="A1769" s="88" t="s">
        <v>6</v>
      </c>
      <c r="B1769" s="88" t="s">
        <v>7</v>
      </c>
      <c r="C1769" s="88" t="s">
        <v>65</v>
      </c>
      <c r="D1769" s="88" t="s">
        <v>131</v>
      </c>
      <c r="E1769" s="130">
        <v>0</v>
      </c>
      <c r="F1769" s="130">
        <v>1</v>
      </c>
      <c r="G1769" s="90">
        <v>-495.0741398326</v>
      </c>
      <c r="H1769" s="90">
        <v>213.68625934280001</v>
      </c>
      <c r="I1769" s="90">
        <v>3.1173904572</v>
      </c>
      <c r="J1769" s="90">
        <v>479.77477620339999</v>
      </c>
      <c r="K1769" s="90">
        <v>0</v>
      </c>
      <c r="L1769" s="90">
        <v>-0.52468501460000005</v>
      </c>
      <c r="M1769" s="90">
        <v>1.3101663574</v>
      </c>
      <c r="N1769" s="89">
        <v>5</v>
      </c>
      <c r="O1769" s="89">
        <v>85</v>
      </c>
      <c r="P1769" s="89">
        <f t="shared" si="51"/>
        <v>30</v>
      </c>
      <c r="Q1769" s="91">
        <f>(alpha_a+beta_b*speed_s+ceta_c*speed_s^2+delta_d/speed_s)/(epsilon_e+feta_f*speed_s+gamma_g*speed_s^2)</f>
        <v>7.5099610357156985</v>
      </c>
    </row>
    <row r="1770" spans="1:17" x14ac:dyDescent="0.25">
      <c r="A1770" s="88" t="s">
        <v>6</v>
      </c>
      <c r="B1770" s="88" t="s">
        <v>7</v>
      </c>
      <c r="C1770" s="88" t="s">
        <v>65</v>
      </c>
      <c r="D1770" s="88" t="s">
        <v>132</v>
      </c>
      <c r="E1770" s="130">
        <v>0</v>
      </c>
      <c r="F1770" s="130">
        <v>1</v>
      </c>
      <c r="G1770" s="90">
        <v>-69.913619994900003</v>
      </c>
      <c r="H1770" s="90">
        <v>13.911880978499999</v>
      </c>
      <c r="I1770" s="90">
        <v>-7.3701413499999993E-2</v>
      </c>
      <c r="J1770" s="90">
        <v>147.40147384439999</v>
      </c>
      <c r="K1770" s="90">
        <v>1</v>
      </c>
      <c r="L1770" s="90">
        <v>-0.40196693010000001</v>
      </c>
      <c r="M1770" s="90">
        <v>6.84031732E-2</v>
      </c>
      <c r="N1770" s="89">
        <v>5</v>
      </c>
      <c r="O1770" s="89">
        <v>85</v>
      </c>
      <c r="P1770" s="89">
        <f t="shared" si="51"/>
        <v>30</v>
      </c>
      <c r="Q1770" s="91">
        <f>(alpha_a+beta_b*speed_s+ceta_c*speed_s^2+delta_d/speed_s)/(epsilon_e+feta_f*speed_s+gamma_g*speed_s^2)</f>
        <v>5.6634282560378137</v>
      </c>
    </row>
    <row r="1771" spans="1:17" x14ac:dyDescent="0.25">
      <c r="A1771" s="88" t="s">
        <v>6</v>
      </c>
      <c r="B1771" s="88" t="s">
        <v>7</v>
      </c>
      <c r="C1771" s="88" t="s">
        <v>65</v>
      </c>
      <c r="D1771" s="88" t="s">
        <v>133</v>
      </c>
      <c r="E1771" s="130">
        <v>0</v>
      </c>
      <c r="F1771" s="130">
        <v>1</v>
      </c>
      <c r="G1771" s="90">
        <v>-12.7535271114</v>
      </c>
      <c r="H1771" s="90">
        <v>1.3149539834999999</v>
      </c>
      <c r="I1771" s="90">
        <v>-4.4899336999999996E-3</v>
      </c>
      <c r="J1771" s="90">
        <v>41.109763203</v>
      </c>
      <c r="K1771" s="90">
        <v>1</v>
      </c>
      <c r="L1771" s="90">
        <v>-0.47766473100000001</v>
      </c>
      <c r="M1771" s="90">
        <v>7.4902769800000005E-2</v>
      </c>
      <c r="N1771" s="89">
        <v>5</v>
      </c>
      <c r="O1771" s="89">
        <v>85</v>
      </c>
      <c r="P1771" s="89">
        <f t="shared" si="51"/>
        <v>30</v>
      </c>
      <c r="Q1771" s="91">
        <f>(alpha_a+beta_b*speed_s+ceta_c*speed_s^2+delta_d/speed_s)/(epsilon_e+feta_f*speed_s+gamma_g*speed_s^2)</f>
        <v>0.44421864553992735</v>
      </c>
    </row>
    <row r="1772" spans="1:17" x14ac:dyDescent="0.25">
      <c r="A1772" s="88" t="s">
        <v>6</v>
      </c>
      <c r="B1772" s="88" t="s">
        <v>139</v>
      </c>
      <c r="C1772" s="88" t="s">
        <v>65</v>
      </c>
      <c r="D1772" s="88" t="s">
        <v>134</v>
      </c>
      <c r="E1772" s="130">
        <v>0</v>
      </c>
      <c r="F1772" s="130">
        <v>1</v>
      </c>
      <c r="G1772" s="90">
        <v>-9.4152201270863436E-5</v>
      </c>
      <c r="H1772" s="90">
        <v>1.8109907258870336E-2</v>
      </c>
      <c r="I1772" s="90">
        <v>-1.3488861113913451</v>
      </c>
      <c r="J1772" s="90">
        <v>57.415173931930653</v>
      </c>
      <c r="K1772" s="90">
        <v>0</v>
      </c>
      <c r="L1772" s="90">
        <v>0</v>
      </c>
      <c r="M1772" s="90">
        <v>0</v>
      </c>
      <c r="N1772" s="89">
        <v>12</v>
      </c>
      <c r="O1772" s="89">
        <v>85</v>
      </c>
      <c r="P1772" s="89">
        <f t="shared" si="51"/>
        <v>30</v>
      </c>
      <c r="Q1772" s="91">
        <f>(((alpha_a*(speed_s^3))+(beta_b*(speed_s^2))+(ceta_c*speed_s))+delta_d)</f>
        <v>30.705397688860288</v>
      </c>
    </row>
    <row r="1773" spans="1:17" x14ac:dyDescent="0.25">
      <c r="A1773" s="88" t="s">
        <v>6</v>
      </c>
      <c r="B1773" s="88" t="s">
        <v>139</v>
      </c>
      <c r="C1773" s="88" t="s">
        <v>65</v>
      </c>
      <c r="D1773" s="88" t="s">
        <v>135</v>
      </c>
      <c r="E1773" s="130">
        <v>0</v>
      </c>
      <c r="F1773" s="130">
        <v>1</v>
      </c>
      <c r="G1773" s="90">
        <v>65.788993087500742</v>
      </c>
      <c r="H1773" s="90">
        <v>0.99384453484968882</v>
      </c>
      <c r="I1773" s="90">
        <v>-0.28256679105476662</v>
      </c>
      <c r="J1773" s="90">
        <v>0</v>
      </c>
      <c r="K1773" s="90">
        <v>0</v>
      </c>
      <c r="L1773" s="90">
        <v>0</v>
      </c>
      <c r="M1773" s="90">
        <v>0</v>
      </c>
      <c r="N1773" s="89">
        <v>12</v>
      </c>
      <c r="O1773" s="89">
        <v>85</v>
      </c>
      <c r="P1773" s="89">
        <f t="shared" si="51"/>
        <v>30</v>
      </c>
      <c r="Q1773" s="91">
        <f>((alpha_a*(beta_b^speed_s))*(speed_s^ceta_c))</f>
        <v>20.908430947881939</v>
      </c>
    </row>
    <row r="1774" spans="1:17" x14ac:dyDescent="0.25">
      <c r="A1774" s="88" t="s">
        <v>6</v>
      </c>
      <c r="B1774" s="88" t="s">
        <v>139</v>
      </c>
      <c r="C1774" s="88" t="s">
        <v>65</v>
      </c>
      <c r="D1774" s="88" t="s">
        <v>136</v>
      </c>
      <c r="E1774" s="130">
        <v>0</v>
      </c>
      <c r="F1774" s="130">
        <v>1</v>
      </c>
      <c r="G1774" s="90">
        <v>85.228673691963522</v>
      </c>
      <c r="H1774" s="90">
        <v>0.99592309555357916</v>
      </c>
      <c r="I1774" s="90">
        <v>-0.37014590222387816</v>
      </c>
      <c r="J1774" s="90">
        <v>0</v>
      </c>
      <c r="K1774" s="90">
        <v>0</v>
      </c>
      <c r="L1774" s="90">
        <v>0</v>
      </c>
      <c r="M1774" s="90">
        <v>0</v>
      </c>
      <c r="N1774" s="89">
        <v>12</v>
      </c>
      <c r="O1774" s="89">
        <v>86</v>
      </c>
      <c r="P1774" s="89">
        <f t="shared" si="51"/>
        <v>30</v>
      </c>
      <c r="Q1774" s="91">
        <f>((alpha_a*(beta_b^speed_s))*(speed_s^ceta_c))</f>
        <v>21.40964494958007</v>
      </c>
    </row>
    <row r="1775" spans="1:17" x14ac:dyDescent="0.25">
      <c r="A1775" s="88" t="s">
        <v>6</v>
      </c>
      <c r="B1775" s="88" t="s">
        <v>139</v>
      </c>
      <c r="C1775" s="88" t="s">
        <v>65</v>
      </c>
      <c r="D1775" s="88" t="s">
        <v>137</v>
      </c>
      <c r="E1775" s="130">
        <v>0</v>
      </c>
      <c r="F1775" s="130">
        <v>1</v>
      </c>
      <c r="G1775" s="90">
        <v>-7.6763787998726502E-5</v>
      </c>
      <c r="H1775" s="90">
        <v>1.4366645931462278E-2</v>
      </c>
      <c r="I1775" s="90">
        <v>-0.99290342691527422</v>
      </c>
      <c r="J1775" s="90">
        <v>36.306292782827853</v>
      </c>
      <c r="K1775" s="90">
        <v>0</v>
      </c>
      <c r="L1775" s="90">
        <v>0</v>
      </c>
      <c r="M1775" s="90">
        <v>0</v>
      </c>
      <c r="N1775" s="89">
        <v>12</v>
      </c>
      <c r="O1775" s="89">
        <v>86</v>
      </c>
      <c r="P1775" s="89">
        <f t="shared" si="51"/>
        <v>30</v>
      </c>
      <c r="Q1775" s="91">
        <f>(((alpha_a*(speed_s^3))+(beta_b*(speed_s^2))+(ceta_c*speed_s))+delta_d)</f>
        <v>17.376549037720061</v>
      </c>
    </row>
    <row r="1776" spans="1:17" x14ac:dyDescent="0.25">
      <c r="A1776" s="88" t="s">
        <v>6</v>
      </c>
      <c r="B1776" s="88" t="s">
        <v>139</v>
      </c>
      <c r="C1776" s="88" t="s">
        <v>65</v>
      </c>
      <c r="D1776" s="88" t="s">
        <v>138</v>
      </c>
      <c r="E1776" s="130">
        <v>0</v>
      </c>
      <c r="F1776" s="130">
        <v>1</v>
      </c>
      <c r="G1776" s="90">
        <v>41.772491335375065</v>
      </c>
      <c r="H1776" s="90">
        <v>0.99528984787155328</v>
      </c>
      <c r="I1776" s="90">
        <v>-0.32904427172361561</v>
      </c>
      <c r="J1776" s="90">
        <v>0</v>
      </c>
      <c r="K1776" s="90">
        <v>0</v>
      </c>
      <c r="L1776" s="90">
        <v>0</v>
      </c>
      <c r="M1776" s="90">
        <v>0</v>
      </c>
      <c r="N1776" s="89">
        <v>12</v>
      </c>
      <c r="O1776" s="89">
        <v>86</v>
      </c>
      <c r="P1776" s="89">
        <f t="shared" si="51"/>
        <v>30</v>
      </c>
      <c r="Q1776" s="91">
        <f>((alpha_a*(beta_b^speed_s))*(speed_s^ceta_c))</f>
        <v>11.839662333242922</v>
      </c>
    </row>
    <row r="1777" spans="1:17" x14ac:dyDescent="0.25">
      <c r="A1777" s="88" t="s">
        <v>6</v>
      </c>
      <c r="B1777" s="88" t="s">
        <v>139</v>
      </c>
      <c r="C1777" s="88" t="s">
        <v>65</v>
      </c>
      <c r="D1777" s="88" t="s">
        <v>131</v>
      </c>
      <c r="E1777" s="130">
        <v>0</v>
      </c>
      <c r="F1777" s="130">
        <v>1</v>
      </c>
      <c r="G1777" s="90">
        <v>-201.50699268139999</v>
      </c>
      <c r="H1777" s="90">
        <v>101.4669318741</v>
      </c>
      <c r="I1777" s="90">
        <v>1.3759347404</v>
      </c>
      <c r="J1777" s="90">
        <v>224.94666047210001</v>
      </c>
      <c r="K1777" s="90">
        <v>0</v>
      </c>
      <c r="L1777" s="90">
        <v>0.19395160920000001</v>
      </c>
      <c r="M1777" s="90">
        <v>0.49904925859999999</v>
      </c>
      <c r="N1777" s="89">
        <v>5</v>
      </c>
      <c r="O1777" s="89">
        <v>85</v>
      </c>
      <c r="P1777" s="89">
        <f t="shared" si="51"/>
        <v>30</v>
      </c>
      <c r="Q1777" s="91">
        <f>(alpha_a+beta_b*speed_s+ceta_c*speed_s^2+delta_d/speed_s)/(epsilon_e+feta_f*speed_s+gamma_g*speed_s^2)</f>
        <v>8.9860967180167819</v>
      </c>
    </row>
    <row r="1778" spans="1:17" x14ac:dyDescent="0.25">
      <c r="A1778" s="88" t="s">
        <v>6</v>
      </c>
      <c r="B1778" s="88" t="s">
        <v>139</v>
      </c>
      <c r="C1778" s="88" t="s">
        <v>65</v>
      </c>
      <c r="D1778" s="88" t="s">
        <v>132</v>
      </c>
      <c r="E1778" s="130">
        <v>0</v>
      </c>
      <c r="F1778" s="130">
        <v>1</v>
      </c>
      <c r="G1778" s="90">
        <v>-50.677904742700001</v>
      </c>
      <c r="H1778" s="90">
        <v>9.1828912479000007</v>
      </c>
      <c r="I1778" s="90">
        <v>-2.80043666E-2</v>
      </c>
      <c r="J1778" s="90">
        <v>142.74912280980001</v>
      </c>
      <c r="K1778" s="90">
        <v>1</v>
      </c>
      <c r="L1778" s="90">
        <v>-0.33670322679999998</v>
      </c>
      <c r="M1778" s="90">
        <v>4.79188709E-2</v>
      </c>
      <c r="N1778" s="89">
        <v>5</v>
      </c>
      <c r="O1778" s="89">
        <v>85</v>
      </c>
      <c r="P1778" s="89">
        <f t="shared" si="51"/>
        <v>30</v>
      </c>
      <c r="Q1778" s="91">
        <f>(alpha_a+beta_b*speed_s+ceta_c*speed_s^2+delta_d/speed_s)/(epsilon_e+feta_f*speed_s+gamma_g*speed_s^2)</f>
        <v>6.0061096074269393</v>
      </c>
    </row>
    <row r="1779" spans="1:17" x14ac:dyDescent="0.25">
      <c r="A1779" s="88" t="s">
        <v>6</v>
      </c>
      <c r="B1779" s="88" t="s">
        <v>139</v>
      </c>
      <c r="C1779" s="88" t="s">
        <v>65</v>
      </c>
      <c r="D1779" s="88" t="s">
        <v>133</v>
      </c>
      <c r="E1779" s="130">
        <v>0</v>
      </c>
      <c r="F1779" s="130">
        <v>1</v>
      </c>
      <c r="G1779" s="90">
        <v>-15.5139706859</v>
      </c>
      <c r="H1779" s="90">
        <v>1.5687773276999999</v>
      </c>
      <c r="I1779" s="90">
        <v>-5.9443441999999999E-3</v>
      </c>
      <c r="J1779" s="90">
        <v>47.825773639799998</v>
      </c>
      <c r="K1779" s="90">
        <v>1</v>
      </c>
      <c r="L1779" s="90">
        <v>-0.47901562479999998</v>
      </c>
      <c r="M1779" s="90">
        <v>7.4582154400000003E-2</v>
      </c>
      <c r="N1779" s="89">
        <v>5</v>
      </c>
      <c r="O1779" s="89">
        <v>85</v>
      </c>
      <c r="P1779" s="89">
        <f t="shared" si="51"/>
        <v>30</v>
      </c>
      <c r="Q1779" s="91">
        <f>(alpha_a+beta_b*speed_s+ceta_c*speed_s^2+delta_d/speed_s)/(epsilon_e+feta_f*speed_s+gamma_g*speed_s^2)</f>
        <v>0.51705744220932315</v>
      </c>
    </row>
    <row r="1780" spans="1:17" x14ac:dyDescent="0.25">
      <c r="A1780" s="88" t="s">
        <v>6</v>
      </c>
      <c r="B1780" s="88" t="s">
        <v>140</v>
      </c>
      <c r="C1780" s="88" t="s">
        <v>168</v>
      </c>
      <c r="D1780" s="88" t="s">
        <v>134</v>
      </c>
      <c r="E1780" s="130">
        <v>0</v>
      </c>
      <c r="F1780" s="130">
        <v>1</v>
      </c>
      <c r="G1780" s="90">
        <v>36.929051523290369</v>
      </c>
      <c r="H1780" s="90">
        <v>1.0138117427730469</v>
      </c>
      <c r="I1780" s="90">
        <v>-0.71340926917211878</v>
      </c>
      <c r="J1780" s="90">
        <v>0</v>
      </c>
      <c r="K1780" s="90">
        <v>0</v>
      </c>
      <c r="L1780" s="90">
        <v>0</v>
      </c>
      <c r="M1780" s="90">
        <v>0</v>
      </c>
      <c r="N1780" s="89">
        <v>12</v>
      </c>
      <c r="O1780" s="89">
        <v>86</v>
      </c>
      <c r="P1780" s="89">
        <f t="shared" si="51"/>
        <v>30</v>
      </c>
      <c r="Q1780" s="91">
        <f>((alpha_a*(beta_b^speed_s))*(speed_s^ceta_c))</f>
        <v>4.923746402239412</v>
      </c>
    </row>
    <row r="1781" spans="1:17" x14ac:dyDescent="0.25">
      <c r="A1781" s="88" t="s">
        <v>6</v>
      </c>
      <c r="B1781" s="88" t="s">
        <v>18</v>
      </c>
      <c r="C1781" s="88" t="s">
        <v>65</v>
      </c>
      <c r="D1781" s="88" t="s">
        <v>134</v>
      </c>
      <c r="E1781" s="130">
        <v>0</v>
      </c>
      <c r="F1781" s="130">
        <v>1</v>
      </c>
      <c r="G1781" s="90">
        <v>35.487302739672934</v>
      </c>
      <c r="H1781" s="90">
        <v>1.0138117438031515</v>
      </c>
      <c r="I1781" s="90">
        <v>-0.71340931471201496</v>
      </c>
      <c r="J1781" s="90">
        <v>0</v>
      </c>
      <c r="K1781" s="90">
        <v>0</v>
      </c>
      <c r="L1781" s="90">
        <v>0</v>
      </c>
      <c r="M1781" s="90">
        <v>0</v>
      </c>
      <c r="N1781" s="89">
        <v>12</v>
      </c>
      <c r="O1781" s="89">
        <v>86</v>
      </c>
      <c r="P1781" s="89">
        <f t="shared" si="51"/>
        <v>30</v>
      </c>
      <c r="Q1781" s="91">
        <f>((alpha_a*(beta_b^speed_s))*(speed_s^ceta_c))</f>
        <v>4.7315176059035835</v>
      </c>
    </row>
    <row r="1782" spans="1:17" x14ac:dyDescent="0.25">
      <c r="A1782" s="88" t="s">
        <v>6</v>
      </c>
      <c r="B1782" s="88" t="s">
        <v>18</v>
      </c>
      <c r="C1782" s="88" t="s">
        <v>65</v>
      </c>
      <c r="D1782" s="88" t="s">
        <v>135</v>
      </c>
      <c r="E1782" s="130">
        <v>0</v>
      </c>
      <c r="F1782" s="130">
        <v>1</v>
      </c>
      <c r="G1782" s="90">
        <v>29.532321313272718</v>
      </c>
      <c r="H1782" s="90">
        <v>1.0157311173741366</v>
      </c>
      <c r="I1782" s="90">
        <v>-0.77740339698946981</v>
      </c>
      <c r="J1782" s="90">
        <v>0</v>
      </c>
      <c r="K1782" s="90">
        <v>0</v>
      </c>
      <c r="L1782" s="90">
        <v>0</v>
      </c>
      <c r="M1782" s="90">
        <v>0</v>
      </c>
      <c r="N1782" s="89">
        <v>12</v>
      </c>
      <c r="O1782" s="89">
        <v>86</v>
      </c>
      <c r="P1782" s="89">
        <f t="shared" si="51"/>
        <v>30</v>
      </c>
      <c r="Q1782" s="91">
        <f>((alpha_a*(beta_b^speed_s))*(speed_s^ceta_c))</f>
        <v>3.3522872675262509</v>
      </c>
    </row>
    <row r="1783" spans="1:17" x14ac:dyDescent="0.25">
      <c r="A1783" s="88" t="s">
        <v>6</v>
      </c>
      <c r="B1783" s="88" t="s">
        <v>18</v>
      </c>
      <c r="C1783" s="88" t="s">
        <v>65</v>
      </c>
      <c r="D1783" s="88" t="s">
        <v>136</v>
      </c>
      <c r="E1783" s="130">
        <v>0</v>
      </c>
      <c r="F1783" s="130">
        <v>1</v>
      </c>
      <c r="G1783" s="90">
        <v>31.957445066075078</v>
      </c>
      <c r="H1783" s="90">
        <v>1.0142382852640393</v>
      </c>
      <c r="I1783" s="90">
        <v>-0.76249698537286525</v>
      </c>
      <c r="J1783" s="90">
        <v>0</v>
      </c>
      <c r="K1783" s="90">
        <v>0</v>
      </c>
      <c r="L1783" s="90">
        <v>0</v>
      </c>
      <c r="M1783" s="90">
        <v>0</v>
      </c>
      <c r="N1783" s="89">
        <v>12</v>
      </c>
      <c r="O1783" s="89">
        <v>86</v>
      </c>
      <c r="P1783" s="89">
        <f t="shared" si="51"/>
        <v>30</v>
      </c>
      <c r="Q1783" s="91">
        <f>((alpha_a*(beta_b^speed_s))*(speed_s^ceta_c))</f>
        <v>3.6515020834630065</v>
      </c>
    </row>
    <row r="1784" spans="1:17" x14ac:dyDescent="0.25">
      <c r="A1784" s="88" t="s">
        <v>6</v>
      </c>
      <c r="B1784" s="88" t="s">
        <v>18</v>
      </c>
      <c r="C1784" s="88" t="s">
        <v>65</v>
      </c>
      <c r="D1784" s="88" t="s">
        <v>137</v>
      </c>
      <c r="E1784" s="130">
        <v>0</v>
      </c>
      <c r="F1784" s="130">
        <v>1</v>
      </c>
      <c r="G1784" s="90">
        <v>49.127765568867375</v>
      </c>
      <c r="H1784" s="90">
        <v>1.0175443800577049</v>
      </c>
      <c r="I1784" s="90">
        <v>-0.98656474046458142</v>
      </c>
      <c r="J1784" s="90">
        <v>0</v>
      </c>
      <c r="K1784" s="90">
        <v>0</v>
      </c>
      <c r="L1784" s="90">
        <v>0</v>
      </c>
      <c r="M1784" s="90">
        <v>0</v>
      </c>
      <c r="N1784" s="89">
        <v>12</v>
      </c>
      <c r="O1784" s="89">
        <v>86</v>
      </c>
      <c r="P1784" s="89">
        <f t="shared" si="51"/>
        <v>30</v>
      </c>
      <c r="Q1784" s="91">
        <f>((alpha_a*(beta_b^speed_s))*(speed_s^ceta_c))</f>
        <v>2.8883649405294789</v>
      </c>
    </row>
    <row r="1785" spans="1:17" x14ac:dyDescent="0.25">
      <c r="A1785" s="88" t="s">
        <v>6</v>
      </c>
      <c r="B1785" s="88" t="s">
        <v>18</v>
      </c>
      <c r="C1785" s="88" t="s">
        <v>65</v>
      </c>
      <c r="D1785" s="88" t="s">
        <v>138</v>
      </c>
      <c r="E1785" s="130">
        <v>0</v>
      </c>
      <c r="F1785" s="130">
        <v>1</v>
      </c>
      <c r="G1785" s="90">
        <v>1.8201556951393132</v>
      </c>
      <c r="H1785" s="90">
        <v>8.8875752397800678</v>
      </c>
      <c r="I1785" s="90">
        <v>-1.6914783072970894</v>
      </c>
      <c r="J1785" s="90">
        <v>-0.85465765659300563</v>
      </c>
      <c r="K1785" s="90">
        <v>0.18572394055099747</v>
      </c>
      <c r="L1785" s="90">
        <v>0</v>
      </c>
      <c r="M1785" s="90">
        <v>0</v>
      </c>
      <c r="N1785" s="89">
        <v>12</v>
      </c>
      <c r="O1785" s="89">
        <v>86</v>
      </c>
      <c r="P1785" s="89">
        <f t="shared" si="51"/>
        <v>30</v>
      </c>
      <c r="Q1785" s="91">
        <f>(alpha_a+(beta_b/(1+EXP((((-1)*ceta_c)+(delta_d*LN(speed_s)))+(epsilon_e*speed_s)))))</f>
        <v>1.9326979408217493</v>
      </c>
    </row>
    <row r="1786" spans="1:17" x14ac:dyDescent="0.25">
      <c r="A1786" s="88" t="s">
        <v>6</v>
      </c>
      <c r="B1786" s="88" t="s">
        <v>18</v>
      </c>
      <c r="C1786" s="88" t="s">
        <v>65</v>
      </c>
      <c r="D1786" s="88" t="s">
        <v>131</v>
      </c>
      <c r="E1786" s="130">
        <v>0</v>
      </c>
      <c r="F1786" s="130">
        <v>1</v>
      </c>
      <c r="G1786" s="90">
        <v>7.3057450733999998</v>
      </c>
      <c r="H1786" s="90">
        <v>1.2107624399999999E-2</v>
      </c>
      <c r="I1786" s="90">
        <v>8.4179175000000002E-3</v>
      </c>
      <c r="J1786" s="90">
        <v>9.8778406909999994</v>
      </c>
      <c r="K1786" s="90">
        <v>1</v>
      </c>
      <c r="L1786" s="90">
        <v>0.10145286000000001</v>
      </c>
      <c r="M1786" s="90">
        <v>6.0639900999999996E-3</v>
      </c>
      <c r="N1786" s="89">
        <v>5</v>
      </c>
      <c r="O1786" s="89">
        <v>85</v>
      </c>
      <c r="P1786" s="89">
        <f t="shared" si="51"/>
        <v>30</v>
      </c>
      <c r="Q1786" s="91">
        <f>(alpha_a+beta_b*speed_s+ceta_c*speed_s^2+delta_d/speed_s)/(epsilon_e+feta_f*speed_s+gamma_g*speed_s^2)</f>
        <v>1.639203342078464</v>
      </c>
    </row>
    <row r="1787" spans="1:17" x14ac:dyDescent="0.25">
      <c r="A1787" s="88" t="s">
        <v>6</v>
      </c>
      <c r="B1787" s="88" t="s">
        <v>18</v>
      </c>
      <c r="C1787" s="88" t="s">
        <v>65</v>
      </c>
      <c r="D1787" s="88" t="s">
        <v>132</v>
      </c>
      <c r="E1787" s="130">
        <v>0</v>
      </c>
      <c r="F1787" s="130">
        <v>1</v>
      </c>
      <c r="G1787" s="90">
        <v>7.5508111687000001</v>
      </c>
      <c r="H1787" s="90">
        <v>-0.1764535824</v>
      </c>
      <c r="I1787" s="90">
        <v>1.1192492E-3</v>
      </c>
      <c r="J1787" s="90">
        <v>18.007622119800001</v>
      </c>
      <c r="K1787" s="90">
        <v>1</v>
      </c>
      <c r="L1787" s="90">
        <v>3.4638388499999999E-2</v>
      </c>
      <c r="M1787" s="90">
        <v>-3.5244639999999999E-4</v>
      </c>
      <c r="N1787" s="89">
        <v>5</v>
      </c>
      <c r="O1787" s="89">
        <v>85</v>
      </c>
      <c r="P1787" s="89">
        <f t="shared" si="51"/>
        <v>30</v>
      </c>
      <c r="Q1787" s="91">
        <f>(alpha_a+beta_b*speed_s+ceta_c*speed_s^2+delta_d/speed_s)/(epsilon_e+feta_f*speed_s+gamma_g*speed_s^2)</f>
        <v>2.2444218955395336</v>
      </c>
    </row>
    <row r="1788" spans="1:17" x14ac:dyDescent="0.25">
      <c r="A1788" s="88" t="s">
        <v>6</v>
      </c>
      <c r="B1788" s="88" t="s">
        <v>18</v>
      </c>
      <c r="C1788" s="88" t="s">
        <v>65</v>
      </c>
      <c r="D1788" s="88" t="s">
        <v>133</v>
      </c>
      <c r="E1788" s="130">
        <v>0</v>
      </c>
      <c r="F1788" s="130">
        <v>1</v>
      </c>
      <c r="G1788" s="90">
        <v>-3.2015957478999999</v>
      </c>
      <c r="H1788" s="90">
        <v>0.25078357540000001</v>
      </c>
      <c r="I1788" s="90">
        <v>-1.8124027000000001E-3</v>
      </c>
      <c r="J1788" s="90">
        <v>13.052630865499999</v>
      </c>
      <c r="K1788" s="90">
        <v>1</v>
      </c>
      <c r="L1788" s="90">
        <v>-0.28777761169999999</v>
      </c>
      <c r="M1788" s="90">
        <v>2.6281653799999999E-2</v>
      </c>
      <c r="N1788" s="89">
        <v>5</v>
      </c>
      <c r="O1788" s="89">
        <v>85</v>
      </c>
      <c r="P1788" s="89">
        <f t="shared" si="51"/>
        <v>30</v>
      </c>
      <c r="Q1788" s="91">
        <f>(alpha_a+beta_b*speed_s+ceta_c*speed_s^2+delta_d/speed_s)/(epsilon_e+feta_f*speed_s+gamma_g*speed_s^2)</f>
        <v>0.19511894801009855</v>
      </c>
    </row>
    <row r="1789" spans="1:17" x14ac:dyDescent="0.25">
      <c r="A1789" s="88" t="s">
        <v>6</v>
      </c>
      <c r="B1789" s="88" t="s">
        <v>11</v>
      </c>
      <c r="C1789" s="88" t="s">
        <v>65</v>
      </c>
      <c r="D1789" s="88" t="s">
        <v>134</v>
      </c>
      <c r="E1789" s="130">
        <v>0</v>
      </c>
      <c r="F1789" s="130">
        <v>1</v>
      </c>
      <c r="G1789" s="90">
        <v>4.8275378527029726</v>
      </c>
      <c r="H1789" s="90">
        <v>-1.5429580277892176</v>
      </c>
      <c r="I1789" s="90">
        <v>-0.52028043952783509</v>
      </c>
      <c r="J1789" s="90">
        <v>0</v>
      </c>
      <c r="K1789" s="90">
        <v>0</v>
      </c>
      <c r="L1789" s="90">
        <v>0</v>
      </c>
      <c r="M1789" s="90">
        <v>0</v>
      </c>
      <c r="N1789" s="89">
        <v>12</v>
      </c>
      <c r="O1789" s="89">
        <v>86</v>
      </c>
      <c r="P1789" s="89">
        <f t="shared" si="51"/>
        <v>30</v>
      </c>
      <c r="Q1789" s="91">
        <f>EXP((alpha_a+(beta_b/speed_s))+(ceta_c*LN(speed_s)))</f>
        <v>20.217113521988924</v>
      </c>
    </row>
    <row r="1790" spans="1:17" x14ac:dyDescent="0.25">
      <c r="A1790" s="88" t="s">
        <v>6</v>
      </c>
      <c r="B1790" s="88" t="s">
        <v>11</v>
      </c>
      <c r="C1790" s="88" t="s">
        <v>65</v>
      </c>
      <c r="D1790" s="88" t="s">
        <v>135</v>
      </c>
      <c r="E1790" s="130">
        <v>0</v>
      </c>
      <c r="F1790" s="130">
        <v>1</v>
      </c>
      <c r="G1790" s="90">
        <v>4.3954695954008605</v>
      </c>
      <c r="H1790" s="90">
        <v>-0.77575545764365439</v>
      </c>
      <c r="I1790" s="90">
        <v>-0.5075410480120025</v>
      </c>
      <c r="J1790" s="90">
        <v>0</v>
      </c>
      <c r="K1790" s="90">
        <v>0</v>
      </c>
      <c r="L1790" s="90">
        <v>0</v>
      </c>
      <c r="M1790" s="90">
        <v>0</v>
      </c>
      <c r="N1790" s="89">
        <v>12</v>
      </c>
      <c r="O1790" s="89">
        <v>86</v>
      </c>
      <c r="P1790" s="89">
        <f t="shared" si="51"/>
        <v>30</v>
      </c>
      <c r="Q1790" s="91">
        <f>EXP((alpha_a+(beta_b/speed_s))+(ceta_c*LN(speed_s)))</f>
        <v>14.060420543406872</v>
      </c>
    </row>
    <row r="1791" spans="1:17" x14ac:dyDescent="0.25">
      <c r="A1791" s="88" t="s">
        <v>6</v>
      </c>
      <c r="B1791" s="88" t="s">
        <v>11</v>
      </c>
      <c r="C1791" s="88" t="s">
        <v>65</v>
      </c>
      <c r="D1791" s="88" t="s">
        <v>136</v>
      </c>
      <c r="E1791" s="130">
        <v>0</v>
      </c>
      <c r="F1791" s="130">
        <v>1</v>
      </c>
      <c r="G1791" s="90">
        <v>82.525628213245412</v>
      </c>
      <c r="H1791" s="90">
        <v>1.0003295108200121</v>
      </c>
      <c r="I1791" s="90">
        <v>-0.50876226345284115</v>
      </c>
      <c r="J1791" s="90">
        <v>0</v>
      </c>
      <c r="K1791" s="90">
        <v>0</v>
      </c>
      <c r="L1791" s="90">
        <v>0</v>
      </c>
      <c r="M1791" s="90">
        <v>0</v>
      </c>
      <c r="N1791" s="89">
        <v>12</v>
      </c>
      <c r="O1791" s="89">
        <v>86</v>
      </c>
      <c r="P1791" s="89">
        <f t="shared" si="51"/>
        <v>30</v>
      </c>
      <c r="Q1791" s="91">
        <f>((alpha_a*(beta_b^speed_s))*(speed_s^ceta_c))</f>
        <v>14.769905642440508</v>
      </c>
    </row>
    <row r="1792" spans="1:17" x14ac:dyDescent="0.25">
      <c r="A1792" s="88" t="s">
        <v>6</v>
      </c>
      <c r="B1792" s="88" t="s">
        <v>11</v>
      </c>
      <c r="C1792" s="88" t="s">
        <v>65</v>
      </c>
      <c r="D1792" s="88" t="s">
        <v>137</v>
      </c>
      <c r="E1792" s="130">
        <v>0</v>
      </c>
      <c r="F1792" s="130">
        <v>1</v>
      </c>
      <c r="G1792" s="90">
        <v>75.208063406431975</v>
      </c>
      <c r="H1792" s="90">
        <v>1.0010327668251615</v>
      </c>
      <c r="I1792" s="90">
        <v>-0.55044123019851632</v>
      </c>
      <c r="J1792" s="90">
        <v>0</v>
      </c>
      <c r="K1792" s="90">
        <v>0</v>
      </c>
      <c r="L1792" s="90">
        <v>0</v>
      </c>
      <c r="M1792" s="90">
        <v>0</v>
      </c>
      <c r="N1792" s="89">
        <v>12</v>
      </c>
      <c r="O1792" s="89">
        <v>86</v>
      </c>
      <c r="P1792" s="89">
        <f t="shared" si="51"/>
        <v>30</v>
      </c>
      <c r="Q1792" s="91">
        <f>((alpha_a*(beta_b^speed_s))*(speed_s^ceta_c))</f>
        <v>11.930118835191667</v>
      </c>
    </row>
    <row r="1793" spans="1:17" x14ac:dyDescent="0.25">
      <c r="A1793" s="88" t="s">
        <v>6</v>
      </c>
      <c r="B1793" s="88" t="s">
        <v>11</v>
      </c>
      <c r="C1793" s="88" t="s">
        <v>65</v>
      </c>
      <c r="D1793" s="88" t="s">
        <v>138</v>
      </c>
      <c r="E1793" s="130">
        <v>0</v>
      </c>
      <c r="F1793" s="130">
        <v>1</v>
      </c>
      <c r="G1793" s="90">
        <v>-3.6982182616414584E-5</v>
      </c>
      <c r="H1793" s="90">
        <v>6.943129782475084E-3</v>
      </c>
      <c r="I1793" s="90">
        <v>-0.46412766555674223</v>
      </c>
      <c r="J1793" s="90">
        <v>16.795351483648151</v>
      </c>
      <c r="K1793" s="90">
        <v>0</v>
      </c>
      <c r="L1793" s="90">
        <v>0</v>
      </c>
      <c r="M1793" s="90">
        <v>0</v>
      </c>
      <c r="N1793" s="89">
        <v>12</v>
      </c>
      <c r="O1793" s="89">
        <v>86</v>
      </c>
      <c r="P1793" s="89">
        <f t="shared" si="51"/>
        <v>30</v>
      </c>
      <c r="Q1793" s="91">
        <f>(((alpha_a*(speed_s^3))+(beta_b*(speed_s^2))+(ceta_c*speed_s))+delta_d)</f>
        <v>8.1218193905302662</v>
      </c>
    </row>
    <row r="1794" spans="1:17" x14ac:dyDescent="0.25">
      <c r="A1794" s="88" t="s">
        <v>6</v>
      </c>
      <c r="B1794" s="88" t="s">
        <v>11</v>
      </c>
      <c r="C1794" s="88" t="s">
        <v>65</v>
      </c>
      <c r="D1794" s="88" t="s">
        <v>131</v>
      </c>
      <c r="E1794" s="130">
        <v>0</v>
      </c>
      <c r="F1794" s="130">
        <v>1</v>
      </c>
      <c r="G1794" s="90">
        <v>-86.122140041500003</v>
      </c>
      <c r="H1794" s="90">
        <v>26.835306496699999</v>
      </c>
      <c r="I1794" s="90">
        <v>0.47289982959999999</v>
      </c>
      <c r="J1794" s="90">
        <v>131.2172983342</v>
      </c>
      <c r="K1794" s="90">
        <v>1</v>
      </c>
      <c r="L1794" s="90">
        <v>-0.50007051599999996</v>
      </c>
      <c r="M1794" s="90">
        <v>0.2096699897</v>
      </c>
      <c r="N1794" s="89">
        <v>5</v>
      </c>
      <c r="O1794" s="89">
        <v>85</v>
      </c>
      <c r="P1794" s="89">
        <f t="shared" si="51"/>
        <v>30</v>
      </c>
      <c r="Q1794" s="91">
        <f>(alpha_a+beta_b*speed_s+ceta_c*speed_s^2+delta_d/speed_s)/(epsilon_e+feta_f*speed_s+gamma_g*speed_s^2)</f>
        <v>6.5765028927293443</v>
      </c>
    </row>
    <row r="1795" spans="1:17" x14ac:dyDescent="0.25">
      <c r="A1795" s="88" t="s">
        <v>6</v>
      </c>
      <c r="B1795" s="88" t="s">
        <v>11</v>
      </c>
      <c r="C1795" s="88" t="s">
        <v>65</v>
      </c>
      <c r="D1795" s="88" t="s">
        <v>132</v>
      </c>
      <c r="E1795" s="130">
        <v>0</v>
      </c>
      <c r="F1795" s="130">
        <v>1</v>
      </c>
      <c r="G1795" s="90">
        <v>-126.46405919110001</v>
      </c>
      <c r="H1795" s="90">
        <v>37.443708317700001</v>
      </c>
      <c r="I1795" s="90">
        <v>-0.27022584090000001</v>
      </c>
      <c r="J1795" s="90">
        <v>203.8848486455</v>
      </c>
      <c r="K1795" s="90">
        <v>1</v>
      </c>
      <c r="L1795" s="90">
        <v>-0.41274235889999999</v>
      </c>
      <c r="M1795" s="90">
        <v>0.14964467319999999</v>
      </c>
      <c r="N1795" s="89">
        <v>5</v>
      </c>
      <c r="O1795" s="89">
        <v>85</v>
      </c>
      <c r="P1795" s="89">
        <f t="shared" si="51"/>
        <v>30</v>
      </c>
      <c r="Q1795" s="91">
        <f>(alpha_a+beta_b*speed_s+ceta_c*speed_s^2+delta_d/speed_s)/(epsilon_e+feta_f*speed_s+gamma_g*speed_s^2)</f>
        <v>6.1675006516085542</v>
      </c>
    </row>
    <row r="1796" spans="1:17" x14ac:dyDescent="0.25">
      <c r="A1796" s="88" t="s">
        <v>6</v>
      </c>
      <c r="B1796" s="88" t="s">
        <v>11</v>
      </c>
      <c r="C1796" s="88" t="s">
        <v>65</v>
      </c>
      <c r="D1796" s="88" t="s">
        <v>133</v>
      </c>
      <c r="E1796" s="130">
        <v>0</v>
      </c>
      <c r="F1796" s="130">
        <v>1</v>
      </c>
      <c r="G1796" s="90">
        <v>-11.250049880000001</v>
      </c>
      <c r="H1796" s="90">
        <v>1.1987504231999999</v>
      </c>
      <c r="I1796" s="90">
        <v>-4.3388764999999999E-3</v>
      </c>
      <c r="J1796" s="90">
        <v>41.126819039099999</v>
      </c>
      <c r="K1796" s="90">
        <v>1</v>
      </c>
      <c r="L1796" s="90">
        <v>-0.4484834472</v>
      </c>
      <c r="M1796" s="90">
        <v>7.12388454E-2</v>
      </c>
      <c r="N1796" s="89">
        <v>5</v>
      </c>
      <c r="O1796" s="89">
        <v>85</v>
      </c>
      <c r="P1796" s="89">
        <f t="shared" si="51"/>
        <v>30</v>
      </c>
      <c r="Q1796" s="91">
        <f>(alpha_a+beta_b*speed_s+ceta_c*speed_s^2+delta_d/speed_s)/(epsilon_e+feta_f*speed_s+gamma_g*speed_s^2)</f>
        <v>0.42931032807851888</v>
      </c>
    </row>
    <row r="1797" spans="1:17" x14ac:dyDescent="0.25">
      <c r="A1797" s="88" t="s">
        <v>6</v>
      </c>
      <c r="B1797" s="88" t="s">
        <v>16</v>
      </c>
      <c r="C1797" s="88" t="s">
        <v>65</v>
      </c>
      <c r="D1797" s="88" t="s">
        <v>134</v>
      </c>
      <c r="E1797" s="130">
        <v>0</v>
      </c>
      <c r="F1797" s="130">
        <v>1</v>
      </c>
      <c r="G1797" s="90">
        <v>8.2565660103953</v>
      </c>
      <c r="H1797" s="90">
        <v>315.67953087943857</v>
      </c>
      <c r="I1797" s="90">
        <v>-2.7111700584873302</v>
      </c>
      <c r="J1797" s="90">
        <v>1.9858499350161398E-2</v>
      </c>
      <c r="K1797" s="90">
        <v>6.9439305780980426E-2</v>
      </c>
      <c r="L1797" s="90">
        <v>0</v>
      </c>
      <c r="M1797" s="90">
        <v>0</v>
      </c>
      <c r="N1797" s="89">
        <v>12</v>
      </c>
      <c r="O1797" s="89">
        <v>86</v>
      </c>
      <c r="P1797" s="89">
        <f t="shared" si="51"/>
        <v>30</v>
      </c>
      <c r="Q1797" s="91">
        <f>(alpha_a+(beta_b/(1+EXP((((-1)*ceta_c)+(delta_d*LN(speed_s)))+(epsilon_e*speed_s)))))</f>
        <v>10.679864397130334</v>
      </c>
    </row>
    <row r="1798" spans="1:17" x14ac:dyDescent="0.25">
      <c r="A1798" s="88" t="s">
        <v>6</v>
      </c>
      <c r="B1798" s="88" t="s">
        <v>16</v>
      </c>
      <c r="C1798" s="88" t="s">
        <v>65</v>
      </c>
      <c r="D1798" s="88" t="s">
        <v>135</v>
      </c>
      <c r="E1798" s="130">
        <v>0</v>
      </c>
      <c r="F1798" s="130">
        <v>1</v>
      </c>
      <c r="G1798" s="90">
        <v>4.8704797426791426</v>
      </c>
      <c r="H1798" s="90">
        <v>32.325202648982852</v>
      </c>
      <c r="I1798" s="90">
        <v>-1.9478126238109197E-2</v>
      </c>
      <c r="J1798" s="90">
        <v>0.36875240737356824</v>
      </c>
      <c r="K1798" s="90">
        <v>5.6824377871580622E-2</v>
      </c>
      <c r="L1798" s="90">
        <v>0</v>
      </c>
      <c r="M1798" s="90">
        <v>0</v>
      </c>
      <c r="N1798" s="89">
        <v>12</v>
      </c>
      <c r="O1798" s="89">
        <v>86</v>
      </c>
      <c r="P1798" s="89">
        <f t="shared" si="51"/>
        <v>30</v>
      </c>
      <c r="Q1798" s="91">
        <f>(alpha_a+(beta_b/(1+EXP((((-1)*ceta_c)+(delta_d*LN(speed_s)))+(epsilon_e*speed_s)))))</f>
        <v>6.4353706211467872</v>
      </c>
    </row>
    <row r="1799" spans="1:17" x14ac:dyDescent="0.25">
      <c r="A1799" s="88" t="s">
        <v>6</v>
      </c>
      <c r="B1799" s="88" t="s">
        <v>16</v>
      </c>
      <c r="C1799" s="88" t="s">
        <v>65</v>
      </c>
      <c r="D1799" s="88" t="s">
        <v>136</v>
      </c>
      <c r="E1799" s="130">
        <v>0</v>
      </c>
      <c r="F1799" s="130">
        <v>1</v>
      </c>
      <c r="G1799" s="90">
        <v>5.0005423479580129</v>
      </c>
      <c r="H1799" s="90">
        <v>57.224905303412008</v>
      </c>
      <c r="I1799" s="90">
        <v>-0.15219747202626907</v>
      </c>
      <c r="J1799" s="90">
        <v>0.597614095139678</v>
      </c>
      <c r="K1799" s="90">
        <v>3.8924812826666454E-2</v>
      </c>
      <c r="L1799" s="90">
        <v>0</v>
      </c>
      <c r="M1799" s="90">
        <v>0</v>
      </c>
      <c r="N1799" s="89">
        <v>12</v>
      </c>
      <c r="O1799" s="89">
        <v>86</v>
      </c>
      <c r="P1799" s="89">
        <f t="shared" si="51"/>
        <v>30</v>
      </c>
      <c r="Q1799" s="91">
        <f>(alpha_a+(beta_b/(1+EXP((((-1)*ceta_c)+(delta_d*LN(speed_s)))+(epsilon_e*speed_s)))))</f>
        <v>6.9354258185804003</v>
      </c>
    </row>
    <row r="1800" spans="1:17" x14ac:dyDescent="0.25">
      <c r="A1800" s="88" t="s">
        <v>6</v>
      </c>
      <c r="B1800" s="88" t="s">
        <v>16</v>
      </c>
      <c r="C1800" s="88" t="s">
        <v>65</v>
      </c>
      <c r="D1800" s="88" t="s">
        <v>137</v>
      </c>
      <c r="E1800" s="130">
        <v>0</v>
      </c>
      <c r="F1800" s="130">
        <v>1</v>
      </c>
      <c r="G1800" s="90">
        <v>3.5899221732728974</v>
      </c>
      <c r="H1800" s="90">
        <v>34.388719357549085</v>
      </c>
      <c r="I1800" s="90">
        <v>1.1070743498241498</v>
      </c>
      <c r="J1800" s="90">
        <v>0.97778547332742904</v>
      </c>
      <c r="K1800" s="90">
        <v>1.765660067764829E-2</v>
      </c>
      <c r="L1800" s="90">
        <v>0</v>
      </c>
      <c r="M1800" s="90">
        <v>0</v>
      </c>
      <c r="N1800" s="89">
        <v>12</v>
      </c>
      <c r="O1800" s="89">
        <v>86</v>
      </c>
      <c r="P1800" s="89">
        <f t="shared" si="51"/>
        <v>30</v>
      </c>
      <c r="Q1800" s="91">
        <f>(alpha_a+(beta_b/(1+EXP((((-1)*ceta_c)+(delta_d*LN(speed_s)))+(epsilon_e*speed_s)))))</f>
        <v>5.659597198047706</v>
      </c>
    </row>
    <row r="1801" spans="1:17" x14ac:dyDescent="0.25">
      <c r="A1801" s="88" t="s">
        <v>6</v>
      </c>
      <c r="B1801" s="88" t="s">
        <v>16</v>
      </c>
      <c r="C1801" s="88" t="s">
        <v>65</v>
      </c>
      <c r="D1801" s="88" t="s">
        <v>138</v>
      </c>
      <c r="E1801" s="130">
        <v>0</v>
      </c>
      <c r="F1801" s="130">
        <v>1</v>
      </c>
      <c r="G1801" s="90">
        <v>23.266574017435456</v>
      </c>
      <c r="H1801" s="90">
        <v>1.0048539067537057</v>
      </c>
      <c r="I1801" s="90">
        <v>-0.57220425004249165</v>
      </c>
      <c r="J1801" s="90">
        <v>0</v>
      </c>
      <c r="K1801" s="90">
        <v>0</v>
      </c>
      <c r="L1801" s="90">
        <v>0</v>
      </c>
      <c r="M1801" s="90">
        <v>0</v>
      </c>
      <c r="N1801" s="89">
        <v>12</v>
      </c>
      <c r="O1801" s="89">
        <v>86</v>
      </c>
      <c r="P1801" s="89">
        <f t="shared" ref="P1801:P1864" si="52">IF($P$2&lt;N1801,N1801,IF($P$2&gt;O1801,O1801,$P$2))</f>
        <v>30</v>
      </c>
      <c r="Q1801" s="91">
        <f>((alpha_a*(beta_b^speed_s))*(speed_s^ceta_c))</f>
        <v>3.8424226953852236</v>
      </c>
    </row>
    <row r="1802" spans="1:17" x14ac:dyDescent="0.25">
      <c r="A1802" s="88" t="s">
        <v>6</v>
      </c>
      <c r="B1802" s="88" t="s">
        <v>16</v>
      </c>
      <c r="C1802" s="88" t="s">
        <v>65</v>
      </c>
      <c r="D1802" s="88" t="s">
        <v>131</v>
      </c>
      <c r="E1802" s="130">
        <v>0</v>
      </c>
      <c r="F1802" s="130">
        <v>1</v>
      </c>
      <c r="G1802" s="90">
        <v>63.540024796600001</v>
      </c>
      <c r="H1802" s="90">
        <v>-14.5739756739</v>
      </c>
      <c r="I1802" s="90">
        <v>-0.37242597729999999</v>
      </c>
      <c r="J1802" s="90">
        <v>-33.445173648999997</v>
      </c>
      <c r="K1802" s="90">
        <v>0</v>
      </c>
      <c r="L1802" s="90">
        <v>0.9523979494</v>
      </c>
      <c r="M1802" s="90">
        <v>-0.28013882490000003</v>
      </c>
      <c r="N1802" s="89">
        <v>5</v>
      </c>
      <c r="O1802" s="89">
        <v>85</v>
      </c>
      <c r="P1802" s="89">
        <f t="shared" si="52"/>
        <v>30</v>
      </c>
      <c r="Q1802" s="91">
        <f>(alpha_a+beta_b*speed_s+ceta_c*speed_s^2+delta_d/speed_s)/(epsilon_e+feta_f*speed_s+gamma_g*speed_s^2)</f>
        <v>3.1758797763267661</v>
      </c>
    </row>
    <row r="1803" spans="1:17" x14ac:dyDescent="0.25">
      <c r="A1803" s="88" t="s">
        <v>6</v>
      </c>
      <c r="B1803" s="88" t="s">
        <v>16</v>
      </c>
      <c r="C1803" s="88" t="s">
        <v>65</v>
      </c>
      <c r="D1803" s="88" t="s">
        <v>132</v>
      </c>
      <c r="E1803" s="130">
        <v>0</v>
      </c>
      <c r="F1803" s="130">
        <v>1</v>
      </c>
      <c r="G1803" s="90">
        <v>20.5686754816</v>
      </c>
      <c r="H1803" s="90">
        <v>-0.4484690187</v>
      </c>
      <c r="I1803" s="90">
        <v>2.7049722E-3</v>
      </c>
      <c r="J1803" s="90">
        <v>30.9803508906</v>
      </c>
      <c r="K1803" s="90">
        <v>1</v>
      </c>
      <c r="L1803" s="90">
        <v>7.6973523200000005E-2</v>
      </c>
      <c r="M1803" s="90">
        <v>-6.9207600000000002E-4</v>
      </c>
      <c r="N1803" s="89">
        <v>5</v>
      </c>
      <c r="O1803" s="89">
        <v>85</v>
      </c>
      <c r="P1803" s="89">
        <f t="shared" si="52"/>
        <v>30</v>
      </c>
      <c r="Q1803" s="91">
        <f>(alpha_a+beta_b*speed_s+ceta_c*speed_s^2+delta_d/speed_s)/(epsilon_e+feta_f*speed_s+gamma_g*speed_s^2)</f>
        <v>3.9391026135758929</v>
      </c>
    </row>
    <row r="1804" spans="1:17" x14ac:dyDescent="0.25">
      <c r="A1804" s="88" t="s">
        <v>6</v>
      </c>
      <c r="B1804" s="88" t="s">
        <v>16</v>
      </c>
      <c r="C1804" s="88" t="s">
        <v>65</v>
      </c>
      <c r="D1804" s="88" t="s">
        <v>133</v>
      </c>
      <c r="E1804" s="130">
        <v>0</v>
      </c>
      <c r="F1804" s="130">
        <v>1</v>
      </c>
      <c r="G1804" s="90">
        <v>-3.7883003930000001</v>
      </c>
      <c r="H1804" s="90">
        <v>0.55348856310000005</v>
      </c>
      <c r="I1804" s="90">
        <v>1.348597E-4</v>
      </c>
      <c r="J1804" s="90">
        <v>15.031091244000001</v>
      </c>
      <c r="K1804" s="90">
        <v>1</v>
      </c>
      <c r="L1804" s="90">
        <v>-0.46944541379999999</v>
      </c>
      <c r="M1804" s="90">
        <v>7.4874878500000006E-2</v>
      </c>
      <c r="N1804" s="89">
        <v>5</v>
      </c>
      <c r="O1804" s="89">
        <v>85</v>
      </c>
      <c r="P1804" s="89">
        <f t="shared" si="52"/>
        <v>30</v>
      </c>
      <c r="Q1804" s="91">
        <f>(alpha_a+beta_b*speed_s+ceta_c*speed_s^2+delta_d/speed_s)/(epsilon_e+feta_f*speed_s+gamma_g*speed_s^2)</f>
        <v>0.24747273897244668</v>
      </c>
    </row>
    <row r="1805" spans="1:17" x14ac:dyDescent="0.25">
      <c r="A1805" s="88" t="s">
        <v>6</v>
      </c>
      <c r="B1805" s="88" t="s">
        <v>15</v>
      </c>
      <c r="C1805" s="88" t="s">
        <v>65</v>
      </c>
      <c r="D1805" s="88" t="s">
        <v>134</v>
      </c>
      <c r="E1805" s="130">
        <v>0</v>
      </c>
      <c r="F1805" s="130">
        <v>1</v>
      </c>
      <c r="G1805" s="90">
        <v>102.17317412638945</v>
      </c>
      <c r="H1805" s="90">
        <v>1.0057572580474874</v>
      </c>
      <c r="I1805" s="90">
        <v>-0.64048087075152071</v>
      </c>
      <c r="J1805" s="90">
        <v>0</v>
      </c>
      <c r="K1805" s="90">
        <v>0</v>
      </c>
      <c r="L1805" s="90">
        <v>0</v>
      </c>
      <c r="M1805" s="90">
        <v>0</v>
      </c>
      <c r="N1805" s="89">
        <v>12</v>
      </c>
      <c r="O1805" s="89">
        <v>86</v>
      </c>
      <c r="P1805" s="89">
        <f t="shared" si="52"/>
        <v>30</v>
      </c>
      <c r="Q1805" s="91">
        <f>((alpha_a*(beta_b^speed_s))*(speed_s^ceta_c))</f>
        <v>13.742452301129029</v>
      </c>
    </row>
    <row r="1806" spans="1:17" x14ac:dyDescent="0.25">
      <c r="A1806" s="88" t="s">
        <v>6</v>
      </c>
      <c r="B1806" s="88" t="s">
        <v>15</v>
      </c>
      <c r="C1806" s="88" t="s">
        <v>65</v>
      </c>
      <c r="D1806" s="88" t="s">
        <v>135</v>
      </c>
      <c r="E1806" s="130">
        <v>0</v>
      </c>
      <c r="F1806" s="130">
        <v>1</v>
      </c>
      <c r="G1806" s="90">
        <v>5.5344977091632908</v>
      </c>
      <c r="H1806" s="90">
        <v>32.622681656124506</v>
      </c>
      <c r="I1806" s="90">
        <v>1.1173035538517986</v>
      </c>
      <c r="J1806" s="90">
        <v>0.74655464681913708</v>
      </c>
      <c r="K1806" s="90">
        <v>3.2314887261198924E-2</v>
      </c>
      <c r="L1806" s="90">
        <v>0</v>
      </c>
      <c r="M1806" s="90">
        <v>0</v>
      </c>
      <c r="N1806" s="89">
        <v>12</v>
      </c>
      <c r="O1806" s="89">
        <v>86</v>
      </c>
      <c r="P1806" s="89">
        <f t="shared" si="52"/>
        <v>30</v>
      </c>
      <c r="Q1806" s="91">
        <f>(alpha_a+(beta_b/(1+EXP((((-1)*ceta_c)+(delta_d*LN(speed_s)))+(epsilon_e*speed_s)))))</f>
        <v>8.2694781669232675</v>
      </c>
    </row>
    <row r="1807" spans="1:17" x14ac:dyDescent="0.25">
      <c r="A1807" s="88" t="s">
        <v>6</v>
      </c>
      <c r="B1807" s="88" t="s">
        <v>15</v>
      </c>
      <c r="C1807" s="88" t="s">
        <v>65</v>
      </c>
      <c r="D1807" s="88" t="s">
        <v>136</v>
      </c>
      <c r="E1807" s="130">
        <v>0</v>
      </c>
      <c r="F1807" s="130">
        <v>1</v>
      </c>
      <c r="G1807" s="90">
        <v>5.5819659787171485</v>
      </c>
      <c r="H1807" s="90">
        <v>55.043512832882449</v>
      </c>
      <c r="I1807" s="90">
        <v>0.75159694939746491</v>
      </c>
      <c r="J1807" s="90">
        <v>0.84386745208017089</v>
      </c>
      <c r="K1807" s="90">
        <v>1.9813882128827152E-2</v>
      </c>
      <c r="L1807" s="90">
        <v>0</v>
      </c>
      <c r="M1807" s="90">
        <v>0</v>
      </c>
      <c r="N1807" s="89">
        <v>12</v>
      </c>
      <c r="O1807" s="89">
        <v>86</v>
      </c>
      <c r="P1807" s="89">
        <f t="shared" si="52"/>
        <v>30</v>
      </c>
      <c r="Q1807" s="91">
        <f>(alpha_a+(beta_b/(1+EXP((((-1)*ceta_c)+(delta_d*LN(speed_s)))+(epsilon_e*speed_s)))))</f>
        <v>9.0063224676419047</v>
      </c>
    </row>
    <row r="1808" spans="1:17" x14ac:dyDescent="0.25">
      <c r="A1808" s="88" t="s">
        <v>6</v>
      </c>
      <c r="B1808" s="88" t="s">
        <v>15</v>
      </c>
      <c r="C1808" s="88" t="s">
        <v>65</v>
      </c>
      <c r="D1808" s="88" t="s">
        <v>137</v>
      </c>
      <c r="E1808" s="130">
        <v>0</v>
      </c>
      <c r="F1808" s="130">
        <v>1</v>
      </c>
      <c r="G1808" s="90">
        <v>3.1402571983400214</v>
      </c>
      <c r="H1808" s="90">
        <v>152.63442466839882</v>
      </c>
      <c r="I1808" s="90">
        <v>-0.24936711887678051</v>
      </c>
      <c r="J1808" s="90">
        <v>0.96786474186279958</v>
      </c>
      <c r="K1808" s="90">
        <v>4.7262029174190178E-4</v>
      </c>
      <c r="L1808" s="90">
        <v>0</v>
      </c>
      <c r="M1808" s="90">
        <v>0</v>
      </c>
      <c r="N1808" s="89">
        <v>12</v>
      </c>
      <c r="O1808" s="89">
        <v>86</v>
      </c>
      <c r="P1808" s="89">
        <f t="shared" si="52"/>
        <v>30</v>
      </c>
      <c r="Q1808" s="91">
        <f>(alpha_a+(beta_b/(1+EXP((((-1)*ceta_c)+(delta_d*LN(speed_s)))+(epsilon_e*speed_s)))))</f>
        <v>7.3797037750017989</v>
      </c>
    </row>
    <row r="1809" spans="1:17" x14ac:dyDescent="0.25">
      <c r="A1809" s="88" t="s">
        <v>6</v>
      </c>
      <c r="B1809" s="88" t="s">
        <v>15</v>
      </c>
      <c r="C1809" s="88" t="s">
        <v>65</v>
      </c>
      <c r="D1809" s="88" t="s">
        <v>138</v>
      </c>
      <c r="E1809" s="130">
        <v>0</v>
      </c>
      <c r="F1809" s="130">
        <v>1</v>
      </c>
      <c r="G1809" s="90">
        <v>2.2818969108433675</v>
      </c>
      <c r="H1809" s="90">
        <v>39.983125710374843</v>
      </c>
      <c r="I1809" s="90">
        <v>0.44210263779673387</v>
      </c>
      <c r="J1809" s="90">
        <v>0.90286309759347916</v>
      </c>
      <c r="K1809" s="90">
        <v>3.5909560439226684E-4</v>
      </c>
      <c r="L1809" s="90">
        <v>0</v>
      </c>
      <c r="M1809" s="90">
        <v>0</v>
      </c>
      <c r="N1809" s="89">
        <v>12</v>
      </c>
      <c r="O1809" s="89">
        <v>86</v>
      </c>
      <c r="P1809" s="89">
        <f t="shared" si="52"/>
        <v>30</v>
      </c>
      <c r="Q1809" s="91">
        <f>(alpha_a+(beta_b/(1+EXP((((-1)*ceta_c)+(delta_d*LN(speed_s)))+(epsilon_e*speed_s)))))</f>
        <v>4.9463727732311717</v>
      </c>
    </row>
    <row r="1810" spans="1:17" x14ac:dyDescent="0.25">
      <c r="A1810" s="88" t="s">
        <v>6</v>
      </c>
      <c r="B1810" s="88" t="s">
        <v>15</v>
      </c>
      <c r="C1810" s="88" t="s">
        <v>65</v>
      </c>
      <c r="D1810" s="88" t="s">
        <v>131</v>
      </c>
      <c r="E1810" s="130">
        <v>0</v>
      </c>
      <c r="F1810" s="130">
        <v>1</v>
      </c>
      <c r="G1810" s="90">
        <v>-5.4190339213999996</v>
      </c>
      <c r="H1810" s="90">
        <v>3.6453727696999998</v>
      </c>
      <c r="I1810" s="90">
        <v>9.1980457700000004E-2</v>
      </c>
      <c r="J1810" s="90">
        <v>48.982935810100003</v>
      </c>
      <c r="K1810" s="90">
        <v>1</v>
      </c>
      <c r="L1810" s="90">
        <v>-0.15495380650000001</v>
      </c>
      <c r="M1810" s="90">
        <v>5.4573867599999999E-2</v>
      </c>
      <c r="N1810" s="89">
        <v>5</v>
      </c>
      <c r="O1810" s="89">
        <v>85</v>
      </c>
      <c r="P1810" s="89">
        <f t="shared" si="52"/>
        <v>30</v>
      </c>
      <c r="Q1810" s="91">
        <f>(alpha_a+beta_b*speed_s+ceta_c*speed_s^2+delta_d/speed_s)/(epsilon_e+feta_f*speed_s+gamma_g*speed_s^2)</f>
        <v>4.1426470939849249</v>
      </c>
    </row>
    <row r="1811" spans="1:17" x14ac:dyDescent="0.25">
      <c r="A1811" s="88" t="s">
        <v>6</v>
      </c>
      <c r="B1811" s="88" t="s">
        <v>15</v>
      </c>
      <c r="C1811" s="88" t="s">
        <v>65</v>
      </c>
      <c r="D1811" s="88" t="s">
        <v>132</v>
      </c>
      <c r="E1811" s="130">
        <v>0</v>
      </c>
      <c r="F1811" s="130">
        <v>1</v>
      </c>
      <c r="G1811" s="90">
        <v>270.07835210989998</v>
      </c>
      <c r="H1811" s="90">
        <v>286.4753592413</v>
      </c>
      <c r="I1811" s="90">
        <v>-2.4853146795000001</v>
      </c>
      <c r="J1811" s="90">
        <v>244.0142463514</v>
      </c>
      <c r="K1811" s="90">
        <v>0</v>
      </c>
      <c r="L1811" s="90">
        <v>9.0289472288999999</v>
      </c>
      <c r="M1811" s="90">
        <v>0.93917069200000003</v>
      </c>
      <c r="N1811" s="89">
        <v>5</v>
      </c>
      <c r="O1811" s="89">
        <v>85</v>
      </c>
      <c r="P1811" s="89">
        <f t="shared" si="52"/>
        <v>30</v>
      </c>
      <c r="Q1811" s="91">
        <f>(alpha_a+beta_b*speed_s+ceta_c*speed_s^2+delta_d/speed_s)/(epsilon_e+feta_f*speed_s+gamma_g*speed_s^2)</f>
        <v>5.9453083893858061</v>
      </c>
    </row>
    <row r="1812" spans="1:17" x14ac:dyDescent="0.25">
      <c r="A1812" s="88" t="s">
        <v>6</v>
      </c>
      <c r="B1812" s="88" t="s">
        <v>15</v>
      </c>
      <c r="C1812" s="88" t="s">
        <v>65</v>
      </c>
      <c r="D1812" s="88" t="s">
        <v>133</v>
      </c>
      <c r="E1812" s="130">
        <v>0</v>
      </c>
      <c r="F1812" s="130">
        <v>1</v>
      </c>
      <c r="G1812" s="90">
        <v>-5.9489840589999998</v>
      </c>
      <c r="H1812" s="90">
        <v>0.8986583762</v>
      </c>
      <c r="I1812" s="90">
        <v>-2.5533913E-3</v>
      </c>
      <c r="J1812" s="90">
        <v>22.399894184099999</v>
      </c>
      <c r="K1812" s="90">
        <v>1</v>
      </c>
      <c r="L1812" s="90">
        <v>-0.4463971612</v>
      </c>
      <c r="M1812" s="90">
        <v>6.8078192699999998E-2</v>
      </c>
      <c r="N1812" s="89">
        <v>5</v>
      </c>
      <c r="O1812" s="89">
        <v>85</v>
      </c>
      <c r="P1812" s="89">
        <f t="shared" si="52"/>
        <v>30</v>
      </c>
      <c r="Q1812" s="91">
        <f>(alpha_a+beta_b*speed_s+ceta_c*speed_s^2+delta_d/speed_s)/(epsilon_e+feta_f*speed_s+gamma_g*speed_s^2)</f>
        <v>0.39811767302454798</v>
      </c>
    </row>
    <row r="1813" spans="1:17" x14ac:dyDescent="0.25">
      <c r="A1813" s="88" t="s">
        <v>6</v>
      </c>
      <c r="B1813" s="88" t="s">
        <v>14</v>
      </c>
      <c r="C1813" s="88" t="s">
        <v>65</v>
      </c>
      <c r="D1813" s="88" t="s">
        <v>134</v>
      </c>
      <c r="E1813" s="130">
        <v>0</v>
      </c>
      <c r="F1813" s="130">
        <v>1</v>
      </c>
      <c r="G1813" s="90">
        <v>90.479481079431395</v>
      </c>
      <c r="H1813" s="90">
        <v>1.0016892532365447</v>
      </c>
      <c r="I1813" s="90">
        <v>-0.52709653188444749</v>
      </c>
      <c r="J1813" s="90">
        <v>0</v>
      </c>
      <c r="K1813" s="90">
        <v>0</v>
      </c>
      <c r="L1813" s="90">
        <v>0</v>
      </c>
      <c r="M1813" s="90">
        <v>0</v>
      </c>
      <c r="N1813" s="89">
        <v>12</v>
      </c>
      <c r="O1813" s="89">
        <v>86</v>
      </c>
      <c r="P1813" s="89">
        <f t="shared" si="52"/>
        <v>30</v>
      </c>
      <c r="Q1813" s="91">
        <f>((alpha_a*(beta_b^speed_s))*(speed_s^ceta_c))</f>
        <v>15.847291367170479</v>
      </c>
    </row>
    <row r="1814" spans="1:17" x14ac:dyDescent="0.25">
      <c r="A1814" s="88" t="s">
        <v>6</v>
      </c>
      <c r="B1814" s="88" t="s">
        <v>14</v>
      </c>
      <c r="C1814" s="88" t="s">
        <v>65</v>
      </c>
      <c r="D1814" s="88" t="s">
        <v>135</v>
      </c>
      <c r="E1814" s="130">
        <v>0</v>
      </c>
      <c r="F1814" s="130">
        <v>1</v>
      </c>
      <c r="G1814" s="90">
        <v>68.220796058529857</v>
      </c>
      <c r="H1814" s="90">
        <v>1.0022916154853607</v>
      </c>
      <c r="I1814" s="90">
        <v>-0.55615086425355476</v>
      </c>
      <c r="J1814" s="90">
        <v>0</v>
      </c>
      <c r="K1814" s="90">
        <v>0</v>
      </c>
      <c r="L1814" s="90">
        <v>0</v>
      </c>
      <c r="M1814" s="90">
        <v>0</v>
      </c>
      <c r="N1814" s="89">
        <v>12</v>
      </c>
      <c r="O1814" s="89">
        <v>86</v>
      </c>
      <c r="P1814" s="89">
        <f t="shared" si="52"/>
        <v>30</v>
      </c>
      <c r="Q1814" s="91">
        <f>((alpha_a*(beta_b^speed_s))*(speed_s^ceta_c))</f>
        <v>11.021417164545646</v>
      </c>
    </row>
    <row r="1815" spans="1:17" x14ac:dyDescent="0.25">
      <c r="A1815" s="88" t="s">
        <v>6</v>
      </c>
      <c r="B1815" s="88" t="s">
        <v>14</v>
      </c>
      <c r="C1815" s="88" t="s">
        <v>65</v>
      </c>
      <c r="D1815" s="88" t="s">
        <v>136</v>
      </c>
      <c r="E1815" s="130">
        <v>0</v>
      </c>
      <c r="F1815" s="130">
        <v>1</v>
      </c>
      <c r="G1815" s="90">
        <v>80.36297940148539</v>
      </c>
      <c r="H1815" s="90">
        <v>1.0026640917337672</v>
      </c>
      <c r="I1815" s="90">
        <v>-0.5867279923555645</v>
      </c>
      <c r="J1815" s="90">
        <v>0</v>
      </c>
      <c r="K1815" s="90">
        <v>0</v>
      </c>
      <c r="L1815" s="90">
        <v>0</v>
      </c>
      <c r="M1815" s="90">
        <v>0</v>
      </c>
      <c r="N1815" s="89">
        <v>12</v>
      </c>
      <c r="O1815" s="89">
        <v>86</v>
      </c>
      <c r="P1815" s="89">
        <f t="shared" si="52"/>
        <v>30</v>
      </c>
      <c r="Q1815" s="91">
        <f>((alpha_a*(beta_b^speed_s))*(speed_s^ceta_c))</f>
        <v>11.831818476347607</v>
      </c>
    </row>
    <row r="1816" spans="1:17" x14ac:dyDescent="0.25">
      <c r="A1816" s="88" t="s">
        <v>6</v>
      </c>
      <c r="B1816" s="88" t="s">
        <v>14</v>
      </c>
      <c r="C1816" s="88" t="s">
        <v>65</v>
      </c>
      <c r="D1816" s="88" t="s">
        <v>137</v>
      </c>
      <c r="E1816" s="130">
        <v>0</v>
      </c>
      <c r="F1816" s="130">
        <v>1</v>
      </c>
      <c r="G1816" s="90">
        <v>5.2035101178131633</v>
      </c>
      <c r="H1816" s="90">
        <v>110.9453716702625</v>
      </c>
      <c r="I1816" s="90">
        <v>-0.16579073896040972</v>
      </c>
      <c r="J1816" s="90">
        <v>0.74567747308257892</v>
      </c>
      <c r="K1816" s="90">
        <v>1.6660399414347993E-2</v>
      </c>
      <c r="L1816" s="90">
        <v>0</v>
      </c>
      <c r="M1816" s="90">
        <v>0</v>
      </c>
      <c r="N1816" s="89">
        <v>12</v>
      </c>
      <c r="O1816" s="89">
        <v>86</v>
      </c>
      <c r="P1816" s="89">
        <f t="shared" si="52"/>
        <v>30</v>
      </c>
      <c r="Q1816" s="91">
        <f>(alpha_a+(beta_b/(1+EXP((((-1)*ceta_c)+(delta_d*LN(speed_s)))+(epsilon_e*speed_s)))))</f>
        <v>9.541261101986338</v>
      </c>
    </row>
    <row r="1817" spans="1:17" x14ac:dyDescent="0.25">
      <c r="A1817" s="88" t="s">
        <v>6</v>
      </c>
      <c r="B1817" s="88" t="s">
        <v>14</v>
      </c>
      <c r="C1817" s="88" t="s">
        <v>65</v>
      </c>
      <c r="D1817" s="88" t="s">
        <v>138</v>
      </c>
      <c r="E1817" s="130">
        <v>0</v>
      </c>
      <c r="F1817" s="130">
        <v>1</v>
      </c>
      <c r="G1817" s="90">
        <v>36.869918130261034</v>
      </c>
      <c r="H1817" s="90">
        <v>1.0026340776322105</v>
      </c>
      <c r="I1817" s="90">
        <v>-0.53560501243297387</v>
      </c>
      <c r="J1817" s="90">
        <v>0</v>
      </c>
      <c r="K1817" s="90">
        <v>0</v>
      </c>
      <c r="L1817" s="90">
        <v>0</v>
      </c>
      <c r="M1817" s="90">
        <v>0</v>
      </c>
      <c r="N1817" s="89">
        <v>12</v>
      </c>
      <c r="O1817" s="89">
        <v>86</v>
      </c>
      <c r="P1817" s="89">
        <f t="shared" si="52"/>
        <v>30</v>
      </c>
      <c r="Q1817" s="91">
        <f>((alpha_a*(beta_b^speed_s))*(speed_s^ceta_c))</f>
        <v>6.4534576810174444</v>
      </c>
    </row>
    <row r="1818" spans="1:17" x14ac:dyDescent="0.25">
      <c r="A1818" s="88" t="s">
        <v>6</v>
      </c>
      <c r="B1818" s="88" t="s">
        <v>14</v>
      </c>
      <c r="C1818" s="88" t="s">
        <v>65</v>
      </c>
      <c r="D1818" s="88" t="s">
        <v>131</v>
      </c>
      <c r="E1818" s="130">
        <v>0</v>
      </c>
      <c r="F1818" s="130">
        <v>1</v>
      </c>
      <c r="G1818" s="90">
        <v>-38.574470510600001</v>
      </c>
      <c r="H1818" s="90">
        <v>10.418769203</v>
      </c>
      <c r="I1818" s="90">
        <v>0.2008114218</v>
      </c>
      <c r="J1818" s="90">
        <v>82.850981682799997</v>
      </c>
      <c r="K1818" s="90">
        <v>1</v>
      </c>
      <c r="L1818" s="90">
        <v>-0.37556453080000002</v>
      </c>
      <c r="M1818" s="90">
        <v>0.10504199829999999</v>
      </c>
      <c r="N1818" s="89">
        <v>5</v>
      </c>
      <c r="O1818" s="89">
        <v>85</v>
      </c>
      <c r="P1818" s="89">
        <f t="shared" si="52"/>
        <v>30</v>
      </c>
      <c r="Q1818" s="91">
        <f>(alpha_a+beta_b*speed_s+ceta_c*speed_s^2+delta_d/speed_s)/(epsilon_e+feta_f*speed_s+gamma_g*speed_s^2)</f>
        <v>5.4286923233888444</v>
      </c>
    </row>
    <row r="1819" spans="1:17" x14ac:dyDescent="0.25">
      <c r="A1819" s="88" t="s">
        <v>6</v>
      </c>
      <c r="B1819" s="88" t="s">
        <v>14</v>
      </c>
      <c r="C1819" s="88" t="s">
        <v>65</v>
      </c>
      <c r="D1819" s="88" t="s">
        <v>132</v>
      </c>
      <c r="E1819" s="130">
        <v>0</v>
      </c>
      <c r="F1819" s="130">
        <v>1</v>
      </c>
      <c r="G1819" s="90">
        <v>-70.843232399399994</v>
      </c>
      <c r="H1819" s="90">
        <v>40.077997907700002</v>
      </c>
      <c r="I1819" s="90">
        <v>-0.3067915142</v>
      </c>
      <c r="J1819" s="90">
        <v>91.024310058599994</v>
      </c>
      <c r="K1819" s="90">
        <v>0</v>
      </c>
      <c r="L1819" s="90">
        <v>0.19238190599999999</v>
      </c>
      <c r="M1819" s="90">
        <v>0.14413104830000001</v>
      </c>
      <c r="N1819" s="89">
        <v>5</v>
      </c>
      <c r="O1819" s="89">
        <v>85</v>
      </c>
      <c r="P1819" s="89">
        <f t="shared" si="52"/>
        <v>30</v>
      </c>
      <c r="Q1819" s="91">
        <f>(alpha_a+beta_b*speed_s+ceta_c*speed_s^2+delta_d/speed_s)/(epsilon_e+feta_f*speed_s+gamma_g*speed_s^2)</f>
        <v>6.3356873792490278</v>
      </c>
    </row>
    <row r="1820" spans="1:17" x14ac:dyDescent="0.25">
      <c r="A1820" s="88" t="s">
        <v>6</v>
      </c>
      <c r="B1820" s="88" t="s">
        <v>14</v>
      </c>
      <c r="C1820" s="88" t="s">
        <v>65</v>
      </c>
      <c r="D1820" s="88" t="s">
        <v>133</v>
      </c>
      <c r="E1820" s="130">
        <v>0</v>
      </c>
      <c r="F1820" s="130">
        <v>1</v>
      </c>
      <c r="G1820" s="90">
        <v>-10.436044349199999</v>
      </c>
      <c r="H1820" s="90">
        <v>1.1699374341</v>
      </c>
      <c r="I1820" s="90">
        <v>-6.2816963000000003E-3</v>
      </c>
      <c r="J1820" s="90">
        <v>37.005695545899997</v>
      </c>
      <c r="K1820" s="90">
        <v>1</v>
      </c>
      <c r="L1820" s="90">
        <v>-0.43577607930000001</v>
      </c>
      <c r="M1820" s="90">
        <v>6.5776601800000001E-2</v>
      </c>
      <c r="N1820" s="89">
        <v>5</v>
      </c>
      <c r="O1820" s="89">
        <v>85</v>
      </c>
      <c r="P1820" s="89">
        <f t="shared" si="52"/>
        <v>30</v>
      </c>
      <c r="Q1820" s="91">
        <f>(alpha_a+beta_b*speed_s+ceta_c*speed_s^2+delta_d/speed_s)/(epsilon_e+feta_f*speed_s+gamma_g*speed_s^2)</f>
        <v>0.42953404821661223</v>
      </c>
    </row>
    <row r="1821" spans="1:17" x14ac:dyDescent="0.25">
      <c r="A1821" s="88" t="s">
        <v>6</v>
      </c>
      <c r="B1821" s="88" t="s">
        <v>13</v>
      </c>
      <c r="C1821" s="88" t="s">
        <v>65</v>
      </c>
      <c r="D1821" s="88" t="s">
        <v>134</v>
      </c>
      <c r="E1821" s="130">
        <v>0</v>
      </c>
      <c r="F1821" s="130">
        <v>1</v>
      </c>
      <c r="G1821" s="90">
        <v>82.815871024876486</v>
      </c>
      <c r="H1821" s="90">
        <v>1.0007854015381306</v>
      </c>
      <c r="I1821" s="90">
        <v>-0.47848511954254752</v>
      </c>
      <c r="J1821" s="90">
        <v>0</v>
      </c>
      <c r="K1821" s="90">
        <v>0</v>
      </c>
      <c r="L1821" s="90">
        <v>0</v>
      </c>
      <c r="M1821" s="90">
        <v>0</v>
      </c>
      <c r="N1821" s="89">
        <v>12</v>
      </c>
      <c r="O1821" s="89">
        <v>86</v>
      </c>
      <c r="P1821" s="89">
        <f t="shared" si="52"/>
        <v>30</v>
      </c>
      <c r="Q1821" s="91">
        <f>((alpha_a*(beta_b^speed_s))*(speed_s^ceta_c))</f>
        <v>16.655661430178853</v>
      </c>
    </row>
    <row r="1822" spans="1:17" x14ac:dyDescent="0.25">
      <c r="A1822" s="88" t="s">
        <v>6</v>
      </c>
      <c r="B1822" s="88" t="s">
        <v>13</v>
      </c>
      <c r="C1822" s="88" t="s">
        <v>65</v>
      </c>
      <c r="D1822" s="88" t="s">
        <v>135</v>
      </c>
      <c r="E1822" s="130">
        <v>0</v>
      </c>
      <c r="F1822" s="130">
        <v>1</v>
      </c>
      <c r="G1822" s="90">
        <v>65.60758833543845</v>
      </c>
      <c r="H1822" s="90">
        <v>1.0012556279055056</v>
      </c>
      <c r="I1822" s="90">
        <v>-0.51946123572897795</v>
      </c>
      <c r="J1822" s="90">
        <v>0</v>
      </c>
      <c r="K1822" s="90">
        <v>0</v>
      </c>
      <c r="L1822" s="90">
        <v>0</v>
      </c>
      <c r="M1822" s="90">
        <v>0</v>
      </c>
      <c r="N1822" s="89">
        <v>12</v>
      </c>
      <c r="O1822" s="89">
        <v>86</v>
      </c>
      <c r="P1822" s="89">
        <f t="shared" si="52"/>
        <v>30</v>
      </c>
      <c r="Q1822" s="91">
        <f>((alpha_a*(beta_b^speed_s))*(speed_s^ceta_c))</f>
        <v>11.641151670691782</v>
      </c>
    </row>
    <row r="1823" spans="1:17" x14ac:dyDescent="0.25">
      <c r="A1823" s="88" t="s">
        <v>6</v>
      </c>
      <c r="B1823" s="88" t="s">
        <v>13</v>
      </c>
      <c r="C1823" s="88" t="s">
        <v>65</v>
      </c>
      <c r="D1823" s="88" t="s">
        <v>136</v>
      </c>
      <c r="E1823" s="130">
        <v>0</v>
      </c>
      <c r="F1823" s="130">
        <v>1</v>
      </c>
      <c r="G1823" s="90">
        <v>77.139211435221739</v>
      </c>
      <c r="H1823" s="90">
        <v>1.0017894157389904</v>
      </c>
      <c r="I1823" s="90">
        <v>-0.55416577913708387</v>
      </c>
      <c r="J1823" s="90">
        <v>0</v>
      </c>
      <c r="K1823" s="90">
        <v>0</v>
      </c>
      <c r="L1823" s="90">
        <v>0</v>
      </c>
      <c r="M1823" s="90">
        <v>0</v>
      </c>
      <c r="N1823" s="89">
        <v>12</v>
      </c>
      <c r="O1823" s="89">
        <v>86</v>
      </c>
      <c r="P1823" s="89">
        <f t="shared" si="52"/>
        <v>30</v>
      </c>
      <c r="Q1823" s="91">
        <f>((alpha_a*(beta_b^speed_s))*(speed_s^ceta_c))</f>
        <v>12.359426267501679</v>
      </c>
    </row>
    <row r="1824" spans="1:17" x14ac:dyDescent="0.25">
      <c r="A1824" s="88" t="s">
        <v>6</v>
      </c>
      <c r="B1824" s="88" t="s">
        <v>13</v>
      </c>
      <c r="C1824" s="88" t="s">
        <v>65</v>
      </c>
      <c r="D1824" s="88" t="s">
        <v>137</v>
      </c>
      <c r="E1824" s="130">
        <v>0</v>
      </c>
      <c r="F1824" s="130">
        <v>1</v>
      </c>
      <c r="G1824" s="90">
        <v>75.268897130903028</v>
      </c>
      <c r="H1824" s="90">
        <v>1.0029995348747058</v>
      </c>
      <c r="I1824" s="90">
        <v>-0.62401247359804046</v>
      </c>
      <c r="J1824" s="90">
        <v>0</v>
      </c>
      <c r="K1824" s="90">
        <v>0</v>
      </c>
      <c r="L1824" s="90">
        <v>0</v>
      </c>
      <c r="M1824" s="90">
        <v>0</v>
      </c>
      <c r="N1824" s="89">
        <v>12</v>
      </c>
      <c r="O1824" s="89">
        <v>86</v>
      </c>
      <c r="P1824" s="89">
        <f t="shared" si="52"/>
        <v>30</v>
      </c>
      <c r="Q1824" s="91">
        <f>((alpha_a*(beta_b^speed_s))*(speed_s^ceta_c))</f>
        <v>9.8604199876862104</v>
      </c>
    </row>
    <row r="1825" spans="1:17" x14ac:dyDescent="0.25">
      <c r="A1825" s="88" t="s">
        <v>6</v>
      </c>
      <c r="B1825" s="88" t="s">
        <v>13</v>
      </c>
      <c r="C1825" s="88" t="s">
        <v>65</v>
      </c>
      <c r="D1825" s="88" t="s">
        <v>138</v>
      </c>
      <c r="E1825" s="130">
        <v>0</v>
      </c>
      <c r="F1825" s="130">
        <v>1</v>
      </c>
      <c r="G1825" s="90">
        <v>-3.219248206324706E-5</v>
      </c>
      <c r="H1825" s="90">
        <v>6.1103865272236569E-3</v>
      </c>
      <c r="I1825" s="90">
        <v>-0.40546996969038573</v>
      </c>
      <c r="J1825" s="90">
        <v>14.285931370095128</v>
      </c>
      <c r="K1825" s="90">
        <v>0</v>
      </c>
      <c r="L1825" s="90">
        <v>0</v>
      </c>
      <c r="M1825" s="90">
        <v>0</v>
      </c>
      <c r="N1825" s="89">
        <v>12</v>
      </c>
      <c r="O1825" s="89">
        <v>86</v>
      </c>
      <c r="P1825" s="89">
        <f t="shared" si="52"/>
        <v>30</v>
      </c>
      <c r="Q1825" s="91">
        <f>(((alpha_a*(speed_s^3))+(beta_b*(speed_s^2))+(ceta_c*speed_s))+delta_d)</f>
        <v>6.7519831381771764</v>
      </c>
    </row>
    <row r="1826" spans="1:17" x14ac:dyDescent="0.25">
      <c r="A1826" s="88" t="s">
        <v>6</v>
      </c>
      <c r="B1826" s="88" t="s">
        <v>13</v>
      </c>
      <c r="C1826" s="88" t="s">
        <v>65</v>
      </c>
      <c r="D1826" s="88" t="s">
        <v>131</v>
      </c>
      <c r="E1826" s="130">
        <v>0</v>
      </c>
      <c r="F1826" s="130">
        <v>1</v>
      </c>
      <c r="G1826" s="90">
        <v>59.955964252800001</v>
      </c>
      <c r="H1826" s="90">
        <v>-18.332183024900001</v>
      </c>
      <c r="I1826" s="90">
        <v>-0.31685968949999999</v>
      </c>
      <c r="J1826" s="90">
        <v>18.029345466700001</v>
      </c>
      <c r="K1826" s="90">
        <v>1</v>
      </c>
      <c r="L1826" s="90">
        <v>0.27172584770000002</v>
      </c>
      <c r="M1826" s="90">
        <v>-0.16813270220000001</v>
      </c>
      <c r="N1826" s="89">
        <v>5</v>
      </c>
      <c r="O1826" s="89">
        <v>85</v>
      </c>
      <c r="P1826" s="89">
        <f t="shared" si="52"/>
        <v>30</v>
      </c>
      <c r="Q1826" s="91">
        <f>(alpha_a+beta_b*speed_s+ceta_c*speed_s^2+delta_d/speed_s)/(epsilon_e+feta_f*speed_s+gamma_g*speed_s^2)</f>
        <v>5.4483719269509541</v>
      </c>
    </row>
    <row r="1827" spans="1:17" x14ac:dyDescent="0.25">
      <c r="A1827" s="88" t="s">
        <v>6</v>
      </c>
      <c r="B1827" s="88" t="s">
        <v>13</v>
      </c>
      <c r="C1827" s="88" t="s">
        <v>65</v>
      </c>
      <c r="D1827" s="88" t="s">
        <v>132</v>
      </c>
      <c r="E1827" s="130">
        <v>0</v>
      </c>
      <c r="F1827" s="130">
        <v>1</v>
      </c>
      <c r="G1827" s="90">
        <v>-4444.0599838471999</v>
      </c>
      <c r="H1827" s="90">
        <v>2522.1332311967999</v>
      </c>
      <c r="I1827" s="90">
        <v>-20.0770984531</v>
      </c>
      <c r="J1827" s="90">
        <v>5824.5694818395004</v>
      </c>
      <c r="K1827" s="90">
        <v>1</v>
      </c>
      <c r="L1827" s="90">
        <v>13.1138068384</v>
      </c>
      <c r="M1827" s="90">
        <v>8.7006741598000001</v>
      </c>
      <c r="N1827" s="89">
        <v>5</v>
      </c>
      <c r="O1827" s="89">
        <v>85</v>
      </c>
      <c r="P1827" s="89">
        <f t="shared" si="52"/>
        <v>30</v>
      </c>
      <c r="Q1827" s="91">
        <f>(alpha_a+beta_b*speed_s+ceta_c*speed_s^2+delta_d/speed_s)/(epsilon_e+feta_f*speed_s+gamma_g*speed_s^2)</f>
        <v>6.4856613729349073</v>
      </c>
    </row>
    <row r="1828" spans="1:17" x14ac:dyDescent="0.25">
      <c r="A1828" s="88" t="s">
        <v>6</v>
      </c>
      <c r="B1828" s="88" t="s">
        <v>13</v>
      </c>
      <c r="C1828" s="88" t="s">
        <v>65</v>
      </c>
      <c r="D1828" s="88" t="s">
        <v>133</v>
      </c>
      <c r="E1828" s="130">
        <v>0</v>
      </c>
      <c r="F1828" s="130">
        <v>1</v>
      </c>
      <c r="G1828" s="90">
        <v>-9.7454842702000004</v>
      </c>
      <c r="H1828" s="90">
        <v>1.0462157182</v>
      </c>
      <c r="I1828" s="90">
        <v>-3.3238337999999998E-3</v>
      </c>
      <c r="J1828" s="90">
        <v>37.136331824499997</v>
      </c>
      <c r="K1828" s="90">
        <v>1</v>
      </c>
      <c r="L1828" s="90">
        <v>-0.42512833680000001</v>
      </c>
      <c r="M1828" s="90">
        <v>6.4235255599999999E-2</v>
      </c>
      <c r="N1828" s="89">
        <v>5</v>
      </c>
      <c r="O1828" s="89">
        <v>85</v>
      </c>
      <c r="P1828" s="89">
        <f t="shared" si="52"/>
        <v>30</v>
      </c>
      <c r="Q1828" s="91">
        <f>(alpha_a+beta_b*speed_s+ceta_c*speed_s^2+delta_d/speed_s)/(epsilon_e+feta_f*speed_s+gamma_g*speed_s^2)</f>
        <v>0.43179179351976271</v>
      </c>
    </row>
    <row r="1829" spans="1:17" x14ac:dyDescent="0.25">
      <c r="A1829" s="88" t="s">
        <v>6</v>
      </c>
      <c r="B1829" s="88" t="s">
        <v>12</v>
      </c>
      <c r="C1829" s="88" t="s">
        <v>65</v>
      </c>
      <c r="D1829" s="88" t="s">
        <v>134</v>
      </c>
      <c r="E1829" s="130">
        <v>0</v>
      </c>
      <c r="F1829" s="130">
        <v>1</v>
      </c>
      <c r="G1829" s="90">
        <v>4.4944868830869638</v>
      </c>
      <c r="H1829" s="90">
        <v>-0.85421396564936469</v>
      </c>
      <c r="I1829" s="90">
        <v>-0.44498958660583043</v>
      </c>
      <c r="J1829" s="90">
        <v>0</v>
      </c>
      <c r="K1829" s="90">
        <v>0</v>
      </c>
      <c r="L1829" s="90">
        <v>0</v>
      </c>
      <c r="M1829" s="90">
        <v>0</v>
      </c>
      <c r="N1829" s="89">
        <v>12</v>
      </c>
      <c r="O1829" s="89">
        <v>86</v>
      </c>
      <c r="P1829" s="89">
        <f t="shared" si="52"/>
        <v>30</v>
      </c>
      <c r="Q1829" s="91">
        <f>EXP((alpha_a+(beta_b/speed_s))+(ceta_c*LN(speed_s)))</f>
        <v>19.15407846072695</v>
      </c>
    </row>
    <row r="1830" spans="1:17" x14ac:dyDescent="0.25">
      <c r="A1830" s="88" t="s">
        <v>6</v>
      </c>
      <c r="B1830" s="88" t="s">
        <v>12</v>
      </c>
      <c r="C1830" s="88" t="s">
        <v>65</v>
      </c>
      <c r="D1830" s="88" t="s">
        <v>135</v>
      </c>
      <c r="E1830" s="130">
        <v>0</v>
      </c>
      <c r="F1830" s="130">
        <v>1</v>
      </c>
      <c r="G1830" s="90">
        <v>63.371242202078733</v>
      </c>
      <c r="H1830" s="90">
        <v>1.0002966894197238</v>
      </c>
      <c r="I1830" s="90">
        <v>-0.45750711942357536</v>
      </c>
      <c r="J1830" s="90">
        <v>0</v>
      </c>
      <c r="K1830" s="90">
        <v>0</v>
      </c>
      <c r="L1830" s="90">
        <v>0</v>
      </c>
      <c r="M1830" s="90">
        <v>0</v>
      </c>
      <c r="N1830" s="89">
        <v>12</v>
      </c>
      <c r="O1830" s="89">
        <v>86</v>
      </c>
      <c r="P1830" s="89">
        <f t="shared" si="52"/>
        <v>30</v>
      </c>
      <c r="Q1830" s="91">
        <f>((alpha_a*(beta_b^speed_s))*(speed_s^ceta_c))</f>
        <v>13.488500549783367</v>
      </c>
    </row>
    <row r="1831" spans="1:17" x14ac:dyDescent="0.25">
      <c r="A1831" s="88" t="s">
        <v>6</v>
      </c>
      <c r="B1831" s="88" t="s">
        <v>12</v>
      </c>
      <c r="C1831" s="88" t="s">
        <v>65</v>
      </c>
      <c r="D1831" s="88" t="s">
        <v>136</v>
      </c>
      <c r="E1831" s="130">
        <v>0</v>
      </c>
      <c r="F1831" s="130">
        <v>1</v>
      </c>
      <c r="G1831" s="90">
        <v>76.492301389153624</v>
      </c>
      <c r="H1831" s="90">
        <v>1.0010530695987598</v>
      </c>
      <c r="I1831" s="90">
        <v>-0.50494702544085179</v>
      </c>
      <c r="J1831" s="90">
        <v>0</v>
      </c>
      <c r="K1831" s="90">
        <v>0</v>
      </c>
      <c r="L1831" s="90">
        <v>0</v>
      </c>
      <c r="M1831" s="90">
        <v>0</v>
      </c>
      <c r="N1831" s="89">
        <v>12</v>
      </c>
      <c r="O1831" s="89">
        <v>86</v>
      </c>
      <c r="P1831" s="89">
        <f t="shared" si="52"/>
        <v>30</v>
      </c>
      <c r="Q1831" s="91">
        <f>((alpha_a*(beta_b^speed_s))*(speed_s^ceta_c))</f>
        <v>14.17303286209693</v>
      </c>
    </row>
    <row r="1832" spans="1:17" x14ac:dyDescent="0.25">
      <c r="A1832" s="88" t="s">
        <v>6</v>
      </c>
      <c r="B1832" s="88" t="s">
        <v>12</v>
      </c>
      <c r="C1832" s="88" t="s">
        <v>65</v>
      </c>
      <c r="D1832" s="88" t="s">
        <v>137</v>
      </c>
      <c r="E1832" s="130">
        <v>0</v>
      </c>
      <c r="F1832" s="130">
        <v>1</v>
      </c>
      <c r="G1832" s="90">
        <v>79.329355042327308</v>
      </c>
      <c r="H1832" s="90">
        <v>1.0021143598017497</v>
      </c>
      <c r="I1832" s="90">
        <v>-0.58759821164617321</v>
      </c>
      <c r="J1832" s="90">
        <v>0</v>
      </c>
      <c r="K1832" s="90">
        <v>0</v>
      </c>
      <c r="L1832" s="90">
        <v>0</v>
      </c>
      <c r="M1832" s="90">
        <v>0</v>
      </c>
      <c r="N1832" s="89">
        <v>12</v>
      </c>
      <c r="O1832" s="89">
        <v>86</v>
      </c>
      <c r="P1832" s="89">
        <f t="shared" si="52"/>
        <v>30</v>
      </c>
      <c r="Q1832" s="91">
        <f>((alpha_a*(beta_b^speed_s))*(speed_s^ceta_c))</f>
        <v>11.455094539192599</v>
      </c>
    </row>
    <row r="1833" spans="1:17" x14ac:dyDescent="0.25">
      <c r="A1833" s="88" t="s">
        <v>6</v>
      </c>
      <c r="B1833" s="88" t="s">
        <v>12</v>
      </c>
      <c r="C1833" s="88" t="s">
        <v>65</v>
      </c>
      <c r="D1833" s="88" t="s">
        <v>138</v>
      </c>
      <c r="E1833" s="130">
        <v>0</v>
      </c>
      <c r="F1833" s="130">
        <v>1</v>
      </c>
      <c r="G1833" s="90">
        <v>-3.8588747424966141E-5</v>
      </c>
      <c r="H1833" s="90">
        <v>7.0711206017200663E-3</v>
      </c>
      <c r="I1833" s="90">
        <v>-0.46101091177678549</v>
      </c>
      <c r="J1833" s="90">
        <v>16.422904993953868</v>
      </c>
      <c r="K1833" s="90">
        <v>0</v>
      </c>
      <c r="L1833" s="90">
        <v>0</v>
      </c>
      <c r="M1833" s="90">
        <v>0</v>
      </c>
      <c r="N1833" s="89">
        <v>12</v>
      </c>
      <c r="O1833" s="89">
        <v>86</v>
      </c>
      <c r="P1833" s="89">
        <f t="shared" si="52"/>
        <v>30</v>
      </c>
      <c r="Q1833" s="91">
        <f>(((alpha_a*(speed_s^3))+(beta_b*(speed_s^2))+(ceta_c*speed_s))+delta_d)</f>
        <v>7.9146900017242778</v>
      </c>
    </row>
    <row r="1834" spans="1:17" x14ac:dyDescent="0.25">
      <c r="A1834" s="88" t="s">
        <v>6</v>
      </c>
      <c r="B1834" s="88" t="s">
        <v>12</v>
      </c>
      <c r="C1834" s="88" t="s">
        <v>65</v>
      </c>
      <c r="D1834" s="88" t="s">
        <v>131</v>
      </c>
      <c r="E1834" s="130">
        <v>0</v>
      </c>
      <c r="F1834" s="130">
        <v>1</v>
      </c>
      <c r="G1834" s="90">
        <v>80.773272141500001</v>
      </c>
      <c r="H1834" s="90">
        <v>-1.0415063801</v>
      </c>
      <c r="I1834" s="90">
        <v>-4.17644021E-2</v>
      </c>
      <c r="J1834" s="90">
        <v>-10.056599671500001</v>
      </c>
      <c r="K1834" s="90">
        <v>1</v>
      </c>
      <c r="L1834" s="90">
        <v>0.5959557862</v>
      </c>
      <c r="M1834" s="90">
        <v>-1.8856683199999998E-2</v>
      </c>
      <c r="N1834" s="89">
        <v>5</v>
      </c>
      <c r="O1834" s="89">
        <v>85</v>
      </c>
      <c r="P1834" s="89">
        <f t="shared" si="52"/>
        <v>30</v>
      </c>
      <c r="Q1834" s="91">
        <f>(alpha_a+beta_b*speed_s+ceta_c*speed_s^2+delta_d/speed_s)/(epsilon_e+feta_f*speed_s+gamma_g*speed_s^2)</f>
        <v>6.0833202621360201</v>
      </c>
    </row>
    <row r="1835" spans="1:17" x14ac:dyDescent="0.25">
      <c r="A1835" s="88" t="s">
        <v>6</v>
      </c>
      <c r="B1835" s="88" t="s">
        <v>12</v>
      </c>
      <c r="C1835" s="88" t="s">
        <v>65</v>
      </c>
      <c r="D1835" s="88" t="s">
        <v>132</v>
      </c>
      <c r="E1835" s="130">
        <v>0</v>
      </c>
      <c r="F1835" s="130">
        <v>1</v>
      </c>
      <c r="G1835" s="90">
        <v>28.242003163100001</v>
      </c>
      <c r="H1835" s="90">
        <v>-4.1326085200000001E-2</v>
      </c>
      <c r="I1835" s="90">
        <v>2.1355153999999999E-3</v>
      </c>
      <c r="J1835" s="90">
        <v>58.643453767600001</v>
      </c>
      <c r="K1835" s="90">
        <v>1</v>
      </c>
      <c r="L1835" s="90">
        <v>2.49705655E-2</v>
      </c>
      <c r="M1835" s="90">
        <v>3.6718177000000002E-3</v>
      </c>
      <c r="N1835" s="89">
        <v>5</v>
      </c>
      <c r="O1835" s="89">
        <v>85</v>
      </c>
      <c r="P1835" s="89">
        <f t="shared" si="52"/>
        <v>30</v>
      </c>
      <c r="Q1835" s="91">
        <f>(alpha_a+beta_b*speed_s+ceta_c*speed_s^2+delta_d/speed_s)/(epsilon_e+feta_f*speed_s+gamma_g*speed_s^2)</f>
        <v>6.110106073825623</v>
      </c>
    </row>
    <row r="1836" spans="1:17" x14ac:dyDescent="0.25">
      <c r="A1836" s="88" t="s">
        <v>6</v>
      </c>
      <c r="B1836" s="88" t="s">
        <v>12</v>
      </c>
      <c r="C1836" s="88" t="s">
        <v>65</v>
      </c>
      <c r="D1836" s="88" t="s">
        <v>133</v>
      </c>
      <c r="E1836" s="130">
        <v>0</v>
      </c>
      <c r="F1836" s="130">
        <v>1</v>
      </c>
      <c r="G1836" s="90">
        <v>-4.9266281814999999</v>
      </c>
      <c r="H1836" s="90">
        <v>0.62134139710000003</v>
      </c>
      <c r="I1836" s="90">
        <v>5.9831791000000004E-3</v>
      </c>
      <c r="J1836" s="90">
        <v>23.106307473299999</v>
      </c>
      <c r="K1836" s="90">
        <v>1</v>
      </c>
      <c r="L1836" s="90">
        <v>-0.45542253760000001</v>
      </c>
      <c r="M1836" s="90">
        <v>7.02495125E-2</v>
      </c>
      <c r="N1836" s="89">
        <v>5</v>
      </c>
      <c r="O1836" s="89">
        <v>85</v>
      </c>
      <c r="P1836" s="89">
        <f t="shared" si="52"/>
        <v>30</v>
      </c>
      <c r="Q1836" s="91">
        <f>(alpha_a+beta_b*speed_s+ceta_c*speed_s^2+delta_d/speed_s)/(epsilon_e+feta_f*speed_s+gamma_g*speed_s^2)</f>
        <v>0.39295776102234231</v>
      </c>
    </row>
    <row r="1837" spans="1:17" x14ac:dyDescent="0.25">
      <c r="A1837" s="88" t="s">
        <v>6</v>
      </c>
      <c r="B1837" s="88" t="s">
        <v>17</v>
      </c>
      <c r="C1837" s="88" t="s">
        <v>65</v>
      </c>
      <c r="D1837" s="88" t="s">
        <v>134</v>
      </c>
      <c r="E1837" s="130">
        <v>0</v>
      </c>
      <c r="F1837" s="130">
        <v>1</v>
      </c>
      <c r="G1837" s="90">
        <v>1.3912576414990394E-2</v>
      </c>
      <c r="H1837" s="90">
        <v>1.2314755373967272</v>
      </c>
      <c r="I1837" s="90">
        <v>59.165075427206396</v>
      </c>
      <c r="J1837" s="90">
        <v>-0.57253743733402895</v>
      </c>
      <c r="K1837" s="90">
        <v>0</v>
      </c>
      <c r="L1837" s="90">
        <v>0</v>
      </c>
      <c r="M1837" s="90">
        <v>0</v>
      </c>
      <c r="N1837" s="89">
        <v>12</v>
      </c>
      <c r="O1837" s="89">
        <v>86</v>
      </c>
      <c r="P1837" s="89">
        <f t="shared" si="52"/>
        <v>30</v>
      </c>
      <c r="Q1837" s="91">
        <f>((alpha_a*(speed_s^beta_b))+(ceta_c*(speed_s^delta_d)))</f>
        <v>9.357468669744442</v>
      </c>
    </row>
    <row r="1838" spans="1:17" x14ac:dyDescent="0.25">
      <c r="A1838" s="88" t="s">
        <v>6</v>
      </c>
      <c r="B1838" s="88" t="s">
        <v>17</v>
      </c>
      <c r="C1838" s="88" t="s">
        <v>65</v>
      </c>
      <c r="D1838" s="88" t="s">
        <v>135</v>
      </c>
      <c r="E1838" s="130">
        <v>0</v>
      </c>
      <c r="F1838" s="130">
        <v>1</v>
      </c>
      <c r="G1838" s="90">
        <v>42.49374864538747</v>
      </c>
      <c r="H1838" s="90">
        <v>1.0098027399609082</v>
      </c>
      <c r="I1838" s="90">
        <v>-0.68107283615998804</v>
      </c>
      <c r="J1838" s="90">
        <v>0</v>
      </c>
      <c r="K1838" s="90">
        <v>0</v>
      </c>
      <c r="L1838" s="90">
        <v>0</v>
      </c>
      <c r="M1838" s="90">
        <v>0</v>
      </c>
      <c r="N1838" s="89">
        <v>12</v>
      </c>
      <c r="O1838" s="89">
        <v>86</v>
      </c>
      <c r="P1838" s="89">
        <f t="shared" si="52"/>
        <v>30</v>
      </c>
      <c r="Q1838" s="91">
        <f>((alpha_a*(beta_b^speed_s))*(speed_s^ceta_c))</f>
        <v>5.6155749123455951</v>
      </c>
    </row>
    <row r="1839" spans="1:17" x14ac:dyDescent="0.25">
      <c r="A1839" s="88" t="s">
        <v>6</v>
      </c>
      <c r="B1839" s="88" t="s">
        <v>17</v>
      </c>
      <c r="C1839" s="88" t="s">
        <v>65</v>
      </c>
      <c r="D1839" s="88" t="s">
        <v>136</v>
      </c>
      <c r="E1839" s="130">
        <v>0</v>
      </c>
      <c r="F1839" s="130">
        <v>1</v>
      </c>
      <c r="G1839" s="90">
        <v>49.396964202365758</v>
      </c>
      <c r="H1839" s="90">
        <v>1.0095396700202688</v>
      </c>
      <c r="I1839" s="90">
        <v>-0.70098816515921347</v>
      </c>
      <c r="J1839" s="90">
        <v>0</v>
      </c>
      <c r="K1839" s="90">
        <v>0</v>
      </c>
      <c r="L1839" s="90">
        <v>0</v>
      </c>
      <c r="M1839" s="90">
        <v>0</v>
      </c>
      <c r="N1839" s="89">
        <v>12</v>
      </c>
      <c r="O1839" s="89">
        <v>86</v>
      </c>
      <c r="P1839" s="89">
        <f t="shared" si="52"/>
        <v>30</v>
      </c>
      <c r="Q1839" s="91">
        <f>((alpha_a*(beta_b^speed_s))*(speed_s^ceta_c))</f>
        <v>6.0528152718857768</v>
      </c>
    </row>
    <row r="1840" spans="1:17" x14ac:dyDescent="0.25">
      <c r="A1840" s="88" t="s">
        <v>6</v>
      </c>
      <c r="B1840" s="88" t="s">
        <v>17</v>
      </c>
      <c r="C1840" s="88" t="s">
        <v>65</v>
      </c>
      <c r="D1840" s="88" t="s">
        <v>137</v>
      </c>
      <c r="E1840" s="130">
        <v>0</v>
      </c>
      <c r="F1840" s="130">
        <v>1</v>
      </c>
      <c r="G1840" s="90">
        <v>3.4598283459328196</v>
      </c>
      <c r="H1840" s="90">
        <v>8.2532856482148986</v>
      </c>
      <c r="I1840" s="90">
        <v>6.7374124963624613</v>
      </c>
      <c r="J1840" s="90">
        <v>2.6009496261543048</v>
      </c>
      <c r="K1840" s="90">
        <v>-1.4642882278917073E-2</v>
      </c>
      <c r="L1840" s="90">
        <v>0</v>
      </c>
      <c r="M1840" s="90">
        <v>0</v>
      </c>
      <c r="N1840" s="89">
        <v>12</v>
      </c>
      <c r="O1840" s="89">
        <v>86</v>
      </c>
      <c r="P1840" s="89">
        <f t="shared" si="52"/>
        <v>30</v>
      </c>
      <c r="Q1840" s="91">
        <f>(alpha_a+(beta_b/(1+EXP((((-1)*ceta_c)+(delta_d*LN(speed_s)))+(epsilon_e*speed_s)))))</f>
        <v>4.767740026451353</v>
      </c>
    </row>
    <row r="1841" spans="1:17" x14ac:dyDescent="0.25">
      <c r="A1841" s="88" t="s">
        <v>6</v>
      </c>
      <c r="B1841" s="88" t="s">
        <v>17</v>
      </c>
      <c r="C1841" s="88" t="s">
        <v>65</v>
      </c>
      <c r="D1841" s="88" t="s">
        <v>138</v>
      </c>
      <c r="E1841" s="130">
        <v>0</v>
      </c>
      <c r="F1841" s="130">
        <v>1</v>
      </c>
      <c r="G1841" s="90">
        <v>2.5985671547851297</v>
      </c>
      <c r="H1841" s="90">
        <v>10.775299017362022</v>
      </c>
      <c r="I1841" s="90">
        <v>1.94710644157158</v>
      </c>
      <c r="J1841" s="90">
        <v>1.1011697124584949</v>
      </c>
      <c r="K1841" s="90">
        <v>2.8990716782385229E-2</v>
      </c>
      <c r="L1841" s="90">
        <v>0</v>
      </c>
      <c r="M1841" s="90">
        <v>0</v>
      </c>
      <c r="N1841" s="89">
        <v>12</v>
      </c>
      <c r="O1841" s="89">
        <v>86</v>
      </c>
      <c r="P1841" s="89">
        <f t="shared" si="52"/>
        <v>30</v>
      </c>
      <c r="Q1841" s="91">
        <f>(alpha_a+(beta_b/(1+EXP((((-1)*ceta_c)+(delta_d*LN(speed_s)))+(epsilon_e*speed_s)))))</f>
        <v>3.2978155629088395</v>
      </c>
    </row>
    <row r="1842" spans="1:17" x14ac:dyDescent="0.25">
      <c r="A1842" s="88" t="s">
        <v>6</v>
      </c>
      <c r="B1842" s="88" t="s">
        <v>17</v>
      </c>
      <c r="C1842" s="88" t="s">
        <v>65</v>
      </c>
      <c r="D1842" s="88" t="s">
        <v>131</v>
      </c>
      <c r="E1842" s="130">
        <v>0</v>
      </c>
      <c r="F1842" s="130">
        <v>1</v>
      </c>
      <c r="G1842" s="90">
        <v>19.490313868800001</v>
      </c>
      <c r="H1842" s="90">
        <v>1.0051391017</v>
      </c>
      <c r="I1842" s="90">
        <v>3.6263084199999997E-2</v>
      </c>
      <c r="J1842" s="90">
        <v>12.3036709999</v>
      </c>
      <c r="K1842" s="90">
        <v>1</v>
      </c>
      <c r="L1842" s="90">
        <v>0.24754730890000001</v>
      </c>
      <c r="M1842" s="90">
        <v>2.4173592300000001E-2</v>
      </c>
      <c r="N1842" s="89">
        <v>5</v>
      </c>
      <c r="O1842" s="89">
        <v>85</v>
      </c>
      <c r="P1842" s="89">
        <f t="shared" si="52"/>
        <v>30</v>
      </c>
      <c r="Q1842" s="91">
        <f t="shared" ref="Q1842:Q1859" si="53">(alpha_a+beta_b*speed_s+ceta_c*speed_s^2+delta_d/speed_s)/(epsilon_e+feta_f*speed_s+gamma_g*speed_s^2)</f>
        <v>2.7396990875150644</v>
      </c>
    </row>
    <row r="1843" spans="1:17" x14ac:dyDescent="0.25">
      <c r="A1843" s="88" t="s">
        <v>6</v>
      </c>
      <c r="B1843" s="88" t="s">
        <v>17</v>
      </c>
      <c r="C1843" s="88" t="s">
        <v>65</v>
      </c>
      <c r="D1843" s="88" t="s">
        <v>132</v>
      </c>
      <c r="E1843" s="130">
        <v>0</v>
      </c>
      <c r="F1843" s="130">
        <v>1</v>
      </c>
      <c r="G1843" s="90">
        <v>14.4931869884</v>
      </c>
      <c r="H1843" s="90">
        <v>-0.33513564709999999</v>
      </c>
      <c r="I1843" s="90">
        <v>2.0573481000000001E-3</v>
      </c>
      <c r="J1843" s="90">
        <v>29.9735206169</v>
      </c>
      <c r="K1843" s="90">
        <v>1</v>
      </c>
      <c r="L1843" s="90">
        <v>4.7154371700000003E-2</v>
      </c>
      <c r="M1843" s="90">
        <v>-5.0262530000000003E-4</v>
      </c>
      <c r="N1843" s="89">
        <v>5</v>
      </c>
      <c r="O1843" s="89">
        <v>85</v>
      </c>
      <c r="P1843" s="89">
        <f t="shared" si="52"/>
        <v>30</v>
      </c>
      <c r="Q1843" s="91">
        <f t="shared" si="53"/>
        <v>3.7150107956087313</v>
      </c>
    </row>
    <row r="1844" spans="1:17" x14ac:dyDescent="0.25">
      <c r="A1844" s="88" t="s">
        <v>6</v>
      </c>
      <c r="B1844" s="88" t="s">
        <v>17</v>
      </c>
      <c r="C1844" s="88" t="s">
        <v>65</v>
      </c>
      <c r="D1844" s="88" t="s">
        <v>133</v>
      </c>
      <c r="E1844" s="130">
        <v>0</v>
      </c>
      <c r="F1844" s="130">
        <v>1</v>
      </c>
      <c r="G1844" s="90">
        <v>-3.7494923983000001</v>
      </c>
      <c r="H1844" s="90">
        <v>0.45066245910000002</v>
      </c>
      <c r="I1844" s="90">
        <v>7.4977300000000005E-5</v>
      </c>
      <c r="J1844" s="90">
        <v>14.124207394300001</v>
      </c>
      <c r="K1844" s="90">
        <v>1</v>
      </c>
      <c r="L1844" s="90">
        <v>-0.427409388</v>
      </c>
      <c r="M1844" s="90">
        <v>5.8979027900000001E-2</v>
      </c>
      <c r="N1844" s="89">
        <v>5</v>
      </c>
      <c r="O1844" s="89">
        <v>85</v>
      </c>
      <c r="P1844" s="89">
        <f t="shared" si="52"/>
        <v>30</v>
      </c>
      <c r="Q1844" s="91">
        <f t="shared" si="53"/>
        <v>0.2498535341965884</v>
      </c>
    </row>
    <row r="1845" spans="1:17" x14ac:dyDescent="0.25">
      <c r="A1845" s="88" t="s">
        <v>20</v>
      </c>
      <c r="B1845" s="88" t="s">
        <v>23</v>
      </c>
      <c r="C1845" s="88" t="s">
        <v>65</v>
      </c>
      <c r="D1845" s="88" t="s">
        <v>131</v>
      </c>
      <c r="E1845" s="130">
        <v>0.02</v>
      </c>
      <c r="F1845" s="130">
        <v>0</v>
      </c>
      <c r="G1845" s="90">
        <v>150.874853997</v>
      </c>
      <c r="H1845" s="90">
        <v>0.8886930394</v>
      </c>
      <c r="I1845" s="90">
        <v>2.5266143299999998E-2</v>
      </c>
      <c r="J1845" s="90">
        <v>171.331845286</v>
      </c>
      <c r="K1845" s="90">
        <v>1</v>
      </c>
      <c r="L1845" s="90">
        <v>0.76700729560000003</v>
      </c>
      <c r="M1845" s="90">
        <v>1.1473289000000001E-3</v>
      </c>
      <c r="N1845" s="89">
        <v>5</v>
      </c>
      <c r="O1845" s="89">
        <v>100</v>
      </c>
      <c r="P1845" s="89">
        <f t="shared" si="52"/>
        <v>30</v>
      </c>
      <c r="Q1845" s="91">
        <f t="shared" si="53"/>
        <v>8.2253627103034379</v>
      </c>
    </row>
    <row r="1846" spans="1:17" x14ac:dyDescent="0.25">
      <c r="A1846" s="88" t="s">
        <v>20</v>
      </c>
      <c r="B1846" s="88" t="s">
        <v>23</v>
      </c>
      <c r="C1846" s="88" t="s">
        <v>65</v>
      </c>
      <c r="D1846" s="88" t="s">
        <v>132</v>
      </c>
      <c r="E1846" s="130">
        <v>0.02</v>
      </c>
      <c r="F1846" s="130">
        <v>0</v>
      </c>
      <c r="G1846" s="90">
        <v>6.6605687477000002</v>
      </c>
      <c r="H1846" s="90">
        <v>-0.27108574800000002</v>
      </c>
      <c r="I1846" s="90">
        <v>4.6088175999999996E-3</v>
      </c>
      <c r="J1846" s="90">
        <v>216.43345327279999</v>
      </c>
      <c r="K1846" s="90">
        <v>1</v>
      </c>
      <c r="L1846" s="90">
        <v>-2.8411666299999999E-2</v>
      </c>
      <c r="M1846" s="90">
        <v>1.4367118999999999E-3</v>
      </c>
      <c r="N1846" s="89">
        <v>5</v>
      </c>
      <c r="O1846" s="89">
        <v>100</v>
      </c>
      <c r="P1846" s="89">
        <f t="shared" si="52"/>
        <v>30</v>
      </c>
      <c r="Q1846" s="91">
        <f t="shared" si="53"/>
        <v>6.8650269249056031</v>
      </c>
    </row>
    <row r="1847" spans="1:17" x14ac:dyDescent="0.25">
      <c r="A1847" s="88" t="s">
        <v>20</v>
      </c>
      <c r="B1847" s="88" t="s">
        <v>23</v>
      </c>
      <c r="C1847" s="88" t="s">
        <v>65</v>
      </c>
      <c r="D1847" s="88" t="s">
        <v>133</v>
      </c>
      <c r="E1847" s="130">
        <v>0.02</v>
      </c>
      <c r="F1847" s="130">
        <v>0</v>
      </c>
      <c r="G1847" s="90">
        <v>-19.5031991681</v>
      </c>
      <c r="H1847" s="90">
        <v>1.1942837422000001</v>
      </c>
      <c r="I1847" s="90">
        <v>-4.8144716000000001E-3</v>
      </c>
      <c r="J1847" s="90">
        <v>135.7861952945</v>
      </c>
      <c r="K1847" s="90">
        <v>1</v>
      </c>
      <c r="L1847" s="90">
        <v>-0.14939596729999999</v>
      </c>
      <c r="M1847" s="90">
        <v>3.5994165199999997E-2</v>
      </c>
      <c r="N1847" s="89">
        <v>5</v>
      </c>
      <c r="O1847" s="89">
        <v>100</v>
      </c>
      <c r="P1847" s="89">
        <f t="shared" si="52"/>
        <v>30</v>
      </c>
      <c r="Q1847" s="91">
        <f t="shared" si="53"/>
        <v>0.57131980883925004</v>
      </c>
    </row>
    <row r="1848" spans="1:17" x14ac:dyDescent="0.25">
      <c r="A1848" s="88" t="s">
        <v>20</v>
      </c>
      <c r="B1848" s="88" t="s">
        <v>24</v>
      </c>
      <c r="C1848" s="88" t="s">
        <v>65</v>
      </c>
      <c r="D1848" s="88" t="s">
        <v>131</v>
      </c>
      <c r="E1848" s="130">
        <v>0.02</v>
      </c>
      <c r="F1848" s="130">
        <v>0</v>
      </c>
      <c r="G1848" s="90">
        <v>-1.1010608896</v>
      </c>
      <c r="H1848" s="90">
        <v>3.7741961000000001E-3</v>
      </c>
      <c r="I1848" s="90">
        <v>-1.4282619999999999E-4</v>
      </c>
      <c r="J1848" s="90">
        <v>168.8292475982</v>
      </c>
      <c r="K1848" s="90">
        <v>1</v>
      </c>
      <c r="L1848" s="90">
        <v>-1.36391806E-2</v>
      </c>
      <c r="M1848" s="90">
        <v>2.7247399999999999E-5</v>
      </c>
      <c r="N1848" s="89">
        <v>5</v>
      </c>
      <c r="O1848" s="89">
        <v>100</v>
      </c>
      <c r="P1848" s="89">
        <f t="shared" si="52"/>
        <v>30</v>
      </c>
      <c r="Q1848" s="91">
        <f t="shared" si="53"/>
        <v>7.331247614508146</v>
      </c>
    </row>
    <row r="1849" spans="1:17" x14ac:dyDescent="0.25">
      <c r="A1849" s="88" t="s">
        <v>20</v>
      </c>
      <c r="B1849" s="88" t="s">
        <v>24</v>
      </c>
      <c r="C1849" s="88" t="s">
        <v>65</v>
      </c>
      <c r="D1849" s="88" t="s">
        <v>132</v>
      </c>
      <c r="E1849" s="130">
        <v>0.02</v>
      </c>
      <c r="F1849" s="130">
        <v>0</v>
      </c>
      <c r="G1849" s="90">
        <v>6.8389344032999997</v>
      </c>
      <c r="H1849" s="90">
        <v>-0.25136847210000002</v>
      </c>
      <c r="I1849" s="90">
        <v>3.5223053E-3</v>
      </c>
      <c r="J1849" s="90">
        <v>197.14400786420001</v>
      </c>
      <c r="K1849" s="90">
        <v>1</v>
      </c>
      <c r="L1849" s="90">
        <v>-2.20953815E-2</v>
      </c>
      <c r="M1849" s="90">
        <v>1.0979774999999999E-3</v>
      </c>
      <c r="N1849" s="89">
        <v>5</v>
      </c>
      <c r="O1849" s="89">
        <v>100</v>
      </c>
      <c r="P1849" s="89">
        <f t="shared" si="52"/>
        <v>30</v>
      </c>
      <c r="Q1849" s="91">
        <f t="shared" si="53"/>
        <v>6.8205667310289417</v>
      </c>
    </row>
    <row r="1850" spans="1:17" x14ac:dyDescent="0.25">
      <c r="A1850" s="88" t="s">
        <v>20</v>
      </c>
      <c r="B1850" s="88" t="s">
        <v>24</v>
      </c>
      <c r="C1850" s="88" t="s">
        <v>65</v>
      </c>
      <c r="D1850" s="88" t="s">
        <v>133</v>
      </c>
      <c r="E1850" s="130">
        <v>0.02</v>
      </c>
      <c r="F1850" s="130">
        <v>0</v>
      </c>
      <c r="G1850" s="90">
        <v>-17.525698395199999</v>
      </c>
      <c r="H1850" s="90">
        <v>1.1101504364999999</v>
      </c>
      <c r="I1850" s="90">
        <v>-5.7900073000000003E-3</v>
      </c>
      <c r="J1850" s="90">
        <v>125.2448341874</v>
      </c>
      <c r="K1850" s="90">
        <v>1</v>
      </c>
      <c r="L1850" s="90">
        <v>-0.13581216169999999</v>
      </c>
      <c r="M1850" s="90">
        <v>3.3022633099999997E-2</v>
      </c>
      <c r="N1850" s="89">
        <v>5</v>
      </c>
      <c r="O1850" s="89">
        <v>100</v>
      </c>
      <c r="P1850" s="89">
        <f t="shared" si="52"/>
        <v>30</v>
      </c>
      <c r="Q1850" s="91">
        <f t="shared" si="53"/>
        <v>0.55327753521762812</v>
      </c>
    </row>
    <row r="1851" spans="1:17" x14ac:dyDescent="0.25">
      <c r="A1851" s="88" t="s">
        <v>20</v>
      </c>
      <c r="B1851" s="88" t="s">
        <v>19</v>
      </c>
      <c r="C1851" s="88" t="s">
        <v>65</v>
      </c>
      <c r="D1851" s="88" t="s">
        <v>131</v>
      </c>
      <c r="E1851" s="130">
        <v>0.02</v>
      </c>
      <c r="F1851" s="130">
        <v>0</v>
      </c>
      <c r="G1851" s="90">
        <v>-242.58005643909999</v>
      </c>
      <c r="H1851" s="90">
        <v>59.669832272299999</v>
      </c>
      <c r="I1851" s="90">
        <v>1.9247306348</v>
      </c>
      <c r="J1851" s="90">
        <v>163.60768042199999</v>
      </c>
      <c r="K1851" s="90">
        <v>1</v>
      </c>
      <c r="L1851" s="90">
        <v>-2.0997281738</v>
      </c>
      <c r="M1851" s="90">
        <v>0.61330721239999997</v>
      </c>
      <c r="N1851" s="89">
        <v>5</v>
      </c>
      <c r="O1851" s="89">
        <v>85</v>
      </c>
      <c r="P1851" s="89">
        <f t="shared" si="52"/>
        <v>30</v>
      </c>
      <c r="Q1851" s="91">
        <f t="shared" si="53"/>
        <v>6.7047530970171598</v>
      </c>
    </row>
    <row r="1852" spans="1:17" x14ac:dyDescent="0.25">
      <c r="A1852" s="88" t="s">
        <v>20</v>
      </c>
      <c r="B1852" s="88" t="s">
        <v>19</v>
      </c>
      <c r="C1852" s="88" t="s">
        <v>65</v>
      </c>
      <c r="D1852" s="88" t="s">
        <v>132</v>
      </c>
      <c r="E1852" s="130">
        <v>0.02</v>
      </c>
      <c r="F1852" s="130">
        <v>0</v>
      </c>
      <c r="G1852" s="90">
        <v>44.298132284700003</v>
      </c>
      <c r="H1852" s="90">
        <v>-1.0364394346000001</v>
      </c>
      <c r="I1852" s="90">
        <v>1.2917000200000001E-2</v>
      </c>
      <c r="J1852" s="90">
        <v>73.716337838900003</v>
      </c>
      <c r="K1852" s="90">
        <v>1</v>
      </c>
      <c r="L1852" s="90">
        <v>0.1453512475</v>
      </c>
      <c r="M1852" s="90">
        <v>1.4620612E-3</v>
      </c>
      <c r="N1852" s="89">
        <v>5</v>
      </c>
      <c r="O1852" s="89">
        <v>85</v>
      </c>
      <c r="P1852" s="89">
        <f t="shared" si="52"/>
        <v>30</v>
      </c>
      <c r="Q1852" s="91">
        <f t="shared" si="53"/>
        <v>4.087156449768476</v>
      </c>
    </row>
    <row r="1853" spans="1:17" x14ac:dyDescent="0.25">
      <c r="A1853" s="88" t="s">
        <v>20</v>
      </c>
      <c r="B1853" s="88" t="s">
        <v>19</v>
      </c>
      <c r="C1853" s="88" t="s">
        <v>65</v>
      </c>
      <c r="D1853" s="88" t="s">
        <v>133</v>
      </c>
      <c r="E1853" s="130">
        <v>0.02</v>
      </c>
      <c r="F1853" s="130">
        <v>0</v>
      </c>
      <c r="G1853" s="90">
        <v>-9.2685113548999993</v>
      </c>
      <c r="H1853" s="90">
        <v>0.66252176620000003</v>
      </c>
      <c r="I1853" s="90">
        <v>-5.9556699999999998E-5</v>
      </c>
      <c r="J1853" s="90">
        <v>46.087666586399997</v>
      </c>
      <c r="K1853" s="90">
        <v>1</v>
      </c>
      <c r="L1853" s="90">
        <v>-0.33246653570000001</v>
      </c>
      <c r="M1853" s="90">
        <v>4.5947069299999997E-2</v>
      </c>
      <c r="N1853" s="89">
        <v>5</v>
      </c>
      <c r="O1853" s="89">
        <v>85</v>
      </c>
      <c r="P1853" s="89">
        <f t="shared" si="52"/>
        <v>30</v>
      </c>
      <c r="Q1853" s="91">
        <f t="shared" si="53"/>
        <v>0.373391172437054</v>
      </c>
    </row>
    <row r="1854" spans="1:17" x14ac:dyDescent="0.25">
      <c r="A1854" s="88" t="s">
        <v>20</v>
      </c>
      <c r="B1854" s="88" t="s">
        <v>22</v>
      </c>
      <c r="C1854" s="88" t="s">
        <v>65</v>
      </c>
      <c r="D1854" s="88" t="s">
        <v>131</v>
      </c>
      <c r="E1854" s="130">
        <v>0.02</v>
      </c>
      <c r="F1854" s="130">
        <v>0</v>
      </c>
      <c r="G1854" s="90">
        <v>-95.077360929999998</v>
      </c>
      <c r="H1854" s="90">
        <v>21.742514705400001</v>
      </c>
      <c r="I1854" s="90">
        <v>0.55211354180000005</v>
      </c>
      <c r="J1854" s="90">
        <v>84.400612229999993</v>
      </c>
      <c r="K1854" s="90">
        <v>1</v>
      </c>
      <c r="L1854" s="90">
        <v>-1.3096208434000001</v>
      </c>
      <c r="M1854" s="90">
        <v>0.34109691380000001</v>
      </c>
      <c r="N1854" s="89">
        <v>5</v>
      </c>
      <c r="O1854" s="89">
        <v>85</v>
      </c>
      <c r="P1854" s="89">
        <f t="shared" si="52"/>
        <v>30</v>
      </c>
      <c r="Q1854" s="91">
        <f t="shared" si="53"/>
        <v>3.9334541859511538</v>
      </c>
    </row>
    <row r="1855" spans="1:17" x14ac:dyDescent="0.25">
      <c r="A1855" s="88" t="s">
        <v>20</v>
      </c>
      <c r="B1855" s="88" t="s">
        <v>22</v>
      </c>
      <c r="C1855" s="88" t="s">
        <v>65</v>
      </c>
      <c r="D1855" s="88" t="s">
        <v>132</v>
      </c>
      <c r="E1855" s="130">
        <v>0.02</v>
      </c>
      <c r="F1855" s="130">
        <v>0</v>
      </c>
      <c r="G1855" s="90">
        <v>10.6671365707</v>
      </c>
      <c r="H1855" s="90">
        <v>-0.3263548456</v>
      </c>
      <c r="I1855" s="90">
        <v>3.0608145E-3</v>
      </c>
      <c r="J1855" s="90">
        <v>62.274559618399998</v>
      </c>
      <c r="K1855" s="90">
        <v>1</v>
      </c>
      <c r="L1855" s="90">
        <v>7.8225563000000001E-3</v>
      </c>
      <c r="M1855" s="90">
        <v>2.093916E-4</v>
      </c>
      <c r="N1855" s="89">
        <v>5</v>
      </c>
      <c r="O1855" s="89">
        <v>85</v>
      </c>
      <c r="P1855" s="89">
        <f t="shared" si="52"/>
        <v>30</v>
      </c>
      <c r="Q1855" s="91">
        <f t="shared" si="53"/>
        <v>4.0102073595084615</v>
      </c>
    </row>
    <row r="1856" spans="1:17" x14ac:dyDescent="0.25">
      <c r="A1856" s="88" t="s">
        <v>20</v>
      </c>
      <c r="B1856" s="88" t="s">
        <v>22</v>
      </c>
      <c r="C1856" s="88" t="s">
        <v>65</v>
      </c>
      <c r="D1856" s="88" t="s">
        <v>133</v>
      </c>
      <c r="E1856" s="130">
        <v>0.02</v>
      </c>
      <c r="F1856" s="130">
        <v>0</v>
      </c>
      <c r="G1856" s="90">
        <v>-3.7995520840000001</v>
      </c>
      <c r="H1856" s="90">
        <v>0.29137421299999999</v>
      </c>
      <c r="I1856" s="90">
        <v>1.5593734999999999E-3</v>
      </c>
      <c r="J1856" s="90">
        <v>30.0962029204</v>
      </c>
      <c r="K1856" s="90">
        <v>1</v>
      </c>
      <c r="L1856" s="90">
        <v>-0.2714278712</v>
      </c>
      <c r="M1856" s="90">
        <v>3.7430627299999998E-2</v>
      </c>
      <c r="N1856" s="89">
        <v>5</v>
      </c>
      <c r="O1856" s="89">
        <v>85</v>
      </c>
      <c r="P1856" s="89">
        <f t="shared" si="52"/>
        <v>30</v>
      </c>
      <c r="Q1856" s="91">
        <f t="shared" si="53"/>
        <v>0.27682774145849576</v>
      </c>
    </row>
    <row r="1857" spans="1:17" x14ac:dyDescent="0.25">
      <c r="A1857" s="88" t="s">
        <v>20</v>
      </c>
      <c r="B1857" s="88" t="s">
        <v>21</v>
      </c>
      <c r="C1857" s="88" t="s">
        <v>65</v>
      </c>
      <c r="D1857" s="88" t="s">
        <v>131</v>
      </c>
      <c r="E1857" s="130">
        <v>0.02</v>
      </c>
      <c r="F1857" s="130">
        <v>0</v>
      </c>
      <c r="G1857" s="90">
        <v>-118.1908642284</v>
      </c>
      <c r="H1857" s="90">
        <v>26.5266468893</v>
      </c>
      <c r="I1857" s="90">
        <v>0.79072235219999998</v>
      </c>
      <c r="J1857" s="90">
        <v>105.23267746409999</v>
      </c>
      <c r="K1857" s="90">
        <v>1</v>
      </c>
      <c r="L1857" s="90">
        <v>-1.2881244176</v>
      </c>
      <c r="M1857" s="90">
        <v>0.33125000700000001</v>
      </c>
      <c r="N1857" s="89">
        <v>5</v>
      </c>
      <c r="O1857" s="89">
        <v>85</v>
      </c>
      <c r="P1857" s="89">
        <f t="shared" si="52"/>
        <v>30</v>
      </c>
      <c r="Q1857" s="91">
        <f t="shared" si="53"/>
        <v>5.3468965165041471</v>
      </c>
    </row>
    <row r="1858" spans="1:17" x14ac:dyDescent="0.25">
      <c r="A1858" s="88" t="s">
        <v>20</v>
      </c>
      <c r="B1858" s="88" t="s">
        <v>21</v>
      </c>
      <c r="C1858" s="88" t="s">
        <v>65</v>
      </c>
      <c r="D1858" s="88" t="s">
        <v>132</v>
      </c>
      <c r="E1858" s="130">
        <v>0.02</v>
      </c>
      <c r="F1858" s="130">
        <v>0</v>
      </c>
      <c r="G1858" s="90">
        <v>18.388146271499998</v>
      </c>
      <c r="H1858" s="90">
        <v>-0.51065900919999996</v>
      </c>
      <c r="I1858" s="90">
        <v>4.4767213999999996E-3</v>
      </c>
      <c r="J1858" s="90">
        <v>77.398404924000005</v>
      </c>
      <c r="K1858" s="90">
        <v>1</v>
      </c>
      <c r="L1858" s="90">
        <v>3.2989232799999997E-2</v>
      </c>
      <c r="M1858" s="90">
        <v>9.0977799999999995E-5</v>
      </c>
      <c r="N1858" s="89">
        <v>5</v>
      </c>
      <c r="O1858" s="89">
        <v>85</v>
      </c>
      <c r="P1858" s="89">
        <f t="shared" si="52"/>
        <v>30</v>
      </c>
      <c r="Q1858" s="91">
        <f t="shared" si="53"/>
        <v>4.6715451554622058</v>
      </c>
    </row>
    <row r="1859" spans="1:17" x14ac:dyDescent="0.25">
      <c r="A1859" s="88" t="s">
        <v>20</v>
      </c>
      <c r="B1859" s="88" t="s">
        <v>21</v>
      </c>
      <c r="C1859" s="88" t="s">
        <v>65</v>
      </c>
      <c r="D1859" s="88" t="s">
        <v>133</v>
      </c>
      <c r="E1859" s="130">
        <v>0.02</v>
      </c>
      <c r="F1859" s="130">
        <v>0</v>
      </c>
      <c r="G1859" s="90">
        <v>-7.1955777893999997</v>
      </c>
      <c r="H1859" s="90">
        <v>0.4717297694</v>
      </c>
      <c r="I1859" s="90">
        <v>4.2222629999999999E-4</v>
      </c>
      <c r="J1859" s="90">
        <v>41.821693064800002</v>
      </c>
      <c r="K1859" s="90">
        <v>1</v>
      </c>
      <c r="L1859" s="90">
        <v>-0.28186667230000001</v>
      </c>
      <c r="M1859" s="90">
        <v>3.620106E-2</v>
      </c>
      <c r="N1859" s="89">
        <v>5</v>
      </c>
      <c r="O1859" s="89">
        <v>85</v>
      </c>
      <c r="P1859" s="89">
        <f t="shared" si="52"/>
        <v>30</v>
      </c>
      <c r="Q1859" s="91">
        <f t="shared" si="53"/>
        <v>0.3474782663011905</v>
      </c>
    </row>
    <row r="1860" spans="1:17" x14ac:dyDescent="0.25">
      <c r="A1860" s="88" t="s">
        <v>20</v>
      </c>
      <c r="B1860" s="88" t="s">
        <v>23</v>
      </c>
      <c r="C1860" s="88" t="s">
        <v>65</v>
      </c>
      <c r="D1860" s="88" t="s">
        <v>134</v>
      </c>
      <c r="E1860" s="130">
        <v>0.02</v>
      </c>
      <c r="F1860" s="130">
        <v>0</v>
      </c>
      <c r="G1860" s="90">
        <v>174.99992907109603</v>
      </c>
      <c r="H1860" s="90">
        <v>1.0105769958503197</v>
      </c>
      <c r="I1860" s="90">
        <v>-0.7320715409945685</v>
      </c>
      <c r="J1860" s="90">
        <v>0</v>
      </c>
      <c r="K1860" s="90">
        <v>0</v>
      </c>
      <c r="L1860" s="90">
        <v>0</v>
      </c>
      <c r="M1860" s="90">
        <v>0</v>
      </c>
      <c r="N1860" s="89">
        <v>12</v>
      </c>
      <c r="O1860" s="89">
        <v>105</v>
      </c>
      <c r="P1860" s="89">
        <f t="shared" si="52"/>
        <v>30</v>
      </c>
      <c r="Q1860" s="91">
        <f>((alpha_a*(beta_b^speed_s))*(speed_s^ceta_c))</f>
        <v>19.895812506791604</v>
      </c>
    </row>
    <row r="1861" spans="1:17" x14ac:dyDescent="0.25">
      <c r="A1861" s="88" t="s">
        <v>20</v>
      </c>
      <c r="B1861" s="88" t="s">
        <v>23</v>
      </c>
      <c r="C1861" s="88" t="s">
        <v>65</v>
      </c>
      <c r="D1861" s="88" t="s">
        <v>135</v>
      </c>
      <c r="E1861" s="130">
        <v>0.02</v>
      </c>
      <c r="F1861" s="130">
        <v>0</v>
      </c>
      <c r="G1861" s="90">
        <v>141.20694340693439</v>
      </c>
      <c r="H1861" s="90">
        <v>1.009341170558032</v>
      </c>
      <c r="I1861" s="90">
        <v>-0.73196130537324466</v>
      </c>
      <c r="J1861" s="90">
        <v>0</v>
      </c>
      <c r="K1861" s="90">
        <v>0</v>
      </c>
      <c r="L1861" s="90">
        <v>0</v>
      </c>
      <c r="M1861" s="90">
        <v>0</v>
      </c>
      <c r="N1861" s="89">
        <v>12</v>
      </c>
      <c r="O1861" s="89">
        <v>105</v>
      </c>
      <c r="P1861" s="89">
        <f t="shared" si="52"/>
        <v>30</v>
      </c>
      <c r="Q1861" s="91">
        <f>((alpha_a*(beta_b^speed_s))*(speed_s^ceta_c))</f>
        <v>15.481038798015698</v>
      </c>
    </row>
    <row r="1862" spans="1:17" x14ac:dyDescent="0.25">
      <c r="A1862" s="88" t="s">
        <v>20</v>
      </c>
      <c r="B1862" s="88" t="s">
        <v>23</v>
      </c>
      <c r="C1862" s="88" t="s">
        <v>65</v>
      </c>
      <c r="D1862" s="88" t="s">
        <v>136</v>
      </c>
      <c r="E1862" s="130">
        <v>0.02</v>
      </c>
      <c r="F1862" s="130">
        <v>0</v>
      </c>
      <c r="G1862" s="90">
        <v>6.8396089527427311</v>
      </c>
      <c r="H1862" s="90">
        <v>7.9649072240264907E-2</v>
      </c>
      <c r="I1862" s="90">
        <v>261.0998357133227</v>
      </c>
      <c r="J1862" s="90">
        <v>-1.0176378139999405</v>
      </c>
      <c r="K1862" s="90">
        <v>0</v>
      </c>
      <c r="L1862" s="90">
        <v>0</v>
      </c>
      <c r="M1862" s="90">
        <v>0</v>
      </c>
      <c r="N1862" s="89">
        <v>12</v>
      </c>
      <c r="O1862" s="89">
        <v>105</v>
      </c>
      <c r="P1862" s="89">
        <f t="shared" si="52"/>
        <v>30</v>
      </c>
      <c r="Q1862" s="91">
        <f>((alpha_a*(speed_s^beta_b))+(ceta_c*(speed_s^delta_d)))</f>
        <v>17.164301799408083</v>
      </c>
    </row>
    <row r="1863" spans="1:17" x14ac:dyDescent="0.25">
      <c r="A1863" s="88" t="s">
        <v>20</v>
      </c>
      <c r="B1863" s="88" t="s">
        <v>23</v>
      </c>
      <c r="C1863" s="88" t="s">
        <v>65</v>
      </c>
      <c r="D1863" s="88" t="s">
        <v>137</v>
      </c>
      <c r="E1863" s="130">
        <v>0.02</v>
      </c>
      <c r="F1863" s="130">
        <v>0</v>
      </c>
      <c r="G1863" s="90">
        <v>300.83054107999459</v>
      </c>
      <c r="H1863" s="90">
        <v>-1.0532984918835633</v>
      </c>
      <c r="I1863" s="90">
        <v>3.0755741512646475</v>
      </c>
      <c r="J1863" s="90">
        <v>0.17399124026396459</v>
      </c>
      <c r="K1863" s="90">
        <v>0</v>
      </c>
      <c r="L1863" s="90">
        <v>0</v>
      </c>
      <c r="M1863" s="90">
        <v>0</v>
      </c>
      <c r="N1863" s="89">
        <v>12</v>
      </c>
      <c r="O1863" s="89">
        <v>105</v>
      </c>
      <c r="P1863" s="89">
        <f t="shared" si="52"/>
        <v>30</v>
      </c>
      <c r="Q1863" s="91">
        <f>((alpha_a*(speed_s^beta_b))+(ceta_c*(speed_s^delta_d)))</f>
        <v>13.923299925862736</v>
      </c>
    </row>
    <row r="1864" spans="1:17" x14ac:dyDescent="0.25">
      <c r="A1864" s="88" t="s">
        <v>20</v>
      </c>
      <c r="B1864" s="88" t="s">
        <v>23</v>
      </c>
      <c r="C1864" s="88" t="s">
        <v>65</v>
      </c>
      <c r="D1864" s="88" t="s">
        <v>138</v>
      </c>
      <c r="E1864" s="130">
        <v>0.02</v>
      </c>
      <c r="F1864" s="130">
        <v>0</v>
      </c>
      <c r="G1864" s="90">
        <v>6.7260744327769988</v>
      </c>
      <c r="H1864" s="90">
        <v>184.44929779640211</v>
      </c>
      <c r="I1864" s="90">
        <v>-0.22749181717052028</v>
      </c>
      <c r="J1864" s="90">
        <v>1.0056938818477321</v>
      </c>
      <c r="K1864" s="90">
        <v>1.7393002288649883E-2</v>
      </c>
      <c r="L1864" s="90">
        <v>0</v>
      </c>
      <c r="M1864" s="90">
        <v>0</v>
      </c>
      <c r="N1864" s="89">
        <v>12</v>
      </c>
      <c r="O1864" s="89">
        <v>105</v>
      </c>
      <c r="P1864" s="89">
        <f t="shared" si="52"/>
        <v>30</v>
      </c>
      <c r="Q1864" s="91">
        <f>(alpha_a+(beta_b/(1+EXP((((-1)*ceta_c)+(delta_d*LN(speed_s)))+(epsilon_e*speed_s)))))</f>
        <v>9.5332894343861074</v>
      </c>
    </row>
    <row r="1865" spans="1:17" x14ac:dyDescent="0.25">
      <c r="A1865" s="88" t="s">
        <v>20</v>
      </c>
      <c r="B1865" s="88" t="s">
        <v>24</v>
      </c>
      <c r="C1865" s="88" t="s">
        <v>65</v>
      </c>
      <c r="D1865" s="88" t="s">
        <v>134</v>
      </c>
      <c r="E1865" s="130">
        <v>0.02</v>
      </c>
      <c r="F1865" s="130">
        <v>0</v>
      </c>
      <c r="G1865" s="90">
        <v>156.74566490192512</v>
      </c>
      <c r="H1865" s="90">
        <v>1.0118113662756667</v>
      </c>
      <c r="I1865" s="90">
        <v>-0.77509510370543167</v>
      </c>
      <c r="J1865" s="90">
        <v>0</v>
      </c>
      <c r="K1865" s="90">
        <v>0</v>
      </c>
      <c r="L1865" s="90">
        <v>0</v>
      </c>
      <c r="M1865" s="90">
        <v>0</v>
      </c>
      <c r="N1865" s="89">
        <v>12</v>
      </c>
      <c r="O1865" s="89">
        <v>105</v>
      </c>
      <c r="P1865" s="89">
        <f t="shared" ref="P1865:P1928" si="54">IF($P$2&lt;N1865,N1865,IF($P$2&gt;O1865,O1865,$P$2))</f>
        <v>30</v>
      </c>
      <c r="Q1865" s="91">
        <f>((alpha_a*(beta_b^speed_s))*(speed_s^ceta_c))</f>
        <v>15.968815380163045</v>
      </c>
    </row>
    <row r="1866" spans="1:17" x14ac:dyDescent="0.25">
      <c r="A1866" s="88" t="s">
        <v>20</v>
      </c>
      <c r="B1866" s="88" t="s">
        <v>24</v>
      </c>
      <c r="C1866" s="88" t="s">
        <v>65</v>
      </c>
      <c r="D1866" s="88" t="s">
        <v>135</v>
      </c>
      <c r="E1866" s="130">
        <v>0.02</v>
      </c>
      <c r="F1866" s="130">
        <v>0</v>
      </c>
      <c r="G1866" s="90">
        <v>132.56655234303472</v>
      </c>
      <c r="H1866" s="90">
        <v>1.0109926927395054</v>
      </c>
      <c r="I1866" s="90">
        <v>-0.78418505219911483</v>
      </c>
      <c r="J1866" s="90">
        <v>0</v>
      </c>
      <c r="K1866" s="90">
        <v>0</v>
      </c>
      <c r="L1866" s="90">
        <v>0</v>
      </c>
      <c r="M1866" s="90">
        <v>0</v>
      </c>
      <c r="N1866" s="89">
        <v>12</v>
      </c>
      <c r="O1866" s="89">
        <v>105</v>
      </c>
      <c r="P1866" s="89">
        <f t="shared" si="54"/>
        <v>30</v>
      </c>
      <c r="Q1866" s="91">
        <f>((alpha_a*(beta_b^speed_s))*(speed_s^ceta_c))</f>
        <v>12.780211812904861</v>
      </c>
    </row>
    <row r="1867" spans="1:17" x14ac:dyDescent="0.25">
      <c r="A1867" s="88" t="s">
        <v>20</v>
      </c>
      <c r="B1867" s="88" t="s">
        <v>24</v>
      </c>
      <c r="C1867" s="88" t="s">
        <v>65</v>
      </c>
      <c r="D1867" s="88" t="s">
        <v>136</v>
      </c>
      <c r="E1867" s="130">
        <v>0.02</v>
      </c>
      <c r="F1867" s="130">
        <v>0</v>
      </c>
      <c r="G1867" s="90">
        <v>215.83665685314091</v>
      </c>
      <c r="H1867" s="90">
        <v>-0.94969816278270913</v>
      </c>
      <c r="I1867" s="90">
        <v>2.8246599612497278</v>
      </c>
      <c r="J1867" s="90">
        <v>0.23232234257412884</v>
      </c>
      <c r="K1867" s="90">
        <v>0</v>
      </c>
      <c r="L1867" s="90">
        <v>0</v>
      </c>
      <c r="M1867" s="90">
        <v>0</v>
      </c>
      <c r="N1867" s="89">
        <v>12</v>
      </c>
      <c r="O1867" s="89">
        <v>105</v>
      </c>
      <c r="P1867" s="89">
        <f t="shared" si="54"/>
        <v>30</v>
      </c>
      <c r="Q1867" s="91">
        <f>((alpha_a*(speed_s^beta_b))+(ceta_c*(speed_s^delta_d)))</f>
        <v>14.761941044581901</v>
      </c>
    </row>
    <row r="1868" spans="1:17" x14ac:dyDescent="0.25">
      <c r="A1868" s="88" t="s">
        <v>20</v>
      </c>
      <c r="B1868" s="88" t="s">
        <v>24</v>
      </c>
      <c r="C1868" s="88" t="s">
        <v>65</v>
      </c>
      <c r="D1868" s="88" t="s">
        <v>137</v>
      </c>
      <c r="E1868" s="130">
        <v>0.02</v>
      </c>
      <c r="F1868" s="130">
        <v>0</v>
      </c>
      <c r="G1868" s="90">
        <v>3.0255492643792503</v>
      </c>
      <c r="H1868" s="90">
        <v>0.17612595799612987</v>
      </c>
      <c r="I1868" s="90">
        <v>411.22804436747521</v>
      </c>
      <c r="J1868" s="90">
        <v>-1.1924474219705119</v>
      </c>
      <c r="K1868" s="90">
        <v>0</v>
      </c>
      <c r="L1868" s="90">
        <v>0</v>
      </c>
      <c r="M1868" s="90">
        <v>0</v>
      </c>
      <c r="N1868" s="89">
        <v>12</v>
      </c>
      <c r="O1868" s="89">
        <v>105</v>
      </c>
      <c r="P1868" s="89">
        <f t="shared" si="54"/>
        <v>30</v>
      </c>
      <c r="Q1868" s="91">
        <f>((alpha_a*(speed_s^beta_b))+(ceta_c*(speed_s^delta_d)))</f>
        <v>12.631113408426547</v>
      </c>
    </row>
    <row r="1869" spans="1:17" x14ac:dyDescent="0.25">
      <c r="A1869" s="88" t="s">
        <v>20</v>
      </c>
      <c r="B1869" s="88" t="s">
        <v>24</v>
      </c>
      <c r="C1869" s="88" t="s">
        <v>65</v>
      </c>
      <c r="D1869" s="88" t="s">
        <v>138</v>
      </c>
      <c r="E1869" s="130">
        <v>0.02</v>
      </c>
      <c r="F1869" s="130">
        <v>0</v>
      </c>
      <c r="G1869" s="90">
        <v>2.3513625011908443</v>
      </c>
      <c r="H1869" s="90">
        <v>0.17005128771578518</v>
      </c>
      <c r="I1869" s="90">
        <v>163.56620506866034</v>
      </c>
      <c r="J1869" s="90">
        <v>-1.0686059444426061</v>
      </c>
      <c r="K1869" s="90">
        <v>0</v>
      </c>
      <c r="L1869" s="90">
        <v>0</v>
      </c>
      <c r="M1869" s="90">
        <v>0</v>
      </c>
      <c r="N1869" s="89">
        <v>12</v>
      </c>
      <c r="O1869" s="89">
        <v>105</v>
      </c>
      <c r="P1869" s="89">
        <f t="shared" si="54"/>
        <v>30</v>
      </c>
      <c r="Q1869" s="91">
        <f>((alpha_a*(speed_s^beta_b))+(ceta_c*(speed_s^delta_d)))</f>
        <v>8.5103242401842749</v>
      </c>
    </row>
    <row r="1870" spans="1:17" x14ac:dyDescent="0.25">
      <c r="A1870" s="88" t="s">
        <v>20</v>
      </c>
      <c r="B1870" s="88" t="s">
        <v>19</v>
      </c>
      <c r="C1870" s="88" t="s">
        <v>65</v>
      </c>
      <c r="D1870" s="88" t="s">
        <v>134</v>
      </c>
      <c r="E1870" s="130">
        <v>0.02</v>
      </c>
      <c r="F1870" s="130">
        <v>0</v>
      </c>
      <c r="G1870" s="90">
        <v>100.00535336143527</v>
      </c>
      <c r="H1870" s="90">
        <v>1.0056419391722784</v>
      </c>
      <c r="I1870" s="90">
        <v>-0.46501032491836575</v>
      </c>
      <c r="J1870" s="90">
        <v>0</v>
      </c>
      <c r="K1870" s="90">
        <v>0</v>
      </c>
      <c r="L1870" s="90">
        <v>0</v>
      </c>
      <c r="M1870" s="90">
        <v>0</v>
      </c>
      <c r="N1870" s="89">
        <v>11</v>
      </c>
      <c r="O1870" s="89">
        <v>86</v>
      </c>
      <c r="P1870" s="89">
        <f t="shared" si="54"/>
        <v>30</v>
      </c>
      <c r="Q1870" s="91">
        <f>((alpha_a*(beta_b^speed_s))*(speed_s^ceta_c))</f>
        <v>24.347138079769966</v>
      </c>
    </row>
    <row r="1871" spans="1:17" x14ac:dyDescent="0.25">
      <c r="A1871" s="88" t="s">
        <v>20</v>
      </c>
      <c r="B1871" s="88" t="s">
        <v>19</v>
      </c>
      <c r="C1871" s="88" t="s">
        <v>65</v>
      </c>
      <c r="D1871" s="88" t="s">
        <v>135</v>
      </c>
      <c r="E1871" s="130">
        <v>0.02</v>
      </c>
      <c r="F1871" s="130">
        <v>0</v>
      </c>
      <c r="G1871" s="90">
        <v>124.11445355814386</v>
      </c>
      <c r="H1871" s="90">
        <v>-0.99563643990070727</v>
      </c>
      <c r="I1871" s="90">
        <v>11.430773997060092</v>
      </c>
      <c r="J1871" s="90">
        <v>-1.8770482769914533E-2</v>
      </c>
      <c r="K1871" s="90">
        <v>0</v>
      </c>
      <c r="L1871" s="90">
        <v>0</v>
      </c>
      <c r="M1871" s="90">
        <v>0</v>
      </c>
      <c r="N1871" s="89">
        <v>11</v>
      </c>
      <c r="O1871" s="89">
        <v>86</v>
      </c>
      <c r="P1871" s="89">
        <f t="shared" si="54"/>
        <v>30</v>
      </c>
      <c r="Q1871" s="91">
        <f>((alpha_a*(speed_s^beta_b))+(ceta_c*(speed_s^delta_d)))</f>
        <v>14.92282326504465</v>
      </c>
    </row>
    <row r="1872" spans="1:17" x14ac:dyDescent="0.25">
      <c r="A1872" s="88" t="s">
        <v>20</v>
      </c>
      <c r="B1872" s="88" t="s">
        <v>19</v>
      </c>
      <c r="C1872" s="88" t="s">
        <v>65</v>
      </c>
      <c r="D1872" s="88" t="s">
        <v>136</v>
      </c>
      <c r="E1872" s="130">
        <v>0.02</v>
      </c>
      <c r="F1872" s="130">
        <v>0</v>
      </c>
      <c r="G1872" s="90">
        <v>12.468304788725117</v>
      </c>
      <c r="H1872" s="90">
        <v>-3.690969490943561E-2</v>
      </c>
      <c r="I1872" s="90">
        <v>155.72123286220651</v>
      </c>
      <c r="J1872" s="90">
        <v>-1.0297155965265277</v>
      </c>
      <c r="K1872" s="90">
        <v>0</v>
      </c>
      <c r="L1872" s="90">
        <v>0</v>
      </c>
      <c r="M1872" s="90">
        <v>0</v>
      </c>
      <c r="N1872" s="89">
        <v>11</v>
      </c>
      <c r="O1872" s="89">
        <v>86</v>
      </c>
      <c r="P1872" s="89">
        <f t="shared" si="54"/>
        <v>30</v>
      </c>
      <c r="Q1872" s="91">
        <f>((alpha_a*(speed_s^beta_b))+(ceta_c*(speed_s^delta_d)))</f>
        <v>15.689061772325836</v>
      </c>
    </row>
    <row r="1873" spans="1:17" x14ac:dyDescent="0.25">
      <c r="A1873" s="88" t="s">
        <v>20</v>
      </c>
      <c r="B1873" s="88" t="s">
        <v>19</v>
      </c>
      <c r="C1873" s="88" t="s">
        <v>65</v>
      </c>
      <c r="D1873" s="88" t="s">
        <v>137</v>
      </c>
      <c r="E1873" s="130">
        <v>0.02</v>
      </c>
      <c r="F1873" s="130">
        <v>0</v>
      </c>
      <c r="G1873" s="90">
        <v>31.758867392094881</v>
      </c>
      <c r="H1873" s="90">
        <v>-0.29613982458514837</v>
      </c>
      <c r="I1873" s="90">
        <v>1130.4941162616599</v>
      </c>
      <c r="J1873" s="90">
        <v>-1.9792990919728071</v>
      </c>
      <c r="K1873" s="90">
        <v>0</v>
      </c>
      <c r="L1873" s="90">
        <v>0</v>
      </c>
      <c r="M1873" s="90">
        <v>0</v>
      </c>
      <c r="N1873" s="89">
        <v>11</v>
      </c>
      <c r="O1873" s="89">
        <v>86</v>
      </c>
      <c r="P1873" s="89">
        <f t="shared" si="54"/>
        <v>30</v>
      </c>
      <c r="Q1873" s="91">
        <f>((alpha_a*(speed_s^beta_b))+(ceta_c*(speed_s^delta_d)))</f>
        <v>12.946999858013825</v>
      </c>
    </row>
    <row r="1874" spans="1:17" x14ac:dyDescent="0.25">
      <c r="A1874" s="88" t="s">
        <v>20</v>
      </c>
      <c r="B1874" s="88" t="s">
        <v>19</v>
      </c>
      <c r="C1874" s="88" t="s">
        <v>65</v>
      </c>
      <c r="D1874" s="88" t="s">
        <v>138</v>
      </c>
      <c r="E1874" s="130">
        <v>0.02</v>
      </c>
      <c r="F1874" s="130">
        <v>0</v>
      </c>
      <c r="G1874" s="90">
        <v>28.549112025285527</v>
      </c>
      <c r="H1874" s="90">
        <v>-0.34465062489613207</v>
      </c>
      <c r="I1874" s="90">
        <v>11241.282535946893</v>
      </c>
      <c r="J1874" s="90">
        <v>-3.770450735364272</v>
      </c>
      <c r="K1874" s="90">
        <v>0</v>
      </c>
      <c r="L1874" s="90">
        <v>0</v>
      </c>
      <c r="M1874" s="90">
        <v>0</v>
      </c>
      <c r="N1874" s="89">
        <v>11</v>
      </c>
      <c r="O1874" s="89">
        <v>86</v>
      </c>
      <c r="P1874" s="89">
        <f t="shared" si="54"/>
        <v>30</v>
      </c>
      <c r="Q1874" s="91">
        <f>((alpha_a*(speed_s^beta_b))+(ceta_c*(speed_s^delta_d)))</f>
        <v>8.8713064061993823</v>
      </c>
    </row>
    <row r="1875" spans="1:17" x14ac:dyDescent="0.25">
      <c r="A1875" s="88" t="s">
        <v>20</v>
      </c>
      <c r="B1875" s="88" t="s">
        <v>22</v>
      </c>
      <c r="C1875" s="88" t="s">
        <v>65</v>
      </c>
      <c r="D1875" s="88" t="s">
        <v>134</v>
      </c>
      <c r="E1875" s="130">
        <v>0.02</v>
      </c>
      <c r="F1875" s="130">
        <v>0</v>
      </c>
      <c r="G1875" s="90">
        <v>9.8409592380650857</v>
      </c>
      <c r="H1875" s="90">
        <v>46.537756688808571</v>
      </c>
      <c r="I1875" s="90">
        <v>-0.10488015851403121</v>
      </c>
      <c r="J1875" s="90">
        <v>0.19132535386630808</v>
      </c>
      <c r="K1875" s="90">
        <v>8.9044900884877792E-2</v>
      </c>
      <c r="L1875" s="90">
        <v>0</v>
      </c>
      <c r="M1875" s="90">
        <v>0</v>
      </c>
      <c r="N1875" s="89">
        <v>11</v>
      </c>
      <c r="O1875" s="89">
        <v>86</v>
      </c>
      <c r="P1875" s="89">
        <f t="shared" si="54"/>
        <v>30</v>
      </c>
      <c r="Q1875" s="91">
        <f>(alpha_a+(beta_b/(1+EXP((((-1)*ceta_c)+(delta_d*LN(speed_s)))+(epsilon_e*speed_s)))))</f>
        <v>11.305193631649091</v>
      </c>
    </row>
    <row r="1876" spans="1:17" x14ac:dyDescent="0.25">
      <c r="A1876" s="88" t="s">
        <v>20</v>
      </c>
      <c r="B1876" s="88" t="s">
        <v>22</v>
      </c>
      <c r="C1876" s="88" t="s">
        <v>65</v>
      </c>
      <c r="D1876" s="88" t="s">
        <v>135</v>
      </c>
      <c r="E1876" s="130">
        <v>0.02</v>
      </c>
      <c r="F1876" s="130">
        <v>0</v>
      </c>
      <c r="G1876" s="90">
        <v>135.49923662689727</v>
      </c>
      <c r="H1876" s="90">
        <v>-1.2010772664863134</v>
      </c>
      <c r="I1876" s="90">
        <v>6.8905222051403836</v>
      </c>
      <c r="J1876" s="90">
        <v>-2.9430111397957207E-2</v>
      </c>
      <c r="K1876" s="90">
        <v>0</v>
      </c>
      <c r="L1876" s="90">
        <v>0</v>
      </c>
      <c r="M1876" s="90">
        <v>0</v>
      </c>
      <c r="N1876" s="89">
        <v>11</v>
      </c>
      <c r="O1876" s="89">
        <v>86</v>
      </c>
      <c r="P1876" s="89">
        <f t="shared" si="54"/>
        <v>30</v>
      </c>
      <c r="Q1876" s="91">
        <f>((alpha_a*(speed_s^beta_b))+(ceta_c*(speed_s^delta_d)))</f>
        <v>8.5134863705871986</v>
      </c>
    </row>
    <row r="1877" spans="1:17" x14ac:dyDescent="0.25">
      <c r="A1877" s="88" t="s">
        <v>20</v>
      </c>
      <c r="B1877" s="88" t="s">
        <v>22</v>
      </c>
      <c r="C1877" s="88" t="s">
        <v>65</v>
      </c>
      <c r="D1877" s="88" t="s">
        <v>136</v>
      </c>
      <c r="E1877" s="130">
        <v>0.02</v>
      </c>
      <c r="F1877" s="130">
        <v>0</v>
      </c>
      <c r="G1877" s="90">
        <v>6.3372240345243434</v>
      </c>
      <c r="H1877" s="90">
        <v>32.836650426632232</v>
      </c>
      <c r="I1877" s="90">
        <v>2.4686120767901696</v>
      </c>
      <c r="J1877" s="90">
        <v>1.4394898424693572</v>
      </c>
      <c r="K1877" s="90">
        <v>-2.639565798908968E-3</v>
      </c>
      <c r="L1877" s="90">
        <v>0</v>
      </c>
      <c r="M1877" s="90">
        <v>0</v>
      </c>
      <c r="N1877" s="89">
        <v>11</v>
      </c>
      <c r="O1877" s="89">
        <v>86</v>
      </c>
      <c r="P1877" s="89">
        <f t="shared" si="54"/>
        <v>30</v>
      </c>
      <c r="Q1877" s="91">
        <f>(alpha_a+(beta_b/(1+EXP((((-1)*ceta_c)+(delta_d*LN(speed_s)))+(epsilon_e*speed_s)))))</f>
        <v>9.2008999734086139</v>
      </c>
    </row>
    <row r="1878" spans="1:17" x14ac:dyDescent="0.25">
      <c r="A1878" s="88" t="s">
        <v>20</v>
      </c>
      <c r="B1878" s="88" t="s">
        <v>22</v>
      </c>
      <c r="C1878" s="88" t="s">
        <v>65</v>
      </c>
      <c r="D1878" s="88" t="s">
        <v>137</v>
      </c>
      <c r="E1878" s="130">
        <v>0.02</v>
      </c>
      <c r="F1878" s="130">
        <v>0</v>
      </c>
      <c r="G1878" s="90">
        <v>26.081727160709889</v>
      </c>
      <c r="H1878" s="90">
        <v>-0.39901835980435557</v>
      </c>
      <c r="I1878" s="90">
        <v>611.06197282765618</v>
      </c>
      <c r="J1878" s="90">
        <v>-1.8949644756162494</v>
      </c>
      <c r="K1878" s="90">
        <v>0</v>
      </c>
      <c r="L1878" s="90">
        <v>0</v>
      </c>
      <c r="M1878" s="90">
        <v>0</v>
      </c>
      <c r="N1878" s="89">
        <v>11</v>
      </c>
      <c r="O1878" s="89">
        <v>86</v>
      </c>
      <c r="P1878" s="89">
        <f t="shared" si="54"/>
        <v>30</v>
      </c>
      <c r="Q1878" s="91">
        <f>((alpha_a*(speed_s^beta_b))+(ceta_c*(speed_s^delta_d)))</f>
        <v>7.6838219234872014</v>
      </c>
    </row>
    <row r="1879" spans="1:17" x14ac:dyDescent="0.25">
      <c r="A1879" s="88" t="s">
        <v>20</v>
      </c>
      <c r="B1879" s="88" t="s">
        <v>22</v>
      </c>
      <c r="C1879" s="88" t="s">
        <v>65</v>
      </c>
      <c r="D1879" s="88" t="s">
        <v>138</v>
      </c>
      <c r="E1879" s="130">
        <v>0.02</v>
      </c>
      <c r="F1879" s="130">
        <v>0</v>
      </c>
      <c r="G1879" s="90">
        <v>18.297785604268409</v>
      </c>
      <c r="H1879" s="90">
        <v>-0.38588314464016454</v>
      </c>
      <c r="I1879" s="90">
        <v>1331.2992070283494</v>
      </c>
      <c r="J1879" s="90">
        <v>-2.9053231229013092</v>
      </c>
      <c r="K1879" s="90">
        <v>0</v>
      </c>
      <c r="L1879" s="90">
        <v>0</v>
      </c>
      <c r="M1879" s="90">
        <v>0</v>
      </c>
      <c r="N1879" s="89">
        <v>11</v>
      </c>
      <c r="O1879" s="89">
        <v>86</v>
      </c>
      <c r="P1879" s="89">
        <f t="shared" si="54"/>
        <v>30</v>
      </c>
      <c r="Q1879" s="91">
        <f>((alpha_a*(speed_s^beta_b))+(ceta_c*(speed_s^delta_d)))</f>
        <v>4.9929953339332336</v>
      </c>
    </row>
    <row r="1880" spans="1:17" x14ac:dyDescent="0.25">
      <c r="A1880" s="88" t="s">
        <v>20</v>
      </c>
      <c r="B1880" s="88" t="s">
        <v>21</v>
      </c>
      <c r="C1880" s="88" t="s">
        <v>65</v>
      </c>
      <c r="D1880" s="88" t="s">
        <v>134</v>
      </c>
      <c r="E1880" s="130">
        <v>0.02</v>
      </c>
      <c r="F1880" s="130">
        <v>0</v>
      </c>
      <c r="G1880" s="90">
        <v>7.1405200035257286</v>
      </c>
      <c r="H1880" s="90">
        <v>0.13174319822633199</v>
      </c>
      <c r="I1880" s="90">
        <v>172.04758699945722</v>
      </c>
      <c r="J1880" s="90">
        <v>-0.91189473855783953</v>
      </c>
      <c r="K1880" s="90">
        <v>0</v>
      </c>
      <c r="L1880" s="90">
        <v>0</v>
      </c>
      <c r="M1880" s="90">
        <v>0</v>
      </c>
      <c r="N1880" s="89">
        <v>11</v>
      </c>
      <c r="O1880" s="89">
        <v>86</v>
      </c>
      <c r="P1880" s="89">
        <f t="shared" si="54"/>
        <v>30</v>
      </c>
      <c r="Q1880" s="91">
        <f>((alpha_a*(speed_s^beta_b))+(ceta_c*(speed_s^delta_d)))</f>
        <v>18.915861838498572</v>
      </c>
    </row>
    <row r="1881" spans="1:17" x14ac:dyDescent="0.25">
      <c r="A1881" s="88" t="s">
        <v>20</v>
      </c>
      <c r="B1881" s="88" t="s">
        <v>21</v>
      </c>
      <c r="C1881" s="88" t="s">
        <v>65</v>
      </c>
      <c r="D1881" s="88" t="s">
        <v>135</v>
      </c>
      <c r="E1881" s="130">
        <v>0.02</v>
      </c>
      <c r="F1881" s="130">
        <v>0</v>
      </c>
      <c r="G1881" s="90">
        <v>8.9243961940893275</v>
      </c>
      <c r="H1881" s="90">
        <v>24.401546032567335</v>
      </c>
      <c r="I1881" s="90">
        <v>3.5889708101271607</v>
      </c>
      <c r="J1881" s="90">
        <v>1.7135039987705394</v>
      </c>
      <c r="K1881" s="90">
        <v>-4.419036827930726E-3</v>
      </c>
      <c r="L1881" s="90">
        <v>0</v>
      </c>
      <c r="M1881" s="90">
        <v>0</v>
      </c>
      <c r="N1881" s="89">
        <v>11</v>
      </c>
      <c r="O1881" s="89">
        <v>86</v>
      </c>
      <c r="P1881" s="89">
        <f t="shared" si="54"/>
        <v>30</v>
      </c>
      <c r="Q1881" s="91">
        <f>(alpha_a+(beta_b/(1+EXP((((-1)*ceta_c)+(delta_d*LN(speed_s)))+(epsilon_e*speed_s)))))</f>
        <v>11.571331124710358</v>
      </c>
    </row>
    <row r="1882" spans="1:17" x14ac:dyDescent="0.25">
      <c r="A1882" s="88" t="s">
        <v>20</v>
      </c>
      <c r="B1882" s="88" t="s">
        <v>21</v>
      </c>
      <c r="C1882" s="88" t="s">
        <v>65</v>
      </c>
      <c r="D1882" s="88" t="s">
        <v>136</v>
      </c>
      <c r="E1882" s="130">
        <v>0.02</v>
      </c>
      <c r="F1882" s="130">
        <v>0</v>
      </c>
      <c r="G1882" s="90">
        <v>9.1030574497934147</v>
      </c>
      <c r="H1882" s="90">
        <v>-1.5530361213772355E-2</v>
      </c>
      <c r="I1882" s="90">
        <v>167.15330252622229</v>
      </c>
      <c r="J1882" s="90">
        <v>-1.1069148166941853</v>
      </c>
      <c r="K1882" s="90">
        <v>0</v>
      </c>
      <c r="L1882" s="90">
        <v>0</v>
      </c>
      <c r="M1882" s="90">
        <v>0</v>
      </c>
      <c r="N1882" s="89">
        <v>11</v>
      </c>
      <c r="O1882" s="89">
        <v>86</v>
      </c>
      <c r="P1882" s="89">
        <f t="shared" si="54"/>
        <v>30</v>
      </c>
      <c r="Q1882" s="91">
        <f>((alpha_a*(speed_s^beta_b))+(ceta_c*(speed_s^delta_d)))</f>
        <v>12.5078750097799</v>
      </c>
    </row>
    <row r="1883" spans="1:17" x14ac:dyDescent="0.25">
      <c r="A1883" s="88" t="s">
        <v>20</v>
      </c>
      <c r="B1883" s="88" t="s">
        <v>21</v>
      </c>
      <c r="C1883" s="88" t="s">
        <v>65</v>
      </c>
      <c r="D1883" s="88" t="s">
        <v>137</v>
      </c>
      <c r="E1883" s="130">
        <v>0.02</v>
      </c>
      <c r="F1883" s="130">
        <v>0</v>
      </c>
      <c r="G1883" s="90">
        <v>28.619438559851559</v>
      </c>
      <c r="H1883" s="90">
        <v>-0.33579061718275915</v>
      </c>
      <c r="I1883" s="90">
        <v>1089.708940315722</v>
      </c>
      <c r="J1883" s="90">
        <v>-2.0198304422440496</v>
      </c>
      <c r="K1883" s="90">
        <v>0</v>
      </c>
      <c r="L1883" s="90">
        <v>0</v>
      </c>
      <c r="M1883" s="90">
        <v>0</v>
      </c>
      <c r="N1883" s="89">
        <v>11</v>
      </c>
      <c r="O1883" s="89">
        <v>86</v>
      </c>
      <c r="P1883" s="89">
        <f t="shared" si="54"/>
        <v>30</v>
      </c>
      <c r="Q1883" s="91">
        <f>((alpha_a*(speed_s^beta_b))+(ceta_c*(speed_s^delta_d)))</f>
        <v>10.26574597395172</v>
      </c>
    </row>
    <row r="1884" spans="1:17" x14ac:dyDescent="0.25">
      <c r="A1884" s="88" t="s">
        <v>20</v>
      </c>
      <c r="B1884" s="88" t="s">
        <v>21</v>
      </c>
      <c r="C1884" s="88" t="s">
        <v>65</v>
      </c>
      <c r="D1884" s="88" t="s">
        <v>138</v>
      </c>
      <c r="E1884" s="130">
        <v>0.02</v>
      </c>
      <c r="F1884" s="130">
        <v>0</v>
      </c>
      <c r="G1884" s="90">
        <v>553.37357222148501</v>
      </c>
      <c r="H1884" s="90">
        <v>-2.3165344984275174</v>
      </c>
      <c r="I1884" s="90">
        <v>18.796044667406562</v>
      </c>
      <c r="J1884" s="90">
        <v>-0.30894231258011723</v>
      </c>
      <c r="K1884" s="90">
        <v>0</v>
      </c>
      <c r="L1884" s="90">
        <v>0</v>
      </c>
      <c r="M1884" s="90">
        <v>0</v>
      </c>
      <c r="N1884" s="89">
        <v>11</v>
      </c>
      <c r="O1884" s="89">
        <v>86</v>
      </c>
      <c r="P1884" s="89">
        <f t="shared" si="54"/>
        <v>30</v>
      </c>
      <c r="Q1884" s="91">
        <f>((alpha_a*(speed_s^beta_b))+(ceta_c*(speed_s^delta_d)))</f>
        <v>6.7818734628719088</v>
      </c>
    </row>
    <row r="1885" spans="1:17" x14ac:dyDescent="0.25">
      <c r="A1885" s="88" t="s">
        <v>6</v>
      </c>
      <c r="B1885" s="88" t="s">
        <v>5</v>
      </c>
      <c r="C1885" s="88" t="s">
        <v>65</v>
      </c>
      <c r="D1885" s="88" t="s">
        <v>134</v>
      </c>
      <c r="E1885" s="130">
        <v>0.02</v>
      </c>
      <c r="F1885" s="130">
        <v>0</v>
      </c>
      <c r="G1885" s="90">
        <v>89.392229899648001</v>
      </c>
      <c r="H1885" s="90">
        <v>1.0099013510961428</v>
      </c>
      <c r="I1885" s="90">
        <v>-0.61555391601582121</v>
      </c>
      <c r="J1885" s="90">
        <v>0</v>
      </c>
      <c r="K1885" s="90">
        <v>0</v>
      </c>
      <c r="L1885" s="90">
        <v>0</v>
      </c>
      <c r="M1885" s="90">
        <v>0</v>
      </c>
      <c r="N1885" s="89">
        <v>12</v>
      </c>
      <c r="O1885" s="89">
        <v>86</v>
      </c>
      <c r="P1885" s="89">
        <f t="shared" si="54"/>
        <v>30</v>
      </c>
      <c r="Q1885" s="91">
        <f>((alpha_a*(beta_b^speed_s))*(speed_s^ceta_c))</f>
        <v>14.805415324218936</v>
      </c>
    </row>
    <row r="1886" spans="1:17" x14ac:dyDescent="0.25">
      <c r="A1886" s="88" t="s">
        <v>6</v>
      </c>
      <c r="B1886" s="88" t="s">
        <v>5</v>
      </c>
      <c r="C1886" s="88" t="s">
        <v>65</v>
      </c>
      <c r="D1886" s="88" t="s">
        <v>135</v>
      </c>
      <c r="E1886" s="130">
        <v>0.02</v>
      </c>
      <c r="F1886" s="130">
        <v>0</v>
      </c>
      <c r="G1886" s="90">
        <v>54.584631141150922</v>
      </c>
      <c r="H1886" s="90">
        <v>1.0100229238345908</v>
      </c>
      <c r="I1886" s="90">
        <v>-0.61979289206479304</v>
      </c>
      <c r="J1886" s="90">
        <v>0</v>
      </c>
      <c r="K1886" s="90">
        <v>0</v>
      </c>
      <c r="L1886" s="90">
        <v>0</v>
      </c>
      <c r="M1886" s="90">
        <v>0</v>
      </c>
      <c r="N1886" s="89">
        <v>12</v>
      </c>
      <c r="O1886" s="89">
        <v>86</v>
      </c>
      <c r="P1886" s="89">
        <f t="shared" si="54"/>
        <v>30</v>
      </c>
      <c r="Q1886" s="91">
        <f>((alpha_a*(beta_b^speed_s))*(speed_s^ceta_c))</f>
        <v>8.9433051494397144</v>
      </c>
    </row>
    <row r="1887" spans="1:17" x14ac:dyDescent="0.25">
      <c r="A1887" s="88" t="s">
        <v>6</v>
      </c>
      <c r="B1887" s="88" t="s">
        <v>5</v>
      </c>
      <c r="C1887" s="88" t="s">
        <v>65</v>
      </c>
      <c r="D1887" s="88" t="s">
        <v>136</v>
      </c>
      <c r="E1887" s="130">
        <v>0.02</v>
      </c>
      <c r="F1887" s="130">
        <v>0</v>
      </c>
      <c r="G1887" s="90">
        <v>59.41667719989502</v>
      </c>
      <c r="H1887" s="90">
        <v>1.008533870169509</v>
      </c>
      <c r="I1887" s="90">
        <v>-0.60342384615010236</v>
      </c>
      <c r="J1887" s="90">
        <v>0</v>
      </c>
      <c r="K1887" s="90">
        <v>0</v>
      </c>
      <c r="L1887" s="90">
        <v>0</v>
      </c>
      <c r="M1887" s="90">
        <v>0</v>
      </c>
      <c r="N1887" s="89">
        <v>12</v>
      </c>
      <c r="O1887" s="89">
        <v>86</v>
      </c>
      <c r="P1887" s="89">
        <f t="shared" si="54"/>
        <v>30</v>
      </c>
      <c r="Q1887" s="91">
        <f>((alpha_a*(beta_b^speed_s))*(speed_s^ceta_c))</f>
        <v>9.8467477084385191</v>
      </c>
    </row>
    <row r="1888" spans="1:17" x14ac:dyDescent="0.25">
      <c r="A1888" s="88" t="s">
        <v>6</v>
      </c>
      <c r="B1888" s="88" t="s">
        <v>5</v>
      </c>
      <c r="C1888" s="88" t="s">
        <v>65</v>
      </c>
      <c r="D1888" s="88" t="s">
        <v>137</v>
      </c>
      <c r="E1888" s="130">
        <v>0.02</v>
      </c>
      <c r="F1888" s="130">
        <v>0</v>
      </c>
      <c r="G1888" s="90">
        <v>5.8358802622979571</v>
      </c>
      <c r="H1888" s="90">
        <v>155.75825154349286</v>
      </c>
      <c r="I1888" s="90">
        <v>-0.43959954406348278</v>
      </c>
      <c r="J1888" s="90">
        <v>0.97871006134988847</v>
      </c>
      <c r="K1888" s="90">
        <v>1.7489055745634252E-2</v>
      </c>
      <c r="L1888" s="90">
        <v>0</v>
      </c>
      <c r="M1888" s="90">
        <v>0</v>
      </c>
      <c r="N1888" s="89">
        <v>12</v>
      </c>
      <c r="O1888" s="89">
        <v>86</v>
      </c>
      <c r="P1888" s="89">
        <f t="shared" si="54"/>
        <v>30</v>
      </c>
      <c r="Q1888" s="91">
        <f>(alpha_a+(beta_b/(1+EXP((((-1)*ceta_c)+(delta_d*LN(speed_s)))+(epsilon_e*speed_s)))))</f>
        <v>7.9353340935963734</v>
      </c>
    </row>
    <row r="1889" spans="1:17" x14ac:dyDescent="0.25">
      <c r="A1889" s="88" t="s">
        <v>6</v>
      </c>
      <c r="B1889" s="88" t="s">
        <v>5</v>
      </c>
      <c r="C1889" s="88" t="s">
        <v>65</v>
      </c>
      <c r="D1889" s="88" t="s">
        <v>138</v>
      </c>
      <c r="E1889" s="130">
        <v>0.02</v>
      </c>
      <c r="F1889" s="130">
        <v>0</v>
      </c>
      <c r="G1889" s="90">
        <v>63.023803607775882</v>
      </c>
      <c r="H1889" s="90">
        <v>-1.1155124830993433</v>
      </c>
      <c r="I1889" s="90">
        <v>3.5607574425411568</v>
      </c>
      <c r="J1889" s="90">
        <v>3.1088997928529632E-2</v>
      </c>
      <c r="K1889" s="90">
        <v>0</v>
      </c>
      <c r="L1889" s="90">
        <v>0</v>
      </c>
      <c r="M1889" s="90">
        <v>0</v>
      </c>
      <c r="N1889" s="89">
        <v>12</v>
      </c>
      <c r="O1889" s="89">
        <v>86</v>
      </c>
      <c r="P1889" s="89">
        <f t="shared" si="54"/>
        <v>30</v>
      </c>
      <c r="Q1889" s="91">
        <f>((alpha_a*(speed_s^beta_b))+(ceta_c*(speed_s^delta_d)))</f>
        <v>5.3761631998829742</v>
      </c>
    </row>
    <row r="1890" spans="1:17" x14ac:dyDescent="0.25">
      <c r="A1890" s="88" t="s">
        <v>6</v>
      </c>
      <c r="B1890" s="88" t="s">
        <v>5</v>
      </c>
      <c r="C1890" s="88" t="s">
        <v>65</v>
      </c>
      <c r="D1890" s="88" t="s">
        <v>131</v>
      </c>
      <c r="E1890" s="130">
        <v>0.02</v>
      </c>
      <c r="F1890" s="130">
        <v>0</v>
      </c>
      <c r="G1890" s="90">
        <v>15.9948098738</v>
      </c>
      <c r="H1890" s="90">
        <v>1.5843050615000001</v>
      </c>
      <c r="I1890" s="90">
        <v>7.8273331000000002E-2</v>
      </c>
      <c r="J1890" s="90">
        <v>33.103877748499997</v>
      </c>
      <c r="K1890" s="90">
        <v>1</v>
      </c>
      <c r="L1890" s="90">
        <v>8.6964183E-2</v>
      </c>
      <c r="M1890" s="90">
        <v>2.9835088799999999E-2</v>
      </c>
      <c r="N1890" s="89">
        <v>5</v>
      </c>
      <c r="O1890" s="89">
        <v>85</v>
      </c>
      <c r="P1890" s="89">
        <f t="shared" si="54"/>
        <v>30</v>
      </c>
      <c r="Q1890" s="91">
        <f>(alpha_a+beta_b*speed_s+ceta_c*speed_s^2+delta_d/speed_s)/(epsilon_e+feta_f*speed_s+gamma_g*speed_s^2)</f>
        <v>4.4343788913651085</v>
      </c>
    </row>
    <row r="1891" spans="1:17" x14ac:dyDescent="0.25">
      <c r="A1891" s="88" t="s">
        <v>6</v>
      </c>
      <c r="B1891" s="88" t="s">
        <v>5</v>
      </c>
      <c r="C1891" s="88" t="s">
        <v>65</v>
      </c>
      <c r="D1891" s="88" t="s">
        <v>132</v>
      </c>
      <c r="E1891" s="130">
        <v>0.02</v>
      </c>
      <c r="F1891" s="130">
        <v>0</v>
      </c>
      <c r="G1891" s="90">
        <v>14.545265431300001</v>
      </c>
      <c r="H1891" s="90">
        <v>-0.41070923720000002</v>
      </c>
      <c r="I1891" s="90">
        <v>3.4498383999999999E-3</v>
      </c>
      <c r="J1891" s="90">
        <v>59.604867178600003</v>
      </c>
      <c r="K1891" s="90">
        <v>1</v>
      </c>
      <c r="L1891" s="90">
        <v>8.1609416000000008E-3</v>
      </c>
      <c r="M1891" s="90">
        <v>2.7783259999999998E-4</v>
      </c>
      <c r="N1891" s="89">
        <v>5</v>
      </c>
      <c r="O1891" s="89">
        <v>85</v>
      </c>
      <c r="P1891" s="89">
        <f t="shared" si="54"/>
        <v>30</v>
      </c>
      <c r="Q1891" s="91">
        <f>(alpha_a+beta_b*speed_s+ceta_c*speed_s^2+delta_d/speed_s)/(epsilon_e+feta_f*speed_s+gamma_g*speed_s^2)</f>
        <v>4.8938266517467737</v>
      </c>
    </row>
    <row r="1892" spans="1:17" x14ac:dyDescent="0.25">
      <c r="A1892" s="88" t="s">
        <v>6</v>
      </c>
      <c r="B1892" s="88" t="s">
        <v>5</v>
      </c>
      <c r="C1892" s="88" t="s">
        <v>65</v>
      </c>
      <c r="D1892" s="88" t="s">
        <v>133</v>
      </c>
      <c r="E1892" s="130">
        <v>0.02</v>
      </c>
      <c r="F1892" s="130">
        <v>0</v>
      </c>
      <c r="G1892" s="90">
        <v>-2.3947896633000001</v>
      </c>
      <c r="H1892" s="90">
        <v>0.78670563579999997</v>
      </c>
      <c r="I1892" s="90">
        <v>9.121194E-4</v>
      </c>
      <c r="J1892" s="90">
        <v>15.854279277</v>
      </c>
      <c r="K1892" s="90">
        <v>1</v>
      </c>
      <c r="L1892" s="90">
        <v>-0.4604175412</v>
      </c>
      <c r="M1892" s="90">
        <v>8.2306942999999994E-2</v>
      </c>
      <c r="N1892" s="89">
        <v>5</v>
      </c>
      <c r="O1892" s="89">
        <v>85</v>
      </c>
      <c r="P1892" s="89">
        <f t="shared" si="54"/>
        <v>30</v>
      </c>
      <c r="Q1892" s="91">
        <f>(alpha_a+beta_b*speed_s+ceta_c*speed_s^2+delta_d/speed_s)/(epsilon_e+feta_f*speed_s+gamma_g*speed_s^2)</f>
        <v>0.36817486661628007</v>
      </c>
    </row>
    <row r="1893" spans="1:17" x14ac:dyDescent="0.25">
      <c r="A1893" s="88" t="s">
        <v>6</v>
      </c>
      <c r="B1893" s="88" t="s">
        <v>10</v>
      </c>
      <c r="C1893" s="88" t="s">
        <v>65</v>
      </c>
      <c r="D1893" s="88" t="s">
        <v>134</v>
      </c>
      <c r="E1893" s="130">
        <v>0.02</v>
      </c>
      <c r="F1893" s="130">
        <v>0</v>
      </c>
      <c r="G1893" s="90">
        <v>88.912438407487983</v>
      </c>
      <c r="H1893" s="90">
        <v>1.0099078218453597</v>
      </c>
      <c r="I1893" s="90">
        <v>-0.59307496249322278</v>
      </c>
      <c r="J1893" s="90">
        <v>0</v>
      </c>
      <c r="K1893" s="90">
        <v>0</v>
      </c>
      <c r="L1893" s="90">
        <v>0</v>
      </c>
      <c r="M1893" s="90">
        <v>0</v>
      </c>
      <c r="N1893" s="89">
        <v>12</v>
      </c>
      <c r="O1893" s="89">
        <v>86</v>
      </c>
      <c r="P1893" s="89">
        <f t="shared" si="54"/>
        <v>30</v>
      </c>
      <c r="Q1893" s="91">
        <f>((alpha_a*(beta_b^speed_s))*(speed_s^ceta_c))</f>
        <v>15.899042279583073</v>
      </c>
    </row>
    <row r="1894" spans="1:17" x14ac:dyDescent="0.25">
      <c r="A1894" s="88" t="s">
        <v>6</v>
      </c>
      <c r="B1894" s="88" t="s">
        <v>10</v>
      </c>
      <c r="C1894" s="88" t="s">
        <v>65</v>
      </c>
      <c r="D1894" s="88" t="s">
        <v>135</v>
      </c>
      <c r="E1894" s="130">
        <v>0.02</v>
      </c>
      <c r="F1894" s="130">
        <v>0</v>
      </c>
      <c r="G1894" s="90">
        <v>62.336325304928579</v>
      </c>
      <c r="H1894" s="90">
        <v>1.0082987447246294</v>
      </c>
      <c r="I1894" s="90">
        <v>-0.5628130991728163</v>
      </c>
      <c r="J1894" s="90">
        <v>0</v>
      </c>
      <c r="K1894" s="90">
        <v>0</v>
      </c>
      <c r="L1894" s="90">
        <v>0</v>
      </c>
      <c r="M1894" s="90">
        <v>0</v>
      </c>
      <c r="N1894" s="89">
        <v>12</v>
      </c>
      <c r="O1894" s="89">
        <v>86</v>
      </c>
      <c r="P1894" s="89">
        <f t="shared" si="54"/>
        <v>30</v>
      </c>
      <c r="Q1894" s="91">
        <f>((alpha_a*(beta_b^speed_s))*(speed_s^ceta_c))</f>
        <v>11.77808818223939</v>
      </c>
    </row>
    <row r="1895" spans="1:17" x14ac:dyDescent="0.25">
      <c r="A1895" s="88" t="s">
        <v>6</v>
      </c>
      <c r="B1895" s="88" t="s">
        <v>10</v>
      </c>
      <c r="C1895" s="88" t="s">
        <v>65</v>
      </c>
      <c r="D1895" s="88" t="s">
        <v>136</v>
      </c>
      <c r="E1895" s="130">
        <v>0.02</v>
      </c>
      <c r="F1895" s="130">
        <v>0</v>
      </c>
      <c r="G1895" s="90">
        <v>66.208306866955496</v>
      </c>
      <c r="H1895" s="90">
        <v>1.007128248402428</v>
      </c>
      <c r="I1895" s="90">
        <v>-0.54987595397638778</v>
      </c>
      <c r="J1895" s="90">
        <v>0</v>
      </c>
      <c r="K1895" s="90">
        <v>0</v>
      </c>
      <c r="L1895" s="90">
        <v>0</v>
      </c>
      <c r="M1895" s="90">
        <v>0</v>
      </c>
      <c r="N1895" s="89">
        <v>12</v>
      </c>
      <c r="O1895" s="89">
        <v>86</v>
      </c>
      <c r="P1895" s="89">
        <f t="shared" si="54"/>
        <v>30</v>
      </c>
      <c r="Q1895" s="91">
        <f>((alpha_a*(beta_b^speed_s))*(speed_s^ceta_c))</f>
        <v>12.624737179520183</v>
      </c>
    </row>
    <row r="1896" spans="1:17" x14ac:dyDescent="0.25">
      <c r="A1896" s="88" t="s">
        <v>6</v>
      </c>
      <c r="B1896" s="88" t="s">
        <v>10</v>
      </c>
      <c r="C1896" s="88" t="s">
        <v>65</v>
      </c>
      <c r="D1896" s="88" t="s">
        <v>137</v>
      </c>
      <c r="E1896" s="130">
        <v>0.02</v>
      </c>
      <c r="F1896" s="130">
        <v>0</v>
      </c>
      <c r="G1896" s="90">
        <v>9.9259805396048364</v>
      </c>
      <c r="H1896" s="90">
        <v>-8.1001991621860947E-2</v>
      </c>
      <c r="I1896" s="90">
        <v>139.01945451543386</v>
      </c>
      <c r="J1896" s="90">
        <v>-1.1734519871233149</v>
      </c>
      <c r="K1896" s="90">
        <v>0</v>
      </c>
      <c r="L1896" s="90">
        <v>0</v>
      </c>
      <c r="M1896" s="90">
        <v>0</v>
      </c>
      <c r="N1896" s="89">
        <v>12</v>
      </c>
      <c r="O1896" s="89">
        <v>86</v>
      </c>
      <c r="P1896" s="89">
        <f t="shared" si="54"/>
        <v>30</v>
      </c>
      <c r="Q1896" s="91">
        <f>((alpha_a*(speed_s^beta_b))+(ceta_c*(speed_s^delta_d)))</f>
        <v>10.104586228926678</v>
      </c>
    </row>
    <row r="1897" spans="1:17" x14ac:dyDescent="0.25">
      <c r="A1897" s="88" t="s">
        <v>6</v>
      </c>
      <c r="B1897" s="88" t="s">
        <v>10</v>
      </c>
      <c r="C1897" s="88" t="s">
        <v>65</v>
      </c>
      <c r="D1897" s="88" t="s">
        <v>138</v>
      </c>
      <c r="E1897" s="130">
        <v>0.02</v>
      </c>
      <c r="F1897" s="130">
        <v>0</v>
      </c>
      <c r="G1897" s="90">
        <v>100.49735080576509</v>
      </c>
      <c r="H1897" s="90">
        <v>-1.3641932103792167</v>
      </c>
      <c r="I1897" s="90">
        <v>7.7613245041451169</v>
      </c>
      <c r="J1897" s="90">
        <v>-7.8957862307850124E-2</v>
      </c>
      <c r="K1897" s="90">
        <v>0</v>
      </c>
      <c r="L1897" s="90">
        <v>0</v>
      </c>
      <c r="M1897" s="90">
        <v>0</v>
      </c>
      <c r="N1897" s="89">
        <v>12</v>
      </c>
      <c r="O1897" s="89">
        <v>86</v>
      </c>
      <c r="P1897" s="89">
        <f t="shared" si="54"/>
        <v>30</v>
      </c>
      <c r="Q1897" s="91">
        <f>((alpha_a*(speed_s^beta_b))+(ceta_c*(speed_s^delta_d)))</f>
        <v>6.9041050877409518</v>
      </c>
    </row>
    <row r="1898" spans="1:17" x14ac:dyDescent="0.25">
      <c r="A1898" s="88" t="s">
        <v>6</v>
      </c>
      <c r="B1898" s="88" t="s">
        <v>10</v>
      </c>
      <c r="C1898" s="88" t="s">
        <v>65</v>
      </c>
      <c r="D1898" s="88" t="s">
        <v>131</v>
      </c>
      <c r="E1898" s="130">
        <v>0.02</v>
      </c>
      <c r="F1898" s="130">
        <v>0</v>
      </c>
      <c r="G1898" s="90">
        <v>8.7545692481999993</v>
      </c>
      <c r="H1898" s="90">
        <v>2.4904730700000002</v>
      </c>
      <c r="I1898" s="90">
        <v>0.1329222411</v>
      </c>
      <c r="J1898" s="90">
        <v>44.561220840399997</v>
      </c>
      <c r="K1898" s="90">
        <v>1</v>
      </c>
      <c r="L1898" s="90">
        <v>-3.4831219900000002E-2</v>
      </c>
      <c r="M1898" s="90">
        <v>4.03619983E-2</v>
      </c>
      <c r="N1898" s="89">
        <v>5</v>
      </c>
      <c r="O1898" s="89">
        <v>85</v>
      </c>
      <c r="P1898" s="89">
        <f t="shared" si="54"/>
        <v>30</v>
      </c>
      <c r="Q1898" s="91">
        <f>(alpha_a+beta_b*speed_s+ceta_c*speed_s^2+delta_d/speed_s)/(epsilon_e+feta_f*speed_s+gamma_g*speed_s^2)</f>
        <v>5.638900009662219</v>
      </c>
    </row>
    <row r="1899" spans="1:17" x14ac:dyDescent="0.25">
      <c r="A1899" s="88" t="s">
        <v>6</v>
      </c>
      <c r="B1899" s="88" t="s">
        <v>10</v>
      </c>
      <c r="C1899" s="88" t="s">
        <v>65</v>
      </c>
      <c r="D1899" s="88" t="s">
        <v>132</v>
      </c>
      <c r="E1899" s="130">
        <v>0.02</v>
      </c>
      <c r="F1899" s="130">
        <v>0</v>
      </c>
      <c r="G1899" s="90">
        <v>16.958456472999998</v>
      </c>
      <c r="H1899" s="90">
        <v>-0.5010382109</v>
      </c>
      <c r="I1899" s="90">
        <v>4.7853862999999996E-3</v>
      </c>
      <c r="J1899" s="90">
        <v>71.866140241899998</v>
      </c>
      <c r="K1899" s="90">
        <v>1</v>
      </c>
      <c r="L1899" s="90">
        <v>-1.1104050000000001E-3</v>
      </c>
      <c r="M1899" s="90">
        <v>6.327781E-4</v>
      </c>
      <c r="N1899" s="89">
        <v>5</v>
      </c>
      <c r="O1899" s="89">
        <v>85</v>
      </c>
      <c r="P1899" s="89">
        <f t="shared" si="54"/>
        <v>30</v>
      </c>
      <c r="Q1899" s="91">
        <f>(alpha_a+beta_b*speed_s+ceta_c*speed_s^2+delta_d/speed_s)/(epsilon_e+feta_f*speed_s+gamma_g*speed_s^2)</f>
        <v>5.617603468845509</v>
      </c>
    </row>
    <row r="1900" spans="1:17" x14ac:dyDescent="0.25">
      <c r="A1900" s="88" t="s">
        <v>6</v>
      </c>
      <c r="B1900" s="88" t="s">
        <v>10</v>
      </c>
      <c r="C1900" s="88" t="s">
        <v>65</v>
      </c>
      <c r="D1900" s="88" t="s">
        <v>133</v>
      </c>
      <c r="E1900" s="130">
        <v>0.02</v>
      </c>
      <c r="F1900" s="130">
        <v>0</v>
      </c>
      <c r="G1900" s="90">
        <v>-2.1514255103000002</v>
      </c>
      <c r="H1900" s="90">
        <v>0.67667574789999996</v>
      </c>
      <c r="I1900" s="90">
        <v>4.7380733999999999E-3</v>
      </c>
      <c r="J1900" s="90">
        <v>19.281485910299999</v>
      </c>
      <c r="K1900" s="90">
        <v>1</v>
      </c>
      <c r="L1900" s="90">
        <v>-0.43970791809999998</v>
      </c>
      <c r="M1900" s="90">
        <v>7.5260900899999997E-2</v>
      </c>
      <c r="N1900" s="89">
        <v>5</v>
      </c>
      <c r="O1900" s="89">
        <v>85</v>
      </c>
      <c r="P1900" s="89">
        <f t="shared" si="54"/>
        <v>30</v>
      </c>
      <c r="Q1900" s="91">
        <f>(alpha_a+beta_b*speed_s+ceta_c*speed_s^2+delta_d/speed_s)/(epsilon_e+feta_f*speed_s+gamma_g*speed_s^2)</f>
        <v>0.4150944533741065</v>
      </c>
    </row>
    <row r="1901" spans="1:17" x14ac:dyDescent="0.25">
      <c r="A1901" s="88" t="s">
        <v>6</v>
      </c>
      <c r="B1901" s="88" t="s">
        <v>9</v>
      </c>
      <c r="C1901" s="88" t="s">
        <v>65</v>
      </c>
      <c r="D1901" s="88" t="s">
        <v>134</v>
      </c>
      <c r="E1901" s="130">
        <v>0.02</v>
      </c>
      <c r="F1901" s="130">
        <v>0</v>
      </c>
      <c r="G1901" s="90">
        <v>87.63951577044979</v>
      </c>
      <c r="H1901" s="90">
        <v>1.0095838883622226</v>
      </c>
      <c r="I1901" s="90">
        <v>-0.574195748014937</v>
      </c>
      <c r="J1901" s="90">
        <v>0</v>
      </c>
      <c r="K1901" s="90">
        <v>0</v>
      </c>
      <c r="L1901" s="90">
        <v>0</v>
      </c>
      <c r="M1901" s="90">
        <v>0</v>
      </c>
      <c r="N1901" s="89">
        <v>12</v>
      </c>
      <c r="O1901" s="89">
        <v>86</v>
      </c>
      <c r="P1901" s="89">
        <f t="shared" si="54"/>
        <v>30</v>
      </c>
      <c r="Q1901" s="91">
        <f>((alpha_a*(beta_b^speed_s))*(speed_s^ceta_c))</f>
        <v>16.550669298645008</v>
      </c>
    </row>
    <row r="1902" spans="1:17" x14ac:dyDescent="0.25">
      <c r="A1902" s="88" t="s">
        <v>6</v>
      </c>
      <c r="B1902" s="88" t="s">
        <v>9</v>
      </c>
      <c r="C1902" s="88" t="s">
        <v>65</v>
      </c>
      <c r="D1902" s="88" t="s">
        <v>135</v>
      </c>
      <c r="E1902" s="130">
        <v>0.02</v>
      </c>
      <c r="F1902" s="130">
        <v>0</v>
      </c>
      <c r="G1902" s="90">
        <v>61.022115184606712</v>
      </c>
      <c r="H1902" s="90">
        <v>1.0077570050317812</v>
      </c>
      <c r="I1902" s="90">
        <v>-0.5407675622599637</v>
      </c>
      <c r="J1902" s="90">
        <v>0</v>
      </c>
      <c r="K1902" s="90">
        <v>0</v>
      </c>
      <c r="L1902" s="90">
        <v>0</v>
      </c>
      <c r="M1902" s="90">
        <v>0</v>
      </c>
      <c r="N1902" s="89">
        <v>12</v>
      </c>
      <c r="O1902" s="89">
        <v>86</v>
      </c>
      <c r="P1902" s="89">
        <f t="shared" si="54"/>
        <v>30</v>
      </c>
      <c r="Q1902" s="91">
        <f>((alpha_a*(beta_b^speed_s))*(speed_s^ceta_c))</f>
        <v>12.228769729663236</v>
      </c>
    </row>
    <row r="1903" spans="1:17" x14ac:dyDescent="0.25">
      <c r="A1903" s="88" t="s">
        <v>6</v>
      </c>
      <c r="B1903" s="88" t="s">
        <v>9</v>
      </c>
      <c r="C1903" s="88" t="s">
        <v>65</v>
      </c>
      <c r="D1903" s="88" t="s">
        <v>136</v>
      </c>
      <c r="E1903" s="130">
        <v>0.02</v>
      </c>
      <c r="F1903" s="130">
        <v>0</v>
      </c>
      <c r="G1903" s="90">
        <v>65.120649170186468</v>
      </c>
      <c r="H1903" s="90">
        <v>1.0066583908310902</v>
      </c>
      <c r="I1903" s="90">
        <v>-0.53084927813164418</v>
      </c>
      <c r="J1903" s="90">
        <v>0</v>
      </c>
      <c r="K1903" s="90">
        <v>0</v>
      </c>
      <c r="L1903" s="90">
        <v>0</v>
      </c>
      <c r="M1903" s="90">
        <v>0</v>
      </c>
      <c r="N1903" s="89">
        <v>12</v>
      </c>
      <c r="O1903" s="89">
        <v>86</v>
      </c>
      <c r="P1903" s="89">
        <f t="shared" si="54"/>
        <v>30</v>
      </c>
      <c r="Q1903" s="91">
        <f>((alpha_a*(beta_b^speed_s))*(speed_s^ceta_c))</f>
        <v>13.063318203088169</v>
      </c>
    </row>
    <row r="1904" spans="1:17" x14ac:dyDescent="0.25">
      <c r="A1904" s="88" t="s">
        <v>6</v>
      </c>
      <c r="B1904" s="88" t="s">
        <v>9</v>
      </c>
      <c r="C1904" s="88" t="s">
        <v>65</v>
      </c>
      <c r="D1904" s="88" t="s">
        <v>137</v>
      </c>
      <c r="E1904" s="130">
        <v>0.02</v>
      </c>
      <c r="F1904" s="130">
        <v>0</v>
      </c>
      <c r="G1904" s="90">
        <v>9.8730954445829777</v>
      </c>
      <c r="H1904" s="90">
        <v>-7.5230073218071208E-2</v>
      </c>
      <c r="I1904" s="90">
        <v>125.9635900009018</v>
      </c>
      <c r="J1904" s="90">
        <v>-1.1199804914497042</v>
      </c>
      <c r="K1904" s="90">
        <v>0</v>
      </c>
      <c r="L1904" s="90">
        <v>0</v>
      </c>
      <c r="M1904" s="90">
        <v>0</v>
      </c>
      <c r="N1904" s="89">
        <v>12</v>
      </c>
      <c r="O1904" s="89">
        <v>86</v>
      </c>
      <c r="P1904" s="89">
        <f t="shared" si="54"/>
        <v>30</v>
      </c>
      <c r="Q1904" s="91">
        <f>((alpha_a*(speed_s^beta_b))+(ceta_c*(speed_s^delta_d)))</f>
        <v>10.436041741104095</v>
      </c>
    </row>
    <row r="1905" spans="1:17" x14ac:dyDescent="0.25">
      <c r="A1905" s="88" t="s">
        <v>6</v>
      </c>
      <c r="B1905" s="88" t="s">
        <v>9</v>
      </c>
      <c r="C1905" s="88" t="s">
        <v>65</v>
      </c>
      <c r="D1905" s="88" t="s">
        <v>138</v>
      </c>
      <c r="E1905" s="130">
        <v>0.02</v>
      </c>
      <c r="F1905" s="130">
        <v>0</v>
      </c>
      <c r="G1905" s="90">
        <v>-3.591430771751039E-5</v>
      </c>
      <c r="H1905" s="90">
        <v>6.2492064851351189E-3</v>
      </c>
      <c r="I1905" s="90">
        <v>-0.36375598896722183</v>
      </c>
      <c r="J1905" s="90">
        <v>13.37541517794431</v>
      </c>
      <c r="K1905" s="90">
        <v>0</v>
      </c>
      <c r="L1905" s="90">
        <v>0</v>
      </c>
      <c r="M1905" s="90">
        <v>0</v>
      </c>
      <c r="N1905" s="89">
        <v>12</v>
      </c>
      <c r="O1905" s="89">
        <v>86</v>
      </c>
      <c r="P1905" s="89">
        <f t="shared" si="54"/>
        <v>30</v>
      </c>
      <c r="Q1905" s="91">
        <f>(((alpha_a*(speed_s^3))+(beta_b*(speed_s^2))+(ceta_c*speed_s))+delta_d)</f>
        <v>7.1173350371764821</v>
      </c>
    </row>
    <row r="1906" spans="1:17" x14ac:dyDescent="0.25">
      <c r="A1906" s="88" t="s">
        <v>6</v>
      </c>
      <c r="B1906" s="88" t="s">
        <v>9</v>
      </c>
      <c r="C1906" s="88" t="s">
        <v>65</v>
      </c>
      <c r="D1906" s="88" t="s">
        <v>131</v>
      </c>
      <c r="E1906" s="130">
        <v>0.02</v>
      </c>
      <c r="F1906" s="130">
        <v>0</v>
      </c>
      <c r="G1906" s="90">
        <v>8.7100861305000006</v>
      </c>
      <c r="H1906" s="90">
        <v>2.6194086940000001</v>
      </c>
      <c r="I1906" s="90">
        <v>0.14217744190000001</v>
      </c>
      <c r="J1906" s="90">
        <v>44.9748624076</v>
      </c>
      <c r="K1906" s="90">
        <v>1</v>
      </c>
      <c r="L1906" s="90">
        <v>-3.5122996900000002E-2</v>
      </c>
      <c r="M1906" s="90">
        <v>4.1584995800000003E-2</v>
      </c>
      <c r="N1906" s="89">
        <v>5</v>
      </c>
      <c r="O1906" s="89">
        <v>85</v>
      </c>
      <c r="P1906" s="89">
        <f t="shared" si="54"/>
        <v>30</v>
      </c>
      <c r="Q1906" s="91">
        <f>(alpha_a+beta_b*speed_s+ceta_c*speed_s^2+delta_d/speed_s)/(epsilon_e+feta_f*speed_s+gamma_g*speed_s^2)</f>
        <v>5.7997037986777347</v>
      </c>
    </row>
    <row r="1907" spans="1:17" x14ac:dyDescent="0.25">
      <c r="A1907" s="88" t="s">
        <v>6</v>
      </c>
      <c r="B1907" s="88" t="s">
        <v>9</v>
      </c>
      <c r="C1907" s="88" t="s">
        <v>65</v>
      </c>
      <c r="D1907" s="88" t="s">
        <v>132</v>
      </c>
      <c r="E1907" s="130">
        <v>0.02</v>
      </c>
      <c r="F1907" s="130">
        <v>0</v>
      </c>
      <c r="G1907" s="90">
        <v>16.9156304282</v>
      </c>
      <c r="H1907" s="90">
        <v>-0.51461875879999996</v>
      </c>
      <c r="I1907" s="90">
        <v>5.4306507000000002E-3</v>
      </c>
      <c r="J1907" s="90">
        <v>71.921972886399999</v>
      </c>
      <c r="K1907" s="90">
        <v>1</v>
      </c>
      <c r="L1907" s="90">
        <v>-5.8087905E-3</v>
      </c>
      <c r="M1907" s="90">
        <v>9.1964409999999999E-4</v>
      </c>
      <c r="N1907" s="89">
        <v>5</v>
      </c>
      <c r="O1907" s="89">
        <v>85</v>
      </c>
      <c r="P1907" s="89">
        <f t="shared" si="54"/>
        <v>30</v>
      </c>
      <c r="Q1907" s="91">
        <f>(alpha_a+beta_b*speed_s+ceta_c*speed_s^2+delta_d/speed_s)/(epsilon_e+feta_f*speed_s+gamma_g*speed_s^2)</f>
        <v>5.2993635738963603</v>
      </c>
    </row>
    <row r="1908" spans="1:17" x14ac:dyDescent="0.25">
      <c r="A1908" s="88" t="s">
        <v>6</v>
      </c>
      <c r="B1908" s="88" t="s">
        <v>9</v>
      </c>
      <c r="C1908" s="88" t="s">
        <v>65</v>
      </c>
      <c r="D1908" s="88" t="s">
        <v>133</v>
      </c>
      <c r="E1908" s="130">
        <v>0.02</v>
      </c>
      <c r="F1908" s="130">
        <v>0</v>
      </c>
      <c r="G1908" s="90">
        <v>-1.6253498879999999</v>
      </c>
      <c r="H1908" s="90">
        <v>0.57870899679999999</v>
      </c>
      <c r="I1908" s="90">
        <v>6.7718637999999998E-3</v>
      </c>
      <c r="J1908" s="90">
        <v>18.387376504900001</v>
      </c>
      <c r="K1908" s="90">
        <v>1</v>
      </c>
      <c r="L1908" s="90">
        <v>-0.4452492334</v>
      </c>
      <c r="M1908" s="90">
        <v>7.6849681399999994E-2</v>
      </c>
      <c r="N1908" s="89">
        <v>5</v>
      </c>
      <c r="O1908" s="89">
        <v>85</v>
      </c>
      <c r="P1908" s="89">
        <f t="shared" si="54"/>
        <v>30</v>
      </c>
      <c r="Q1908" s="91">
        <f>(alpha_a+beta_b*speed_s+ceta_c*speed_s^2+delta_d/speed_s)/(epsilon_e+feta_f*speed_s+gamma_g*speed_s^2)</f>
        <v>0.39508188506534986</v>
      </c>
    </row>
    <row r="1909" spans="1:17" x14ac:dyDescent="0.25">
      <c r="A1909" s="88" t="s">
        <v>6</v>
      </c>
      <c r="B1909" s="88" t="s">
        <v>8</v>
      </c>
      <c r="C1909" s="88" t="s">
        <v>65</v>
      </c>
      <c r="D1909" s="88" t="s">
        <v>134</v>
      </c>
      <c r="E1909" s="130">
        <v>0.02</v>
      </c>
      <c r="F1909" s="130">
        <v>0</v>
      </c>
      <c r="G1909" s="90">
        <v>105.72231486420196</v>
      </c>
      <c r="H1909" s="90">
        <v>1.0098484081650836</v>
      </c>
      <c r="I1909" s="90">
        <v>-0.605477169370362</v>
      </c>
      <c r="J1909" s="90">
        <v>0</v>
      </c>
      <c r="K1909" s="90">
        <v>0</v>
      </c>
      <c r="L1909" s="90">
        <v>0</v>
      </c>
      <c r="M1909" s="90">
        <v>0</v>
      </c>
      <c r="N1909" s="89">
        <v>12</v>
      </c>
      <c r="O1909" s="89">
        <v>86</v>
      </c>
      <c r="P1909" s="89">
        <f t="shared" si="54"/>
        <v>30</v>
      </c>
      <c r="Q1909" s="91">
        <f>((alpha_a*(beta_b^speed_s))*(speed_s^ceta_c))</f>
        <v>18.092101873167742</v>
      </c>
    </row>
    <row r="1910" spans="1:17" x14ac:dyDescent="0.25">
      <c r="A1910" s="88" t="s">
        <v>6</v>
      </c>
      <c r="B1910" s="88" t="s">
        <v>8</v>
      </c>
      <c r="C1910" s="88" t="s">
        <v>65</v>
      </c>
      <c r="D1910" s="88" t="s">
        <v>135</v>
      </c>
      <c r="E1910" s="130">
        <v>0.02</v>
      </c>
      <c r="F1910" s="130">
        <v>0</v>
      </c>
      <c r="G1910" s="90">
        <v>72.653450001237275</v>
      </c>
      <c r="H1910" s="90">
        <v>1.0085644186229927</v>
      </c>
      <c r="I1910" s="90">
        <v>-0.57428246799576033</v>
      </c>
      <c r="J1910" s="90">
        <v>0</v>
      </c>
      <c r="K1910" s="90">
        <v>0</v>
      </c>
      <c r="L1910" s="90">
        <v>0</v>
      </c>
      <c r="M1910" s="90">
        <v>0</v>
      </c>
      <c r="N1910" s="89">
        <v>12</v>
      </c>
      <c r="O1910" s="89">
        <v>86</v>
      </c>
      <c r="P1910" s="89">
        <f t="shared" si="54"/>
        <v>30</v>
      </c>
      <c r="Q1910" s="91">
        <f>((alpha_a*(beta_b^speed_s))*(speed_s^ceta_c))</f>
        <v>13.307015960091322</v>
      </c>
    </row>
    <row r="1911" spans="1:17" x14ac:dyDescent="0.25">
      <c r="A1911" s="88" t="s">
        <v>6</v>
      </c>
      <c r="B1911" s="88" t="s">
        <v>8</v>
      </c>
      <c r="C1911" s="88" t="s">
        <v>65</v>
      </c>
      <c r="D1911" s="88" t="s">
        <v>136</v>
      </c>
      <c r="E1911" s="130">
        <v>0.02</v>
      </c>
      <c r="F1911" s="130">
        <v>0</v>
      </c>
      <c r="G1911" s="90">
        <v>161.58258351188908</v>
      </c>
      <c r="H1911" s="90">
        <v>-1.0425187163407588</v>
      </c>
      <c r="I1911" s="90">
        <v>8.5387864155019795</v>
      </c>
      <c r="J1911" s="90">
        <v>4.1383404640437188E-2</v>
      </c>
      <c r="K1911" s="90">
        <v>0</v>
      </c>
      <c r="L1911" s="90">
        <v>0</v>
      </c>
      <c r="M1911" s="90">
        <v>0</v>
      </c>
      <c r="N1911" s="89">
        <v>12</v>
      </c>
      <c r="O1911" s="89">
        <v>86</v>
      </c>
      <c r="P1911" s="89">
        <f t="shared" si="54"/>
        <v>30</v>
      </c>
      <c r="Q1911" s="91">
        <f>((alpha_a*(speed_s^beta_b))+(ceta_c*(speed_s^delta_d)))</f>
        <v>14.490223018505313</v>
      </c>
    </row>
    <row r="1912" spans="1:17" x14ac:dyDescent="0.25">
      <c r="A1912" s="88" t="s">
        <v>6</v>
      </c>
      <c r="B1912" s="88" t="s">
        <v>8</v>
      </c>
      <c r="C1912" s="88" t="s">
        <v>65</v>
      </c>
      <c r="D1912" s="88" t="s">
        <v>137</v>
      </c>
      <c r="E1912" s="130">
        <v>0.02</v>
      </c>
      <c r="F1912" s="130">
        <v>0</v>
      </c>
      <c r="G1912" s="90">
        <v>181.2278286311541</v>
      </c>
      <c r="H1912" s="90">
        <v>-1.2022084181706749</v>
      </c>
      <c r="I1912" s="90">
        <v>9.8576971716739763</v>
      </c>
      <c r="J1912" s="90">
        <v>-4.2101484255723499E-2</v>
      </c>
      <c r="K1912" s="90">
        <v>0</v>
      </c>
      <c r="L1912" s="90">
        <v>0</v>
      </c>
      <c r="M1912" s="90">
        <v>0</v>
      </c>
      <c r="N1912" s="89">
        <v>12</v>
      </c>
      <c r="O1912" s="89">
        <v>86</v>
      </c>
      <c r="P1912" s="89">
        <f t="shared" si="54"/>
        <v>30</v>
      </c>
      <c r="Q1912" s="91">
        <f>((alpha_a*(speed_s^beta_b))+(ceta_c*(speed_s^delta_d)))</f>
        <v>11.579336880583149</v>
      </c>
    </row>
    <row r="1913" spans="1:17" x14ac:dyDescent="0.25">
      <c r="A1913" s="88" t="s">
        <v>6</v>
      </c>
      <c r="B1913" s="88" t="s">
        <v>8</v>
      </c>
      <c r="C1913" s="88" t="s">
        <v>65</v>
      </c>
      <c r="D1913" s="88" t="s">
        <v>138</v>
      </c>
      <c r="E1913" s="130">
        <v>0.02</v>
      </c>
      <c r="F1913" s="130">
        <v>0</v>
      </c>
      <c r="G1913" s="90">
        <v>6.7298094698257449</v>
      </c>
      <c r="H1913" s="90">
        <v>94.447110339322109</v>
      </c>
      <c r="I1913" s="90">
        <v>-0.33262635305669935</v>
      </c>
      <c r="J1913" s="90">
        <v>0.92382897743305359</v>
      </c>
      <c r="K1913" s="90">
        <v>3.0695168248916743E-2</v>
      </c>
      <c r="L1913" s="90">
        <v>0</v>
      </c>
      <c r="M1913" s="90">
        <v>0</v>
      </c>
      <c r="N1913" s="89">
        <v>12</v>
      </c>
      <c r="O1913" s="89">
        <v>86</v>
      </c>
      <c r="P1913" s="89">
        <f t="shared" si="54"/>
        <v>30</v>
      </c>
      <c r="Q1913" s="91">
        <f>(alpha_a+(beta_b/(1+EXP((((-1)*ceta_c)+(delta_d*LN(speed_s)))+(epsilon_e*speed_s)))))</f>
        <v>7.8802879293769568</v>
      </c>
    </row>
    <row r="1914" spans="1:17" x14ac:dyDescent="0.25">
      <c r="A1914" s="88" t="s">
        <v>6</v>
      </c>
      <c r="B1914" s="88" t="s">
        <v>8</v>
      </c>
      <c r="C1914" s="88" t="s">
        <v>65</v>
      </c>
      <c r="D1914" s="88" t="s">
        <v>131</v>
      </c>
      <c r="E1914" s="130">
        <v>0.02</v>
      </c>
      <c r="F1914" s="130">
        <v>0</v>
      </c>
      <c r="G1914" s="90">
        <v>27.8791356222</v>
      </c>
      <c r="H1914" s="90">
        <v>0.84423095680000004</v>
      </c>
      <c r="I1914" s="90">
        <v>5.4032576499999999E-2</v>
      </c>
      <c r="J1914" s="90">
        <v>45.5433168064</v>
      </c>
      <c r="K1914" s="90">
        <v>1</v>
      </c>
      <c r="L1914" s="90">
        <v>0.1147699303</v>
      </c>
      <c r="M1914" s="90">
        <v>1.24911291E-2</v>
      </c>
      <c r="N1914" s="89">
        <v>5</v>
      </c>
      <c r="O1914" s="89">
        <v>85</v>
      </c>
      <c r="P1914" s="89">
        <f t="shared" si="54"/>
        <v>30</v>
      </c>
      <c r="Q1914" s="91">
        <f>(alpha_a+beta_b*speed_s+ceta_c*speed_s^2+delta_d/speed_s)/(epsilon_e+feta_f*speed_s+gamma_g*speed_s^2)</f>
        <v>6.5892726749754793</v>
      </c>
    </row>
    <row r="1915" spans="1:17" x14ac:dyDescent="0.25">
      <c r="A1915" s="88" t="s">
        <v>6</v>
      </c>
      <c r="B1915" s="88" t="s">
        <v>8</v>
      </c>
      <c r="C1915" s="88" t="s">
        <v>65</v>
      </c>
      <c r="D1915" s="88" t="s">
        <v>132</v>
      </c>
      <c r="E1915" s="130">
        <v>0.02</v>
      </c>
      <c r="F1915" s="130">
        <v>0</v>
      </c>
      <c r="G1915" s="90">
        <v>19.5056322579</v>
      </c>
      <c r="H1915" s="90">
        <v>-0.5587412679</v>
      </c>
      <c r="I1915" s="90">
        <v>4.8253916000000003E-3</v>
      </c>
      <c r="J1915" s="90">
        <v>94.441691192600004</v>
      </c>
      <c r="K1915" s="90">
        <v>1</v>
      </c>
      <c r="L1915" s="90">
        <v>8.8540987999999998E-3</v>
      </c>
      <c r="M1915" s="90">
        <v>2.9715600000000003E-4</v>
      </c>
      <c r="N1915" s="89">
        <v>5</v>
      </c>
      <c r="O1915" s="89">
        <v>85</v>
      </c>
      <c r="P1915" s="89">
        <f t="shared" si="54"/>
        <v>30</v>
      </c>
      <c r="Q1915" s="91">
        <f>(alpha_a+beta_b*speed_s+ceta_c*speed_s^2+delta_d/speed_s)/(epsilon_e+feta_f*speed_s+gamma_g*speed_s^2)</f>
        <v>6.6757208307970934</v>
      </c>
    </row>
    <row r="1916" spans="1:17" x14ac:dyDescent="0.25">
      <c r="A1916" s="88" t="s">
        <v>6</v>
      </c>
      <c r="B1916" s="88" t="s">
        <v>8</v>
      </c>
      <c r="C1916" s="88" t="s">
        <v>65</v>
      </c>
      <c r="D1916" s="88" t="s">
        <v>133</v>
      </c>
      <c r="E1916" s="130">
        <v>0.02</v>
      </c>
      <c r="F1916" s="130">
        <v>0</v>
      </c>
      <c r="G1916" s="90">
        <v>-7.7660197703999998</v>
      </c>
      <c r="H1916" s="90">
        <v>1.1430186928999999</v>
      </c>
      <c r="I1916" s="90">
        <v>-2.2043437999999999E-3</v>
      </c>
      <c r="J1916" s="90">
        <v>40.374083628599998</v>
      </c>
      <c r="K1916" s="90">
        <v>1</v>
      </c>
      <c r="L1916" s="90">
        <v>-0.39563051859999998</v>
      </c>
      <c r="M1916" s="90">
        <v>6.6990393699999998E-2</v>
      </c>
      <c r="N1916" s="89">
        <v>5</v>
      </c>
      <c r="O1916" s="89">
        <v>85</v>
      </c>
      <c r="P1916" s="89">
        <f t="shared" si="54"/>
        <v>30</v>
      </c>
      <c r="Q1916" s="91">
        <f>(alpha_a+beta_b*speed_s+ceta_c*speed_s^2+delta_d/speed_s)/(epsilon_e+feta_f*speed_s+gamma_g*speed_s^2)</f>
        <v>0.52377897625897429</v>
      </c>
    </row>
    <row r="1917" spans="1:17" x14ac:dyDescent="0.25">
      <c r="A1917" s="88" t="s">
        <v>6</v>
      </c>
      <c r="B1917" s="88" t="s">
        <v>7</v>
      </c>
      <c r="C1917" s="88" t="s">
        <v>65</v>
      </c>
      <c r="D1917" s="88" t="s">
        <v>134</v>
      </c>
      <c r="E1917" s="130">
        <v>0.02</v>
      </c>
      <c r="F1917" s="130">
        <v>0</v>
      </c>
      <c r="G1917" s="90">
        <v>106.16931214261072</v>
      </c>
      <c r="H1917" s="90">
        <v>1.0096062752574693</v>
      </c>
      <c r="I1917" s="90">
        <v>-0.58867904366679991</v>
      </c>
      <c r="J1917" s="90">
        <v>0</v>
      </c>
      <c r="K1917" s="90">
        <v>0</v>
      </c>
      <c r="L1917" s="90">
        <v>0</v>
      </c>
      <c r="M1917" s="90">
        <v>0</v>
      </c>
      <c r="N1917" s="89">
        <v>12</v>
      </c>
      <c r="O1917" s="89">
        <v>86</v>
      </c>
      <c r="P1917" s="89">
        <f t="shared" si="54"/>
        <v>30</v>
      </c>
      <c r="Q1917" s="91">
        <f>((alpha_a*(beta_b^speed_s))*(speed_s^ceta_c))</f>
        <v>19.098968596573954</v>
      </c>
    </row>
    <row r="1918" spans="1:17" x14ac:dyDescent="0.25">
      <c r="A1918" s="88" t="s">
        <v>6</v>
      </c>
      <c r="B1918" s="88" t="s">
        <v>7</v>
      </c>
      <c r="C1918" s="88" t="s">
        <v>65</v>
      </c>
      <c r="D1918" s="88" t="s">
        <v>135</v>
      </c>
      <c r="E1918" s="130">
        <v>0.02</v>
      </c>
      <c r="F1918" s="130">
        <v>0</v>
      </c>
      <c r="G1918" s="90">
        <v>131.3248230425917</v>
      </c>
      <c r="H1918" s="90">
        <v>-0.92349747798775739</v>
      </c>
      <c r="I1918" s="90">
        <v>4.6128918473223308</v>
      </c>
      <c r="J1918" s="90">
        <v>0.17182704733597515</v>
      </c>
      <c r="K1918" s="90">
        <v>0</v>
      </c>
      <c r="L1918" s="90">
        <v>0</v>
      </c>
      <c r="M1918" s="90">
        <v>0</v>
      </c>
      <c r="N1918" s="89">
        <v>12</v>
      </c>
      <c r="O1918" s="89">
        <v>86</v>
      </c>
      <c r="P1918" s="89">
        <f t="shared" si="54"/>
        <v>30</v>
      </c>
      <c r="Q1918" s="91">
        <f>((alpha_a*(speed_s^beta_b))+(ceta_c*(speed_s^delta_d)))</f>
        <v>13.953719601219539</v>
      </c>
    </row>
    <row r="1919" spans="1:17" x14ac:dyDescent="0.25">
      <c r="A1919" s="88" t="s">
        <v>6</v>
      </c>
      <c r="B1919" s="88" t="s">
        <v>7</v>
      </c>
      <c r="C1919" s="88" t="s">
        <v>65</v>
      </c>
      <c r="D1919" s="88" t="s">
        <v>136</v>
      </c>
      <c r="E1919" s="130">
        <v>0.02</v>
      </c>
      <c r="F1919" s="130">
        <v>0</v>
      </c>
      <c r="G1919" s="90">
        <v>9.4027979240115371</v>
      </c>
      <c r="H1919" s="90">
        <v>3.2251388794254633E-2</v>
      </c>
      <c r="I1919" s="90">
        <v>166.36653654644073</v>
      </c>
      <c r="J1919" s="90">
        <v>-1.0431848550360403</v>
      </c>
      <c r="K1919" s="90">
        <v>0</v>
      </c>
      <c r="L1919" s="90">
        <v>0</v>
      </c>
      <c r="M1919" s="90">
        <v>0</v>
      </c>
      <c r="N1919" s="89">
        <v>12</v>
      </c>
      <c r="O1919" s="89">
        <v>86</v>
      </c>
      <c r="P1919" s="89">
        <f t="shared" si="54"/>
        <v>30</v>
      </c>
      <c r="Q1919" s="91">
        <f>((alpha_a*(speed_s^beta_b))+(ceta_c*(speed_s^delta_d)))</f>
        <v>15.28093332429474</v>
      </c>
    </row>
    <row r="1920" spans="1:17" x14ac:dyDescent="0.25">
      <c r="A1920" s="88" t="s">
        <v>6</v>
      </c>
      <c r="B1920" s="88" t="s">
        <v>7</v>
      </c>
      <c r="C1920" s="88" t="s">
        <v>65</v>
      </c>
      <c r="D1920" s="88" t="s">
        <v>137</v>
      </c>
      <c r="E1920" s="130">
        <v>0.02</v>
      </c>
      <c r="F1920" s="130">
        <v>0</v>
      </c>
      <c r="G1920" s="90">
        <v>158.10924179654381</v>
      </c>
      <c r="H1920" s="90">
        <v>-1.0907406447113863</v>
      </c>
      <c r="I1920" s="90">
        <v>8.4715868810123425</v>
      </c>
      <c r="J1920" s="90">
        <v>-4.7701722763416263E-3</v>
      </c>
      <c r="K1920" s="90">
        <v>0</v>
      </c>
      <c r="L1920" s="90">
        <v>0</v>
      </c>
      <c r="M1920" s="90">
        <v>0</v>
      </c>
      <c r="N1920" s="89">
        <v>12</v>
      </c>
      <c r="O1920" s="89">
        <v>86</v>
      </c>
      <c r="P1920" s="89">
        <f t="shared" si="54"/>
        <v>30</v>
      </c>
      <c r="Q1920" s="91">
        <f>((alpha_a*(speed_s^beta_b))+(ceta_c*(speed_s^delta_d)))</f>
        <v>12.20605328535774</v>
      </c>
    </row>
    <row r="1921" spans="1:17" x14ac:dyDescent="0.25">
      <c r="A1921" s="88" t="s">
        <v>6</v>
      </c>
      <c r="B1921" s="88" t="s">
        <v>7</v>
      </c>
      <c r="C1921" s="88" t="s">
        <v>65</v>
      </c>
      <c r="D1921" s="88" t="s">
        <v>138</v>
      </c>
      <c r="E1921" s="130">
        <v>0.02</v>
      </c>
      <c r="F1921" s="130">
        <v>0</v>
      </c>
      <c r="G1921" s="90">
        <v>7.1173920140963558</v>
      </c>
      <c r="H1921" s="90">
        <v>98.160564958644443</v>
      </c>
      <c r="I1921" s="90">
        <v>-0.41799741739201574</v>
      </c>
      <c r="J1921" s="90">
        <v>0.8812078877196553</v>
      </c>
      <c r="K1921" s="90">
        <v>3.2182078164681022E-2</v>
      </c>
      <c r="L1921" s="90">
        <v>0</v>
      </c>
      <c r="M1921" s="90">
        <v>0</v>
      </c>
      <c r="N1921" s="89">
        <v>12</v>
      </c>
      <c r="O1921" s="89">
        <v>86</v>
      </c>
      <c r="P1921" s="89">
        <f t="shared" si="54"/>
        <v>30</v>
      </c>
      <c r="Q1921" s="91">
        <f>(alpha_a+(beta_b/(1+EXP((((-1)*ceta_c)+(delta_d*LN(speed_s)))+(epsilon_e*speed_s)))))</f>
        <v>8.3309335290240156</v>
      </c>
    </row>
    <row r="1922" spans="1:17" x14ac:dyDescent="0.25">
      <c r="A1922" s="88" t="s">
        <v>6</v>
      </c>
      <c r="B1922" s="88" t="s">
        <v>7</v>
      </c>
      <c r="C1922" s="88" t="s">
        <v>65</v>
      </c>
      <c r="D1922" s="88" t="s">
        <v>131</v>
      </c>
      <c r="E1922" s="130">
        <v>0.02</v>
      </c>
      <c r="F1922" s="130">
        <v>0</v>
      </c>
      <c r="G1922" s="90">
        <v>31.459460473</v>
      </c>
      <c r="H1922" s="90">
        <v>0.95227730150000001</v>
      </c>
      <c r="I1922" s="90">
        <v>5.8779072000000002E-2</v>
      </c>
      <c r="J1922" s="90">
        <v>45.042524593000003</v>
      </c>
      <c r="K1922" s="90">
        <v>1</v>
      </c>
      <c r="L1922" s="90">
        <v>0.13241637079999999</v>
      </c>
      <c r="M1922" s="90">
        <v>1.2805475199999999E-2</v>
      </c>
      <c r="N1922" s="89">
        <v>5</v>
      </c>
      <c r="O1922" s="89">
        <v>85</v>
      </c>
      <c r="P1922" s="89">
        <f t="shared" si="54"/>
        <v>30</v>
      </c>
      <c r="Q1922" s="91">
        <f>(alpha_a+beta_b*speed_s+ceta_c*speed_s^2+delta_d/speed_s)/(epsilon_e+feta_f*speed_s+gamma_g*speed_s^2)</f>
        <v>6.9362585240721613</v>
      </c>
    </row>
    <row r="1923" spans="1:17" x14ac:dyDescent="0.25">
      <c r="A1923" s="88" t="s">
        <v>6</v>
      </c>
      <c r="B1923" s="88" t="s">
        <v>7</v>
      </c>
      <c r="C1923" s="88" t="s">
        <v>65</v>
      </c>
      <c r="D1923" s="88" t="s">
        <v>132</v>
      </c>
      <c r="E1923" s="130">
        <v>0.02</v>
      </c>
      <c r="F1923" s="130">
        <v>0</v>
      </c>
      <c r="G1923" s="90">
        <v>21.537040503699998</v>
      </c>
      <c r="H1923" s="90">
        <v>-0.61838638899999998</v>
      </c>
      <c r="I1923" s="90">
        <v>5.5261651E-3</v>
      </c>
      <c r="J1923" s="90">
        <v>96.321244192400002</v>
      </c>
      <c r="K1923" s="90">
        <v>1</v>
      </c>
      <c r="L1923" s="90">
        <v>1.0810924899999999E-2</v>
      </c>
      <c r="M1923" s="90">
        <v>3.7658789999999999E-4</v>
      </c>
      <c r="N1923" s="89">
        <v>5</v>
      </c>
      <c r="O1923" s="89">
        <v>85</v>
      </c>
      <c r="P1923" s="89">
        <f t="shared" si="54"/>
        <v>30</v>
      </c>
      <c r="Q1923" s="91">
        <f>(alpha_a+beta_b*speed_s+ceta_c*speed_s^2+delta_d/speed_s)/(epsilon_e+feta_f*speed_s+gamma_g*speed_s^2)</f>
        <v>6.7155626122554226</v>
      </c>
    </row>
    <row r="1924" spans="1:17" x14ac:dyDescent="0.25">
      <c r="A1924" s="88" t="s">
        <v>6</v>
      </c>
      <c r="B1924" s="88" t="s">
        <v>7</v>
      </c>
      <c r="C1924" s="88" t="s">
        <v>65</v>
      </c>
      <c r="D1924" s="88" t="s">
        <v>133</v>
      </c>
      <c r="E1924" s="130">
        <v>0.02</v>
      </c>
      <c r="F1924" s="130">
        <v>0</v>
      </c>
      <c r="G1924" s="90">
        <v>-9.3039607484999998</v>
      </c>
      <c r="H1924" s="90">
        <v>1.2035179561</v>
      </c>
      <c r="I1924" s="90">
        <v>-2.7775759999999999E-3</v>
      </c>
      <c r="J1924" s="90">
        <v>42.820258703999997</v>
      </c>
      <c r="K1924" s="90">
        <v>1</v>
      </c>
      <c r="L1924" s="90">
        <v>-0.40360732290000001</v>
      </c>
      <c r="M1924" s="90">
        <v>6.5756980100000001E-2</v>
      </c>
      <c r="N1924" s="89">
        <v>5</v>
      </c>
      <c r="O1924" s="89">
        <v>85</v>
      </c>
      <c r="P1924" s="89">
        <f t="shared" si="54"/>
        <v>30</v>
      </c>
      <c r="Q1924" s="91">
        <f>(alpha_a+beta_b*speed_s+ceta_c*speed_s^2+delta_d/speed_s)/(epsilon_e+feta_f*speed_s+gamma_g*speed_s^2)</f>
        <v>0.53520828932450903</v>
      </c>
    </row>
    <row r="1925" spans="1:17" x14ac:dyDescent="0.25">
      <c r="A1925" s="88" t="s">
        <v>6</v>
      </c>
      <c r="B1925" s="88" t="s">
        <v>139</v>
      </c>
      <c r="C1925" s="88" t="s">
        <v>65</v>
      </c>
      <c r="D1925" s="88" t="s">
        <v>134</v>
      </c>
      <c r="E1925" s="130">
        <v>0.02</v>
      </c>
      <c r="F1925" s="130">
        <v>0</v>
      </c>
      <c r="G1925" s="90">
        <v>115.89911064486503</v>
      </c>
      <c r="H1925" s="90">
        <v>1.0089422478790078</v>
      </c>
      <c r="I1925" s="90">
        <v>-0.55828244621458611</v>
      </c>
      <c r="J1925" s="90">
        <v>0</v>
      </c>
      <c r="K1925" s="90">
        <v>0</v>
      </c>
      <c r="L1925" s="90">
        <v>0</v>
      </c>
      <c r="M1925" s="90">
        <v>0</v>
      </c>
      <c r="N1925" s="89">
        <v>12</v>
      </c>
      <c r="O1925" s="89">
        <v>86</v>
      </c>
      <c r="P1925" s="89">
        <f t="shared" si="54"/>
        <v>30</v>
      </c>
      <c r="Q1925" s="91">
        <f>((alpha_a*(beta_b^speed_s))*(speed_s^ceta_c))</f>
        <v>22.668274887536079</v>
      </c>
    </row>
    <row r="1926" spans="1:17" x14ac:dyDescent="0.25">
      <c r="A1926" s="88" t="s">
        <v>6</v>
      </c>
      <c r="B1926" s="88" t="s">
        <v>139</v>
      </c>
      <c r="C1926" s="88" t="s">
        <v>65</v>
      </c>
      <c r="D1926" s="88" t="s">
        <v>135</v>
      </c>
      <c r="E1926" s="130">
        <v>0.02</v>
      </c>
      <c r="F1926" s="130">
        <v>0</v>
      </c>
      <c r="G1926" s="90">
        <v>147.82535546282429</v>
      </c>
      <c r="H1926" s="90">
        <v>-0.94623848632066798</v>
      </c>
      <c r="I1926" s="90">
        <v>7.2913826375602007</v>
      </c>
      <c r="J1926" s="90">
        <v>0.10986244345961882</v>
      </c>
      <c r="K1926" s="90">
        <v>0</v>
      </c>
      <c r="L1926" s="90">
        <v>0</v>
      </c>
      <c r="M1926" s="90">
        <v>0</v>
      </c>
      <c r="N1926" s="89">
        <v>12</v>
      </c>
      <c r="O1926" s="89">
        <v>86</v>
      </c>
      <c r="P1926" s="89">
        <f t="shared" si="54"/>
        <v>30</v>
      </c>
      <c r="Q1926" s="91">
        <f>((alpha_a*(speed_s^beta_b))+(ceta_c*(speed_s^delta_d)))</f>
        <v>16.51089413564603</v>
      </c>
    </row>
    <row r="1927" spans="1:17" x14ac:dyDescent="0.25">
      <c r="A1927" s="88" t="s">
        <v>6</v>
      </c>
      <c r="B1927" s="88" t="s">
        <v>139</v>
      </c>
      <c r="C1927" s="88" t="s">
        <v>65</v>
      </c>
      <c r="D1927" s="88" t="s">
        <v>136</v>
      </c>
      <c r="E1927" s="130">
        <v>0.02</v>
      </c>
      <c r="F1927" s="130">
        <v>0</v>
      </c>
      <c r="G1927" s="90">
        <v>13.965588199285124</v>
      </c>
      <c r="H1927" s="90">
        <v>-1.6948450255792485E-2</v>
      </c>
      <c r="I1927" s="90">
        <v>190.03418132809216</v>
      </c>
      <c r="J1927" s="90">
        <v>-1.0821361467620583</v>
      </c>
      <c r="K1927" s="90">
        <v>0</v>
      </c>
      <c r="L1927" s="90">
        <v>0</v>
      </c>
      <c r="M1927" s="90">
        <v>0</v>
      </c>
      <c r="N1927" s="89">
        <v>12</v>
      </c>
      <c r="O1927" s="89">
        <v>86</v>
      </c>
      <c r="P1927" s="89">
        <f t="shared" si="54"/>
        <v>30</v>
      </c>
      <c r="Q1927" s="91">
        <f>((alpha_a*(speed_s^beta_b))+(ceta_c*(speed_s^delta_d)))</f>
        <v>17.973855973949252</v>
      </c>
    </row>
    <row r="1928" spans="1:17" x14ac:dyDescent="0.25">
      <c r="A1928" s="88" t="s">
        <v>6</v>
      </c>
      <c r="B1928" s="88" t="s">
        <v>139</v>
      </c>
      <c r="C1928" s="88" t="s">
        <v>65</v>
      </c>
      <c r="D1928" s="88" t="s">
        <v>137</v>
      </c>
      <c r="E1928" s="130">
        <v>0.02</v>
      </c>
      <c r="F1928" s="130">
        <v>0</v>
      </c>
      <c r="G1928" s="90">
        <v>12.882103632046</v>
      </c>
      <c r="H1928" s="90">
        <v>-5.784223793245296E-2</v>
      </c>
      <c r="I1928" s="90">
        <v>184.07379365191278</v>
      </c>
      <c r="J1928" s="90">
        <v>-1.1463212387159232</v>
      </c>
      <c r="K1928" s="90">
        <v>0</v>
      </c>
      <c r="L1928" s="90">
        <v>0</v>
      </c>
      <c r="M1928" s="90">
        <v>0</v>
      </c>
      <c r="N1928" s="89">
        <v>12</v>
      </c>
      <c r="O1928" s="89">
        <v>86</v>
      </c>
      <c r="P1928" s="89">
        <f t="shared" si="54"/>
        <v>30</v>
      </c>
      <c r="Q1928" s="91">
        <f>((alpha_a*(speed_s^beta_b))+(ceta_c*(speed_s^delta_d)))</f>
        <v>14.311726724520327</v>
      </c>
    </row>
    <row r="1929" spans="1:17" x14ac:dyDescent="0.25">
      <c r="A1929" s="88" t="s">
        <v>6</v>
      </c>
      <c r="B1929" s="88" t="s">
        <v>139</v>
      </c>
      <c r="C1929" s="88" t="s">
        <v>65</v>
      </c>
      <c r="D1929" s="88" t="s">
        <v>138</v>
      </c>
      <c r="E1929" s="130">
        <v>0.02</v>
      </c>
      <c r="F1929" s="130">
        <v>0</v>
      </c>
      <c r="G1929" s="90">
        <v>7.8475071290021283</v>
      </c>
      <c r="H1929" s="90">
        <v>34.1755020726034</v>
      </c>
      <c r="I1929" s="90">
        <v>1.6875281918816474</v>
      </c>
      <c r="J1929" s="90">
        <v>1.3075626655942663</v>
      </c>
      <c r="K1929" s="90">
        <v>6.2944178721166197E-4</v>
      </c>
      <c r="L1929" s="90">
        <v>0</v>
      </c>
      <c r="M1929" s="90">
        <v>0</v>
      </c>
      <c r="N1929" s="89">
        <v>12</v>
      </c>
      <c r="O1929" s="89">
        <v>86</v>
      </c>
      <c r="P1929" s="89">
        <f t="shared" ref="P1929:P1992" si="55">IF($P$2&lt;N1929,N1929,IF($P$2&gt;O1929,O1929,$P$2))</f>
        <v>30</v>
      </c>
      <c r="Q1929" s="91">
        <f>(alpha_a+(beta_b/(1+EXP((((-1)*ceta_c)+(delta_d*LN(speed_s)))+(epsilon_e*speed_s)))))</f>
        <v>9.8464235760055239</v>
      </c>
    </row>
    <row r="1930" spans="1:17" x14ac:dyDescent="0.25">
      <c r="A1930" s="88" t="s">
        <v>6</v>
      </c>
      <c r="B1930" s="88" t="s">
        <v>139</v>
      </c>
      <c r="C1930" s="88" t="s">
        <v>65</v>
      </c>
      <c r="D1930" s="88" t="s">
        <v>131</v>
      </c>
      <c r="E1930" s="130">
        <v>0.02</v>
      </c>
      <c r="F1930" s="130">
        <v>0</v>
      </c>
      <c r="G1930" s="90">
        <v>35.083459195700001</v>
      </c>
      <c r="H1930" s="90">
        <v>1.0128757017000001</v>
      </c>
      <c r="I1930" s="90">
        <v>6.3374044300000001E-2</v>
      </c>
      <c r="J1930" s="90">
        <v>51.758770473299997</v>
      </c>
      <c r="K1930" s="90">
        <v>1</v>
      </c>
      <c r="L1930" s="90">
        <v>0.13092506810000001</v>
      </c>
      <c r="M1930" s="90">
        <v>1.16121743E-2</v>
      </c>
      <c r="N1930" s="89">
        <v>5</v>
      </c>
      <c r="O1930" s="89">
        <v>85</v>
      </c>
      <c r="P1930" s="89">
        <f t="shared" si="55"/>
        <v>30</v>
      </c>
      <c r="Q1930" s="91">
        <f>(alpha_a+beta_b*speed_s+ceta_c*speed_s^2+delta_d/speed_s)/(epsilon_e+feta_f*speed_s+gamma_g*speed_s^2)</f>
        <v>8.078159432538186</v>
      </c>
    </row>
    <row r="1931" spans="1:17" x14ac:dyDescent="0.25">
      <c r="A1931" s="88" t="s">
        <v>6</v>
      </c>
      <c r="B1931" s="88" t="s">
        <v>139</v>
      </c>
      <c r="C1931" s="88" t="s">
        <v>65</v>
      </c>
      <c r="D1931" s="88" t="s">
        <v>132</v>
      </c>
      <c r="E1931" s="130">
        <v>0.02</v>
      </c>
      <c r="F1931" s="130">
        <v>0</v>
      </c>
      <c r="G1931" s="90">
        <v>23.8482232934</v>
      </c>
      <c r="H1931" s="90">
        <v>-0.71343560110000004</v>
      </c>
      <c r="I1931" s="90">
        <v>7.3275668E-3</v>
      </c>
      <c r="J1931" s="90">
        <v>108.58146178920001</v>
      </c>
      <c r="K1931" s="90">
        <v>1</v>
      </c>
      <c r="L1931" s="90">
        <v>3.6908969999999998E-3</v>
      </c>
      <c r="M1931" s="90">
        <v>7.71201E-4</v>
      </c>
      <c r="N1931" s="89">
        <v>5</v>
      </c>
      <c r="O1931" s="89">
        <v>85</v>
      </c>
      <c r="P1931" s="89">
        <f t="shared" si="55"/>
        <v>30</v>
      </c>
      <c r="Q1931" s="91">
        <f>(alpha_a+beta_b*speed_s+ceta_c*speed_s^2+delta_d/speed_s)/(epsilon_e+feta_f*speed_s+gamma_g*speed_s^2)</f>
        <v>7.0142357373996527</v>
      </c>
    </row>
    <row r="1932" spans="1:17" x14ac:dyDescent="0.25">
      <c r="A1932" s="88" t="s">
        <v>6</v>
      </c>
      <c r="B1932" s="88" t="s">
        <v>139</v>
      </c>
      <c r="C1932" s="88" t="s">
        <v>65</v>
      </c>
      <c r="D1932" s="88" t="s">
        <v>133</v>
      </c>
      <c r="E1932" s="130">
        <v>0.02</v>
      </c>
      <c r="F1932" s="130">
        <v>0</v>
      </c>
      <c r="G1932" s="90">
        <v>-10.0417123216</v>
      </c>
      <c r="H1932" s="90">
        <v>1.2435671096000001</v>
      </c>
      <c r="I1932" s="90">
        <v>-5.5101200000000003E-4</v>
      </c>
      <c r="J1932" s="90">
        <v>46.785998665000001</v>
      </c>
      <c r="K1932" s="90">
        <v>1</v>
      </c>
      <c r="L1932" s="90">
        <v>-0.41392344289999999</v>
      </c>
      <c r="M1932" s="90">
        <v>6.8469741900000006E-2</v>
      </c>
      <c r="N1932" s="89">
        <v>5</v>
      </c>
      <c r="O1932" s="89">
        <v>85</v>
      </c>
      <c r="P1932" s="89">
        <f t="shared" si="55"/>
        <v>30</v>
      </c>
      <c r="Q1932" s="91">
        <f>(alpha_a+beta_b*speed_s+ceta_c*speed_s^2+delta_d/speed_s)/(epsilon_e+feta_f*speed_s+gamma_g*speed_s^2)</f>
        <v>0.5642642586124289</v>
      </c>
    </row>
    <row r="1933" spans="1:17" x14ac:dyDescent="0.25">
      <c r="A1933" s="88" t="s">
        <v>6</v>
      </c>
      <c r="B1933" s="88" t="s">
        <v>140</v>
      </c>
      <c r="C1933" s="88" t="s">
        <v>168</v>
      </c>
      <c r="D1933" s="88" t="s">
        <v>134</v>
      </c>
      <c r="E1933" s="130">
        <v>0.02</v>
      </c>
      <c r="F1933" s="130">
        <v>0</v>
      </c>
      <c r="G1933" s="90">
        <v>30.361715701118424</v>
      </c>
      <c r="H1933" s="90">
        <v>1.0136548487246235</v>
      </c>
      <c r="I1933" s="90">
        <v>-0.60914047273838567</v>
      </c>
      <c r="J1933" s="90">
        <v>0</v>
      </c>
      <c r="K1933" s="90">
        <v>0</v>
      </c>
      <c r="L1933" s="90">
        <v>0</v>
      </c>
      <c r="M1933" s="90">
        <v>0</v>
      </c>
      <c r="N1933" s="89">
        <v>12</v>
      </c>
      <c r="O1933" s="89">
        <v>86</v>
      </c>
      <c r="P1933" s="89">
        <f t="shared" si="55"/>
        <v>30</v>
      </c>
      <c r="Q1933" s="91">
        <f>((alpha_a*(beta_b^speed_s))*(speed_s^ceta_c))</f>
        <v>5.7445370355672711</v>
      </c>
    </row>
    <row r="1934" spans="1:17" x14ac:dyDescent="0.25">
      <c r="A1934" s="88" t="s">
        <v>6</v>
      </c>
      <c r="B1934" s="88" t="s">
        <v>18</v>
      </c>
      <c r="C1934" s="88" t="s">
        <v>65</v>
      </c>
      <c r="D1934" s="88" t="s">
        <v>134</v>
      </c>
      <c r="E1934" s="130">
        <v>0.02</v>
      </c>
      <c r="F1934" s="130">
        <v>0</v>
      </c>
      <c r="G1934" s="90">
        <v>29.176358406659034</v>
      </c>
      <c r="H1934" s="90">
        <v>1.0136548484544945</v>
      </c>
      <c r="I1934" s="90">
        <v>-0.60914046482486339</v>
      </c>
      <c r="J1934" s="90">
        <v>0</v>
      </c>
      <c r="K1934" s="90">
        <v>0</v>
      </c>
      <c r="L1934" s="90">
        <v>0</v>
      </c>
      <c r="M1934" s="90">
        <v>0</v>
      </c>
      <c r="N1934" s="89">
        <v>12</v>
      </c>
      <c r="O1934" s="89">
        <v>86</v>
      </c>
      <c r="P1934" s="89">
        <f t="shared" si="55"/>
        <v>30</v>
      </c>
      <c r="Q1934" s="91">
        <f>((alpha_a*(beta_b^speed_s))*(speed_s^ceta_c))</f>
        <v>5.5202636191955738</v>
      </c>
    </row>
    <row r="1935" spans="1:17" x14ac:dyDescent="0.25">
      <c r="A1935" s="88" t="s">
        <v>6</v>
      </c>
      <c r="B1935" s="88" t="s">
        <v>18</v>
      </c>
      <c r="C1935" s="88" t="s">
        <v>65</v>
      </c>
      <c r="D1935" s="88" t="s">
        <v>135</v>
      </c>
      <c r="E1935" s="130">
        <v>0.02</v>
      </c>
      <c r="F1935" s="130">
        <v>0</v>
      </c>
      <c r="G1935" s="90">
        <v>21.577327071353572</v>
      </c>
      <c r="H1935" s="90">
        <v>1.0148992239347423</v>
      </c>
      <c r="I1935" s="90">
        <v>-0.63204915111351145</v>
      </c>
      <c r="J1935" s="90">
        <v>0</v>
      </c>
      <c r="K1935" s="90">
        <v>0</v>
      </c>
      <c r="L1935" s="90">
        <v>0</v>
      </c>
      <c r="M1935" s="90">
        <v>0</v>
      </c>
      <c r="N1935" s="89">
        <v>12</v>
      </c>
      <c r="O1935" s="89">
        <v>86</v>
      </c>
      <c r="P1935" s="89">
        <f t="shared" si="55"/>
        <v>30</v>
      </c>
      <c r="Q1935" s="91">
        <f>((alpha_a*(beta_b^speed_s))*(speed_s^ceta_c))</f>
        <v>3.9180684771489642</v>
      </c>
    </row>
    <row r="1936" spans="1:17" x14ac:dyDescent="0.25">
      <c r="A1936" s="88" t="s">
        <v>6</v>
      </c>
      <c r="B1936" s="88" t="s">
        <v>18</v>
      </c>
      <c r="C1936" s="88" t="s">
        <v>65</v>
      </c>
      <c r="D1936" s="88" t="s">
        <v>136</v>
      </c>
      <c r="E1936" s="130">
        <v>0.02</v>
      </c>
      <c r="F1936" s="130">
        <v>0</v>
      </c>
      <c r="G1936" s="90">
        <v>24.416796067395513</v>
      </c>
      <c r="H1936" s="90">
        <v>1.0135420955798926</v>
      </c>
      <c r="I1936" s="90">
        <v>-0.63143560742615745</v>
      </c>
      <c r="J1936" s="90">
        <v>0</v>
      </c>
      <c r="K1936" s="90">
        <v>0</v>
      </c>
      <c r="L1936" s="90">
        <v>0</v>
      </c>
      <c r="M1936" s="90">
        <v>0</v>
      </c>
      <c r="N1936" s="89">
        <v>12</v>
      </c>
      <c r="O1936" s="89">
        <v>86</v>
      </c>
      <c r="P1936" s="89">
        <f t="shared" si="55"/>
        <v>30</v>
      </c>
      <c r="Q1936" s="91">
        <f>((alpha_a*(beta_b^speed_s))*(speed_s^ceta_c))</f>
        <v>4.2681084853934035</v>
      </c>
    </row>
    <row r="1937" spans="1:17" x14ac:dyDescent="0.25">
      <c r="A1937" s="88" t="s">
        <v>6</v>
      </c>
      <c r="B1937" s="88" t="s">
        <v>18</v>
      </c>
      <c r="C1937" s="88" t="s">
        <v>65</v>
      </c>
      <c r="D1937" s="88" t="s">
        <v>137</v>
      </c>
      <c r="E1937" s="130">
        <v>0.02</v>
      </c>
      <c r="F1937" s="130">
        <v>0</v>
      </c>
      <c r="G1937" s="90">
        <v>42.151690705535714</v>
      </c>
      <c r="H1937" s="90">
        <v>1.0183304016722416</v>
      </c>
      <c r="I1937" s="90">
        <v>-0.90997413153008522</v>
      </c>
      <c r="J1937" s="90">
        <v>0</v>
      </c>
      <c r="K1937" s="90">
        <v>0</v>
      </c>
      <c r="L1937" s="90">
        <v>0</v>
      </c>
      <c r="M1937" s="90">
        <v>0</v>
      </c>
      <c r="N1937" s="89">
        <v>12</v>
      </c>
      <c r="O1937" s="89">
        <v>86</v>
      </c>
      <c r="P1937" s="89">
        <f t="shared" si="55"/>
        <v>30</v>
      </c>
      <c r="Q1937" s="91">
        <f>((alpha_a*(beta_b^speed_s))*(speed_s^ceta_c))</f>
        <v>3.2910475351225146</v>
      </c>
    </row>
    <row r="1938" spans="1:17" x14ac:dyDescent="0.25">
      <c r="A1938" s="88" t="s">
        <v>6</v>
      </c>
      <c r="B1938" s="88" t="s">
        <v>18</v>
      </c>
      <c r="C1938" s="88" t="s">
        <v>65</v>
      </c>
      <c r="D1938" s="88" t="s">
        <v>138</v>
      </c>
      <c r="E1938" s="130">
        <v>0.02</v>
      </c>
      <c r="F1938" s="130">
        <v>0</v>
      </c>
      <c r="G1938" s="90">
        <v>0.3737967006728124</v>
      </c>
      <c r="H1938" s="90">
        <v>0.40221324577246986</v>
      </c>
      <c r="I1938" s="90">
        <v>42.748060145272277</v>
      </c>
      <c r="J1938" s="90">
        <v>-1.1863192609450934</v>
      </c>
      <c r="K1938" s="90">
        <v>0</v>
      </c>
      <c r="L1938" s="90">
        <v>0</v>
      </c>
      <c r="M1938" s="90">
        <v>0</v>
      </c>
      <c r="N1938" s="89">
        <v>12</v>
      </c>
      <c r="O1938" s="89">
        <v>86</v>
      </c>
      <c r="P1938" s="89">
        <f t="shared" si="55"/>
        <v>30</v>
      </c>
      <c r="Q1938" s="91">
        <f>((alpha_a*(speed_s^beta_b))+(ceta_c*(speed_s^delta_d)))</f>
        <v>2.2241913638836222</v>
      </c>
    </row>
    <row r="1939" spans="1:17" x14ac:dyDescent="0.25">
      <c r="A1939" s="88" t="s">
        <v>6</v>
      </c>
      <c r="B1939" s="88" t="s">
        <v>18</v>
      </c>
      <c r="C1939" s="88" t="s">
        <v>65</v>
      </c>
      <c r="D1939" s="88" t="s">
        <v>131</v>
      </c>
      <c r="E1939" s="130">
        <v>0.02</v>
      </c>
      <c r="F1939" s="130">
        <v>0</v>
      </c>
      <c r="G1939" s="90">
        <v>11.9202177002</v>
      </c>
      <c r="H1939" s="90">
        <v>4.4637051599999998E-2</v>
      </c>
      <c r="I1939" s="90">
        <v>7.8903584999999998E-3</v>
      </c>
      <c r="J1939" s="90">
        <v>6.5518687625999998</v>
      </c>
      <c r="K1939" s="90">
        <v>1</v>
      </c>
      <c r="L1939" s="90">
        <v>0.2548219846</v>
      </c>
      <c r="M1939" s="90">
        <v>2.7737491999999999E-3</v>
      </c>
      <c r="N1939" s="89">
        <v>5</v>
      </c>
      <c r="O1939" s="89">
        <v>85</v>
      </c>
      <c r="P1939" s="89">
        <f t="shared" si="55"/>
        <v>30</v>
      </c>
      <c r="Q1939" s="91">
        <f>(alpha_a+beta_b*speed_s+ceta_c*speed_s^2+delta_d/speed_s)/(epsilon_e+feta_f*speed_s+gamma_g*speed_s^2)</f>
        <v>1.8471398489403639</v>
      </c>
    </row>
    <row r="1940" spans="1:17" x14ac:dyDescent="0.25">
      <c r="A1940" s="88" t="s">
        <v>6</v>
      </c>
      <c r="B1940" s="88" t="s">
        <v>18</v>
      </c>
      <c r="C1940" s="88" t="s">
        <v>65</v>
      </c>
      <c r="D1940" s="88" t="s">
        <v>132</v>
      </c>
      <c r="E1940" s="130">
        <v>0.02</v>
      </c>
      <c r="F1940" s="130">
        <v>0</v>
      </c>
      <c r="G1940" s="90">
        <v>5.6934210044000002</v>
      </c>
      <c r="H1940" s="90">
        <v>-0.1607810117</v>
      </c>
      <c r="I1940" s="90">
        <v>1.6834247E-3</v>
      </c>
      <c r="J1940" s="90">
        <v>20.541456156599999</v>
      </c>
      <c r="K1940" s="90">
        <v>1</v>
      </c>
      <c r="L1940" s="90">
        <v>-4.2864918999999998E-3</v>
      </c>
      <c r="M1940" s="90">
        <v>7.5389140000000005E-4</v>
      </c>
      <c r="N1940" s="89">
        <v>5</v>
      </c>
      <c r="O1940" s="89">
        <v>85</v>
      </c>
      <c r="P1940" s="89">
        <f t="shared" si="55"/>
        <v>30</v>
      </c>
      <c r="Q1940" s="91">
        <f>(alpha_a+beta_b*speed_s+ceta_c*speed_s^2+delta_d/speed_s)/(epsilon_e+feta_f*speed_s+gamma_g*speed_s^2)</f>
        <v>1.9806266391240253</v>
      </c>
    </row>
    <row r="1941" spans="1:17" x14ac:dyDescent="0.25">
      <c r="A1941" s="88" t="s">
        <v>6</v>
      </c>
      <c r="B1941" s="88" t="s">
        <v>18</v>
      </c>
      <c r="C1941" s="88" t="s">
        <v>65</v>
      </c>
      <c r="D1941" s="88" t="s">
        <v>133</v>
      </c>
      <c r="E1941" s="130">
        <v>0.02</v>
      </c>
      <c r="F1941" s="130">
        <v>0</v>
      </c>
      <c r="G1941" s="90">
        <v>-2.3905961214000002</v>
      </c>
      <c r="H1941" s="90">
        <v>0.2372367568</v>
      </c>
      <c r="I1941" s="90">
        <v>-1.0789949000000001E-3</v>
      </c>
      <c r="J1941" s="90">
        <v>11.461991123100001</v>
      </c>
      <c r="K1941" s="90">
        <v>1</v>
      </c>
      <c r="L1941" s="90">
        <v>-0.29766411370000001</v>
      </c>
      <c r="M1941" s="90">
        <v>3.3580893399999999E-2</v>
      </c>
      <c r="N1941" s="89">
        <v>5</v>
      </c>
      <c r="O1941" s="89">
        <v>85</v>
      </c>
      <c r="P1941" s="89">
        <f t="shared" si="55"/>
        <v>30</v>
      </c>
      <c r="Q1941" s="91">
        <f>(alpha_a+beta_b*speed_s+ceta_c*speed_s^2+delta_d/speed_s)/(epsilon_e+feta_f*speed_s+gamma_g*speed_s^2)</f>
        <v>0.18559636183920436</v>
      </c>
    </row>
    <row r="1942" spans="1:17" x14ac:dyDescent="0.25">
      <c r="A1942" s="88" t="s">
        <v>6</v>
      </c>
      <c r="B1942" s="88" t="s">
        <v>11</v>
      </c>
      <c r="C1942" s="88" t="s">
        <v>65</v>
      </c>
      <c r="D1942" s="88" t="s">
        <v>134</v>
      </c>
      <c r="E1942" s="130">
        <v>0.02</v>
      </c>
      <c r="F1942" s="130">
        <v>0</v>
      </c>
      <c r="G1942" s="90">
        <v>111.89085136823792</v>
      </c>
      <c r="H1942" s="90">
        <v>1.0111385606785896</v>
      </c>
      <c r="I1942" s="90">
        <v>-0.63569249841821474</v>
      </c>
      <c r="J1942" s="90">
        <v>0</v>
      </c>
      <c r="K1942" s="90">
        <v>0</v>
      </c>
      <c r="L1942" s="90">
        <v>0</v>
      </c>
      <c r="M1942" s="90">
        <v>0</v>
      </c>
      <c r="N1942" s="89">
        <v>12</v>
      </c>
      <c r="O1942" s="89">
        <v>86</v>
      </c>
      <c r="P1942" s="89">
        <f t="shared" si="55"/>
        <v>30</v>
      </c>
      <c r="Q1942" s="91">
        <f>((alpha_a*(beta_b^speed_s))*(speed_s^ceta_c))</f>
        <v>17.952290403277424</v>
      </c>
    </row>
    <row r="1943" spans="1:17" x14ac:dyDescent="0.25">
      <c r="A1943" s="88" t="s">
        <v>6</v>
      </c>
      <c r="B1943" s="88" t="s">
        <v>11</v>
      </c>
      <c r="C1943" s="88" t="s">
        <v>65</v>
      </c>
      <c r="D1943" s="88" t="s">
        <v>135</v>
      </c>
      <c r="E1943" s="130">
        <v>0.02</v>
      </c>
      <c r="F1943" s="130">
        <v>0</v>
      </c>
      <c r="G1943" s="90">
        <v>75.24413180790873</v>
      </c>
      <c r="H1943" s="90">
        <v>1.00954474893584</v>
      </c>
      <c r="I1943" s="90">
        <v>-0.59479518143330379</v>
      </c>
      <c r="J1943" s="90">
        <v>0</v>
      </c>
      <c r="K1943" s="90">
        <v>0</v>
      </c>
      <c r="L1943" s="90">
        <v>0</v>
      </c>
      <c r="M1943" s="90">
        <v>0</v>
      </c>
      <c r="N1943" s="89">
        <v>12</v>
      </c>
      <c r="O1943" s="89">
        <v>86</v>
      </c>
      <c r="P1943" s="89">
        <f t="shared" si="55"/>
        <v>30</v>
      </c>
      <c r="Q1943" s="91">
        <f>((alpha_a*(beta_b^speed_s))*(speed_s^ceta_c))</f>
        <v>13.232906876493026</v>
      </c>
    </row>
    <row r="1944" spans="1:17" x14ac:dyDescent="0.25">
      <c r="A1944" s="88" t="s">
        <v>6</v>
      </c>
      <c r="B1944" s="88" t="s">
        <v>11</v>
      </c>
      <c r="C1944" s="88" t="s">
        <v>65</v>
      </c>
      <c r="D1944" s="88" t="s">
        <v>136</v>
      </c>
      <c r="E1944" s="130">
        <v>0.02</v>
      </c>
      <c r="F1944" s="130">
        <v>0</v>
      </c>
      <c r="G1944" s="90">
        <v>155.35057242992181</v>
      </c>
      <c r="H1944" s="90">
        <v>-0.97872444630674704</v>
      </c>
      <c r="I1944" s="90">
        <v>5.778715407942129</v>
      </c>
      <c r="J1944" s="90">
        <v>0.12551090851436375</v>
      </c>
      <c r="K1944" s="90">
        <v>0</v>
      </c>
      <c r="L1944" s="90">
        <v>0</v>
      </c>
      <c r="M1944" s="90">
        <v>0</v>
      </c>
      <c r="N1944" s="89">
        <v>12</v>
      </c>
      <c r="O1944" s="89">
        <v>86</v>
      </c>
      <c r="P1944" s="89">
        <f t="shared" si="55"/>
        <v>30</v>
      </c>
      <c r="Q1944" s="91">
        <f>((alpha_a*(speed_s^beta_b))+(ceta_c*(speed_s^delta_d)))</f>
        <v>14.422727060623913</v>
      </c>
    </row>
    <row r="1945" spans="1:17" x14ac:dyDescent="0.25">
      <c r="A1945" s="88" t="s">
        <v>6</v>
      </c>
      <c r="B1945" s="88" t="s">
        <v>11</v>
      </c>
      <c r="C1945" s="88" t="s">
        <v>65</v>
      </c>
      <c r="D1945" s="88" t="s">
        <v>137</v>
      </c>
      <c r="E1945" s="130">
        <v>0.02</v>
      </c>
      <c r="F1945" s="130">
        <v>0</v>
      </c>
      <c r="G1945" s="90">
        <v>6.3018072881620801</v>
      </c>
      <c r="H1945" s="90">
        <v>5.469905650165309E-2</v>
      </c>
      <c r="I1945" s="90">
        <v>173.68627215568287</v>
      </c>
      <c r="J1945" s="90">
        <v>-1.1159261688324995</v>
      </c>
      <c r="K1945" s="90">
        <v>0</v>
      </c>
      <c r="L1945" s="90">
        <v>0</v>
      </c>
      <c r="M1945" s="90">
        <v>0</v>
      </c>
      <c r="N1945" s="89">
        <v>12</v>
      </c>
      <c r="O1945" s="89">
        <v>86</v>
      </c>
      <c r="P1945" s="89">
        <f t="shared" si="55"/>
        <v>30</v>
      </c>
      <c r="Q1945" s="91">
        <f>((alpha_a*(speed_s^beta_b))+(ceta_c*(speed_s^delta_d)))</f>
        <v>11.493435958741276</v>
      </c>
    </row>
    <row r="1946" spans="1:17" x14ac:dyDescent="0.25">
      <c r="A1946" s="88" t="s">
        <v>6</v>
      </c>
      <c r="B1946" s="88" t="s">
        <v>11</v>
      </c>
      <c r="C1946" s="88" t="s">
        <v>65</v>
      </c>
      <c r="D1946" s="88" t="s">
        <v>138</v>
      </c>
      <c r="E1946" s="130">
        <v>0.02</v>
      </c>
      <c r="F1946" s="130">
        <v>0</v>
      </c>
      <c r="G1946" s="90">
        <v>76.657187867035489</v>
      </c>
      <c r="H1946" s="90">
        <v>-0.94588026153047</v>
      </c>
      <c r="I1946" s="90">
        <v>2.4081415789932716</v>
      </c>
      <c r="J1946" s="90">
        <v>0.19956861708433116</v>
      </c>
      <c r="K1946" s="90">
        <v>0</v>
      </c>
      <c r="L1946" s="90">
        <v>0</v>
      </c>
      <c r="M1946" s="90">
        <v>0</v>
      </c>
      <c r="N1946" s="89">
        <v>12</v>
      </c>
      <c r="O1946" s="89">
        <v>86</v>
      </c>
      <c r="P1946" s="89">
        <f t="shared" si="55"/>
        <v>30</v>
      </c>
      <c r="Q1946" s="91">
        <f>((alpha_a*(speed_s^beta_b))+(ceta_c*(speed_s^delta_d)))</f>
        <v>7.8192040080001881</v>
      </c>
    </row>
    <row r="1947" spans="1:17" x14ac:dyDescent="0.25">
      <c r="A1947" s="88" t="s">
        <v>6</v>
      </c>
      <c r="B1947" s="88" t="s">
        <v>11</v>
      </c>
      <c r="C1947" s="88" t="s">
        <v>65</v>
      </c>
      <c r="D1947" s="88" t="s">
        <v>131</v>
      </c>
      <c r="E1947" s="130">
        <v>0.02</v>
      </c>
      <c r="F1947" s="130">
        <v>0</v>
      </c>
      <c r="G1947" s="90">
        <v>28.814860034500001</v>
      </c>
      <c r="H1947" s="90">
        <v>0.42232335720000003</v>
      </c>
      <c r="I1947" s="90">
        <v>3.8526098500000001E-2</v>
      </c>
      <c r="J1947" s="90">
        <v>46.073030099699999</v>
      </c>
      <c r="K1947" s="90">
        <v>1</v>
      </c>
      <c r="L1947" s="90">
        <v>0.1246168741</v>
      </c>
      <c r="M1947" s="90">
        <v>7.9502913000000005E-3</v>
      </c>
      <c r="N1947" s="89">
        <v>5</v>
      </c>
      <c r="O1947" s="89">
        <v>85</v>
      </c>
      <c r="P1947" s="89">
        <f t="shared" si="55"/>
        <v>30</v>
      </c>
      <c r="Q1947" s="91">
        <f>(alpha_a+beta_b*speed_s+ceta_c*speed_s^2+delta_d/speed_s)/(epsilon_e+feta_f*speed_s+gamma_g*speed_s^2)</f>
        <v>6.5323129308803578</v>
      </c>
    </row>
    <row r="1948" spans="1:17" x14ac:dyDescent="0.25">
      <c r="A1948" s="88" t="s">
        <v>6</v>
      </c>
      <c r="B1948" s="88" t="s">
        <v>11</v>
      </c>
      <c r="C1948" s="88" t="s">
        <v>65</v>
      </c>
      <c r="D1948" s="88" t="s">
        <v>132</v>
      </c>
      <c r="E1948" s="130">
        <v>0.02</v>
      </c>
      <c r="F1948" s="130">
        <v>0</v>
      </c>
      <c r="G1948" s="90">
        <v>18.543193963899999</v>
      </c>
      <c r="H1948" s="90">
        <v>-0.54050040079999995</v>
      </c>
      <c r="I1948" s="90">
        <v>4.6735874E-3</v>
      </c>
      <c r="J1948" s="90">
        <v>96.173934071199994</v>
      </c>
      <c r="K1948" s="90">
        <v>1</v>
      </c>
      <c r="L1948" s="90">
        <v>6.1662451000000004E-3</v>
      </c>
      <c r="M1948" s="90">
        <v>2.8547149999999999E-4</v>
      </c>
      <c r="N1948" s="89">
        <v>5</v>
      </c>
      <c r="O1948" s="89">
        <v>85</v>
      </c>
      <c r="P1948" s="89">
        <f t="shared" si="55"/>
        <v>30</v>
      </c>
      <c r="Q1948" s="91">
        <f>(alpha_a+beta_b*speed_s+ceta_c*speed_s^2+delta_d/speed_s)/(epsilon_e+feta_f*speed_s+gamma_g*speed_s^2)</f>
        <v>6.7550657796924289</v>
      </c>
    </row>
    <row r="1949" spans="1:17" x14ac:dyDescent="0.25">
      <c r="A1949" s="88" t="s">
        <v>6</v>
      </c>
      <c r="B1949" s="88" t="s">
        <v>11</v>
      </c>
      <c r="C1949" s="88" t="s">
        <v>65</v>
      </c>
      <c r="D1949" s="88" t="s">
        <v>133</v>
      </c>
      <c r="E1949" s="130">
        <v>0.02</v>
      </c>
      <c r="F1949" s="130">
        <v>0</v>
      </c>
      <c r="G1949" s="90">
        <v>-8.7494015187999992</v>
      </c>
      <c r="H1949" s="90">
        <v>1.1806616114999999</v>
      </c>
      <c r="I1949" s="90">
        <v>-3.8277007000000001E-3</v>
      </c>
      <c r="J1949" s="90">
        <v>44.9418053622</v>
      </c>
      <c r="K1949" s="90">
        <v>1</v>
      </c>
      <c r="L1949" s="90">
        <v>-0.37051610540000002</v>
      </c>
      <c r="M1949" s="90">
        <v>6.2034738399999997E-2</v>
      </c>
      <c r="N1949" s="89">
        <v>5</v>
      </c>
      <c r="O1949" s="89">
        <v>85</v>
      </c>
      <c r="P1949" s="89">
        <f t="shared" si="55"/>
        <v>30</v>
      </c>
      <c r="Q1949" s="91">
        <f>(alpha_a+beta_b*speed_s+ceta_c*speed_s^2+delta_d/speed_s)/(epsilon_e+feta_f*speed_s+gamma_g*speed_s^2)</f>
        <v>0.54081053891865927</v>
      </c>
    </row>
    <row r="1950" spans="1:17" x14ac:dyDescent="0.25">
      <c r="A1950" s="88" t="s">
        <v>6</v>
      </c>
      <c r="B1950" s="88" t="s">
        <v>16</v>
      </c>
      <c r="C1950" s="88" t="s">
        <v>65</v>
      </c>
      <c r="D1950" s="88" t="s">
        <v>134</v>
      </c>
      <c r="E1950" s="130">
        <v>0.02</v>
      </c>
      <c r="F1950" s="130">
        <v>0</v>
      </c>
      <c r="G1950" s="90">
        <v>69.417590664362152</v>
      </c>
      <c r="H1950" s="90">
        <v>1.0117319013349484</v>
      </c>
      <c r="I1950" s="90">
        <v>-0.61906757514301358</v>
      </c>
      <c r="J1950" s="90">
        <v>0</v>
      </c>
      <c r="K1950" s="90">
        <v>0</v>
      </c>
      <c r="L1950" s="90">
        <v>0</v>
      </c>
      <c r="M1950" s="90">
        <v>0</v>
      </c>
      <c r="N1950" s="89">
        <v>12</v>
      </c>
      <c r="O1950" s="89">
        <v>86</v>
      </c>
      <c r="P1950" s="89">
        <f t="shared" si="55"/>
        <v>30</v>
      </c>
      <c r="Q1950" s="91">
        <f>((alpha_a*(beta_b^speed_s))*(speed_s^ceta_c))</f>
        <v>11.994854566215666</v>
      </c>
    </row>
    <row r="1951" spans="1:17" x14ac:dyDescent="0.25">
      <c r="A1951" s="88" t="s">
        <v>6</v>
      </c>
      <c r="B1951" s="88" t="s">
        <v>16</v>
      </c>
      <c r="C1951" s="88" t="s">
        <v>65</v>
      </c>
      <c r="D1951" s="88" t="s">
        <v>135</v>
      </c>
      <c r="E1951" s="130">
        <v>0.02</v>
      </c>
      <c r="F1951" s="130">
        <v>0</v>
      </c>
      <c r="G1951" s="90">
        <v>42.165946773373953</v>
      </c>
      <c r="H1951" s="90">
        <v>1.0115830476268064</v>
      </c>
      <c r="I1951" s="90">
        <v>-0.61842356081923622</v>
      </c>
      <c r="J1951" s="90">
        <v>0</v>
      </c>
      <c r="K1951" s="90">
        <v>0</v>
      </c>
      <c r="L1951" s="90">
        <v>0</v>
      </c>
      <c r="M1951" s="90">
        <v>0</v>
      </c>
      <c r="N1951" s="89">
        <v>12</v>
      </c>
      <c r="O1951" s="89">
        <v>86</v>
      </c>
      <c r="P1951" s="89">
        <f t="shared" si="55"/>
        <v>30</v>
      </c>
      <c r="Q1951" s="91">
        <f>((alpha_a*(beta_b^speed_s))*(speed_s^ceta_c))</f>
        <v>7.2697847399602784</v>
      </c>
    </row>
    <row r="1952" spans="1:17" x14ac:dyDescent="0.25">
      <c r="A1952" s="88" t="s">
        <v>6</v>
      </c>
      <c r="B1952" s="88" t="s">
        <v>16</v>
      </c>
      <c r="C1952" s="88" t="s">
        <v>65</v>
      </c>
      <c r="D1952" s="88" t="s">
        <v>136</v>
      </c>
      <c r="E1952" s="130">
        <v>0.02</v>
      </c>
      <c r="F1952" s="130">
        <v>0</v>
      </c>
      <c r="G1952" s="90">
        <v>45.464961490787729</v>
      </c>
      <c r="H1952" s="90">
        <v>1.009905450416525</v>
      </c>
      <c r="I1952" s="90">
        <v>-0.60006612384365421</v>
      </c>
      <c r="J1952" s="90">
        <v>0</v>
      </c>
      <c r="K1952" s="90">
        <v>0</v>
      </c>
      <c r="L1952" s="90">
        <v>0</v>
      </c>
      <c r="M1952" s="90">
        <v>0</v>
      </c>
      <c r="N1952" s="89">
        <v>12</v>
      </c>
      <c r="O1952" s="89">
        <v>86</v>
      </c>
      <c r="P1952" s="89">
        <f t="shared" si="55"/>
        <v>30</v>
      </c>
      <c r="Q1952" s="91">
        <f>((alpha_a*(beta_b^speed_s))*(speed_s^ceta_c))</f>
        <v>7.9383068829211201</v>
      </c>
    </row>
    <row r="1953" spans="1:17" x14ac:dyDescent="0.25">
      <c r="A1953" s="88" t="s">
        <v>6</v>
      </c>
      <c r="B1953" s="88" t="s">
        <v>16</v>
      </c>
      <c r="C1953" s="88" t="s">
        <v>65</v>
      </c>
      <c r="D1953" s="88" t="s">
        <v>137</v>
      </c>
      <c r="E1953" s="130">
        <v>0.02</v>
      </c>
      <c r="F1953" s="130">
        <v>0</v>
      </c>
      <c r="G1953" s="90">
        <v>4.2874781170555147</v>
      </c>
      <c r="H1953" s="90">
        <v>2.4248192588747344E-2</v>
      </c>
      <c r="I1953" s="90">
        <v>120.19566429476217</v>
      </c>
      <c r="J1953" s="90">
        <v>-1.2494225316349792</v>
      </c>
      <c r="K1953" s="90">
        <v>0</v>
      </c>
      <c r="L1953" s="90">
        <v>0</v>
      </c>
      <c r="M1953" s="90">
        <v>0</v>
      </c>
      <c r="N1953" s="89">
        <v>12</v>
      </c>
      <c r="O1953" s="89">
        <v>86</v>
      </c>
      <c r="P1953" s="89">
        <f t="shared" si="55"/>
        <v>30</v>
      </c>
      <c r="Q1953" s="91">
        <f>((alpha_a*(speed_s^beta_b))+(ceta_c*(speed_s^delta_d)))</f>
        <v>6.3713698562220378</v>
      </c>
    </row>
    <row r="1954" spans="1:17" x14ac:dyDescent="0.25">
      <c r="A1954" s="88" t="s">
        <v>6</v>
      </c>
      <c r="B1954" s="88" t="s">
        <v>16</v>
      </c>
      <c r="C1954" s="88" t="s">
        <v>65</v>
      </c>
      <c r="D1954" s="88" t="s">
        <v>138</v>
      </c>
      <c r="E1954" s="130">
        <v>0.02</v>
      </c>
      <c r="F1954" s="130">
        <v>0</v>
      </c>
      <c r="G1954" s="90">
        <v>3.7269673724144967</v>
      </c>
      <c r="H1954" s="90">
        <v>33.398163467592163</v>
      </c>
      <c r="I1954" s="90">
        <v>1.2416274640583975</v>
      </c>
      <c r="J1954" s="90">
        <v>1.5432074756605294</v>
      </c>
      <c r="K1954" s="90">
        <v>-2.5573941451417005E-3</v>
      </c>
      <c r="L1954" s="90">
        <v>0</v>
      </c>
      <c r="M1954" s="90">
        <v>0</v>
      </c>
      <c r="N1954" s="89">
        <v>12</v>
      </c>
      <c r="O1954" s="89">
        <v>86</v>
      </c>
      <c r="P1954" s="89">
        <f t="shared" si="55"/>
        <v>30</v>
      </c>
      <c r="Q1954" s="91">
        <f>(alpha_a+(beta_b/(1+EXP((((-1)*ceta_c)+(delta_d*LN(speed_s)))+(epsilon_e*speed_s)))))</f>
        <v>4.3701359150414021</v>
      </c>
    </row>
    <row r="1955" spans="1:17" x14ac:dyDescent="0.25">
      <c r="A1955" s="88" t="s">
        <v>6</v>
      </c>
      <c r="B1955" s="88" t="s">
        <v>16</v>
      </c>
      <c r="C1955" s="88" t="s">
        <v>65</v>
      </c>
      <c r="D1955" s="88" t="s">
        <v>131</v>
      </c>
      <c r="E1955" s="130">
        <v>0.02</v>
      </c>
      <c r="F1955" s="130">
        <v>0</v>
      </c>
      <c r="G1955" s="90">
        <v>3.4968594245000002</v>
      </c>
      <c r="H1955" s="90">
        <v>0.2467197817</v>
      </c>
      <c r="I1955" s="90">
        <v>4.14479684E-2</v>
      </c>
      <c r="J1955" s="90">
        <v>31.118966891100001</v>
      </c>
      <c r="K1955" s="90">
        <v>1</v>
      </c>
      <c r="L1955" s="90">
        <v>-7.5593146400000005E-2</v>
      </c>
      <c r="M1955" s="90">
        <v>1.6869139599999999E-2</v>
      </c>
      <c r="N1955" s="89">
        <v>5</v>
      </c>
      <c r="O1955" s="89">
        <v>85</v>
      </c>
      <c r="P1955" s="89">
        <f t="shared" si="55"/>
        <v>30</v>
      </c>
      <c r="Q1955" s="91">
        <f>(alpha_a+beta_b*speed_s+ceta_c*speed_s^2+delta_d/speed_s)/(epsilon_e+feta_f*speed_s+gamma_g*speed_s^2)</f>
        <v>3.5386946440191291</v>
      </c>
    </row>
    <row r="1956" spans="1:17" x14ac:dyDescent="0.25">
      <c r="A1956" s="88" t="s">
        <v>6</v>
      </c>
      <c r="B1956" s="88" t="s">
        <v>16</v>
      </c>
      <c r="C1956" s="88" t="s">
        <v>65</v>
      </c>
      <c r="D1956" s="88" t="s">
        <v>132</v>
      </c>
      <c r="E1956" s="130">
        <v>0.02</v>
      </c>
      <c r="F1956" s="130">
        <v>0</v>
      </c>
      <c r="G1956" s="90">
        <v>11.0224584939</v>
      </c>
      <c r="H1956" s="90">
        <v>-0.33813730910000001</v>
      </c>
      <c r="I1956" s="90">
        <v>3.3496653E-3</v>
      </c>
      <c r="J1956" s="90">
        <v>44.711451037000003</v>
      </c>
      <c r="K1956" s="90">
        <v>1</v>
      </c>
      <c r="L1956" s="90">
        <v>-8.8359720000000003E-4</v>
      </c>
      <c r="M1956" s="90">
        <v>6.4447840000000001E-4</v>
      </c>
      <c r="N1956" s="89">
        <v>5</v>
      </c>
      <c r="O1956" s="89">
        <v>85</v>
      </c>
      <c r="P1956" s="89">
        <f t="shared" si="55"/>
        <v>30</v>
      </c>
      <c r="Q1956" s="91">
        <f>(alpha_a+beta_b*speed_s+ceta_c*speed_s^2+delta_d/speed_s)/(epsilon_e+feta_f*speed_s+gamma_g*speed_s^2)</f>
        <v>3.4652985026804242</v>
      </c>
    </row>
    <row r="1957" spans="1:17" x14ac:dyDescent="0.25">
      <c r="A1957" s="88" t="s">
        <v>6</v>
      </c>
      <c r="B1957" s="88" t="s">
        <v>16</v>
      </c>
      <c r="C1957" s="88" t="s">
        <v>65</v>
      </c>
      <c r="D1957" s="88" t="s">
        <v>133</v>
      </c>
      <c r="E1957" s="130">
        <v>0.02</v>
      </c>
      <c r="F1957" s="130">
        <v>0</v>
      </c>
      <c r="G1957" s="90">
        <v>-1.9670521314</v>
      </c>
      <c r="H1957" s="90">
        <v>0.54495263149999995</v>
      </c>
      <c r="I1957" s="90">
        <v>1.6814893999999999E-3</v>
      </c>
      <c r="J1957" s="90">
        <v>12.654954762599999</v>
      </c>
      <c r="K1957" s="90">
        <v>1</v>
      </c>
      <c r="L1957" s="90">
        <v>-0.4596806544</v>
      </c>
      <c r="M1957" s="90">
        <v>8.1050572900000006E-2</v>
      </c>
      <c r="N1957" s="89">
        <v>5</v>
      </c>
      <c r="O1957" s="89">
        <v>85</v>
      </c>
      <c r="P1957" s="89">
        <f t="shared" si="55"/>
        <v>30</v>
      </c>
      <c r="Q1957" s="91">
        <f>(alpha_a+beta_b*speed_s+ceta_c*speed_s^2+delta_d/speed_s)/(epsilon_e+feta_f*speed_s+gamma_g*speed_s^2)</f>
        <v>0.27124383784521539</v>
      </c>
    </row>
    <row r="1958" spans="1:17" x14ac:dyDescent="0.25">
      <c r="A1958" s="88" t="s">
        <v>6</v>
      </c>
      <c r="B1958" s="88" t="s">
        <v>15</v>
      </c>
      <c r="C1958" s="88" t="s">
        <v>65</v>
      </c>
      <c r="D1958" s="88" t="s">
        <v>134</v>
      </c>
      <c r="E1958" s="130">
        <v>0.02</v>
      </c>
      <c r="F1958" s="130">
        <v>0</v>
      </c>
      <c r="G1958" s="90">
        <v>102.11371536918698</v>
      </c>
      <c r="H1958" s="90">
        <v>1.0113742420498646</v>
      </c>
      <c r="I1958" s="90">
        <v>-0.66270742930333149</v>
      </c>
      <c r="J1958" s="90">
        <v>0</v>
      </c>
      <c r="K1958" s="90">
        <v>0</v>
      </c>
      <c r="L1958" s="90">
        <v>0</v>
      </c>
      <c r="M1958" s="90">
        <v>0</v>
      </c>
      <c r="N1958" s="89">
        <v>12</v>
      </c>
      <c r="O1958" s="89">
        <v>86</v>
      </c>
      <c r="P1958" s="89">
        <f t="shared" si="55"/>
        <v>30</v>
      </c>
      <c r="Q1958" s="91">
        <f>((alpha_a*(beta_b^speed_s))*(speed_s^ceta_c))</f>
        <v>15.050173616437254</v>
      </c>
    </row>
    <row r="1959" spans="1:17" x14ac:dyDescent="0.25">
      <c r="A1959" s="88" t="s">
        <v>6</v>
      </c>
      <c r="B1959" s="88" t="s">
        <v>15</v>
      </c>
      <c r="C1959" s="88" t="s">
        <v>65</v>
      </c>
      <c r="D1959" s="88" t="s">
        <v>135</v>
      </c>
      <c r="E1959" s="130">
        <v>0.02</v>
      </c>
      <c r="F1959" s="130">
        <v>0</v>
      </c>
      <c r="G1959" s="90">
        <v>63.869452450941772</v>
      </c>
      <c r="H1959" s="90">
        <v>1.0117445293222649</v>
      </c>
      <c r="I1959" s="90">
        <v>-0.67691972981014592</v>
      </c>
      <c r="J1959" s="90">
        <v>0</v>
      </c>
      <c r="K1959" s="90">
        <v>0</v>
      </c>
      <c r="L1959" s="90">
        <v>0</v>
      </c>
      <c r="M1959" s="90">
        <v>0</v>
      </c>
      <c r="N1959" s="89">
        <v>12</v>
      </c>
      <c r="O1959" s="89">
        <v>86</v>
      </c>
      <c r="P1959" s="89">
        <f t="shared" si="55"/>
        <v>30</v>
      </c>
      <c r="Q1959" s="91">
        <f>((alpha_a*(beta_b^speed_s))*(speed_s^ceta_c))</f>
        <v>9.0683153711255304</v>
      </c>
    </row>
    <row r="1960" spans="1:17" x14ac:dyDescent="0.25">
      <c r="A1960" s="88" t="s">
        <v>6</v>
      </c>
      <c r="B1960" s="88" t="s">
        <v>15</v>
      </c>
      <c r="C1960" s="88" t="s">
        <v>65</v>
      </c>
      <c r="D1960" s="88" t="s">
        <v>136</v>
      </c>
      <c r="E1960" s="130">
        <v>0.02</v>
      </c>
      <c r="F1960" s="130">
        <v>0</v>
      </c>
      <c r="G1960" s="90">
        <v>111.10110119469962</v>
      </c>
      <c r="H1960" s="90">
        <v>-0.91422055026392135</v>
      </c>
      <c r="I1960" s="90">
        <v>1.9198763809437354</v>
      </c>
      <c r="J1960" s="90">
        <v>0.28310000491654164</v>
      </c>
      <c r="K1960" s="90">
        <v>0</v>
      </c>
      <c r="L1960" s="90">
        <v>0</v>
      </c>
      <c r="M1960" s="90">
        <v>0</v>
      </c>
      <c r="N1960" s="89">
        <v>12</v>
      </c>
      <c r="O1960" s="89">
        <v>86</v>
      </c>
      <c r="P1960" s="89">
        <f t="shared" si="55"/>
        <v>30</v>
      </c>
      <c r="Q1960" s="91">
        <f>((alpha_a*(speed_s^beta_b))+(ceta_c*(speed_s^delta_d)))</f>
        <v>9.9865592757968003</v>
      </c>
    </row>
    <row r="1961" spans="1:17" x14ac:dyDescent="0.25">
      <c r="A1961" s="88" t="s">
        <v>6</v>
      </c>
      <c r="B1961" s="88" t="s">
        <v>15</v>
      </c>
      <c r="C1961" s="88" t="s">
        <v>65</v>
      </c>
      <c r="D1961" s="88" t="s">
        <v>137</v>
      </c>
      <c r="E1961" s="130">
        <v>0.02</v>
      </c>
      <c r="F1961" s="130">
        <v>0</v>
      </c>
      <c r="G1961" s="90">
        <v>263.8567528815077</v>
      </c>
      <c r="H1961" s="90">
        <v>-1.4823141708504044</v>
      </c>
      <c r="I1961" s="90">
        <v>7.8959964835438559</v>
      </c>
      <c r="J1961" s="90">
        <v>-6.1126615809295209E-2</v>
      </c>
      <c r="K1961" s="90">
        <v>0</v>
      </c>
      <c r="L1961" s="90">
        <v>0</v>
      </c>
      <c r="M1961" s="90">
        <v>0</v>
      </c>
      <c r="N1961" s="89">
        <v>12</v>
      </c>
      <c r="O1961" s="89">
        <v>86</v>
      </c>
      <c r="P1961" s="89">
        <f t="shared" si="55"/>
        <v>30</v>
      </c>
      <c r="Q1961" s="91">
        <f>((alpha_a*(speed_s^beta_b))+(ceta_c*(speed_s^delta_d)))</f>
        <v>8.119139523283728</v>
      </c>
    </row>
    <row r="1962" spans="1:17" x14ac:dyDescent="0.25">
      <c r="A1962" s="88" t="s">
        <v>6</v>
      </c>
      <c r="B1962" s="88" t="s">
        <v>15</v>
      </c>
      <c r="C1962" s="88" t="s">
        <v>65</v>
      </c>
      <c r="D1962" s="88" t="s">
        <v>138</v>
      </c>
      <c r="E1962" s="130">
        <v>0.02</v>
      </c>
      <c r="F1962" s="130">
        <v>0</v>
      </c>
      <c r="G1962" s="90">
        <v>4.6201626869342443</v>
      </c>
      <c r="H1962" s="90">
        <v>-7.4242980556550025E-3</v>
      </c>
      <c r="I1962" s="90">
        <v>125.25546696000093</v>
      </c>
      <c r="J1962" s="90">
        <v>-1.4315070062519466</v>
      </c>
      <c r="K1962" s="90">
        <v>0</v>
      </c>
      <c r="L1962" s="90">
        <v>0</v>
      </c>
      <c r="M1962" s="90">
        <v>0</v>
      </c>
      <c r="N1962" s="89">
        <v>12</v>
      </c>
      <c r="O1962" s="89">
        <v>86</v>
      </c>
      <c r="P1962" s="89">
        <f t="shared" si="55"/>
        <v>30</v>
      </c>
      <c r="Q1962" s="91">
        <f>((alpha_a*(speed_s^beta_b))+(ceta_c*(speed_s^delta_d)))</f>
        <v>5.4672058601172804</v>
      </c>
    </row>
    <row r="1963" spans="1:17" x14ac:dyDescent="0.25">
      <c r="A1963" s="88" t="s">
        <v>6</v>
      </c>
      <c r="B1963" s="88" t="s">
        <v>15</v>
      </c>
      <c r="C1963" s="88" t="s">
        <v>65</v>
      </c>
      <c r="D1963" s="88" t="s">
        <v>131</v>
      </c>
      <c r="E1963" s="130">
        <v>0.02</v>
      </c>
      <c r="F1963" s="130">
        <v>0</v>
      </c>
      <c r="G1963" s="90">
        <v>9.1583010145999992</v>
      </c>
      <c r="H1963" s="90">
        <v>1.0924699358000001</v>
      </c>
      <c r="I1963" s="90">
        <v>7.4417669199999995E-2</v>
      </c>
      <c r="J1963" s="90">
        <v>39.344903971400001</v>
      </c>
      <c r="K1963" s="90">
        <v>1</v>
      </c>
      <c r="L1963" s="90">
        <v>-2.65126441E-2</v>
      </c>
      <c r="M1963" s="90">
        <v>2.64715778E-2</v>
      </c>
      <c r="N1963" s="89">
        <v>5</v>
      </c>
      <c r="O1963" s="89">
        <v>85</v>
      </c>
      <c r="P1963" s="89">
        <f t="shared" si="55"/>
        <v>30</v>
      </c>
      <c r="Q1963" s="91">
        <f>(alpha_a+beta_b*speed_s+ceta_c*speed_s^2+delta_d/speed_s)/(epsilon_e+feta_f*speed_s+gamma_g*speed_s^2)</f>
        <v>4.5869412581837894</v>
      </c>
    </row>
    <row r="1964" spans="1:17" x14ac:dyDescent="0.25">
      <c r="A1964" s="88" t="s">
        <v>6</v>
      </c>
      <c r="B1964" s="88" t="s">
        <v>15</v>
      </c>
      <c r="C1964" s="88" t="s">
        <v>65</v>
      </c>
      <c r="D1964" s="88" t="s">
        <v>132</v>
      </c>
      <c r="E1964" s="130">
        <v>0.02</v>
      </c>
      <c r="F1964" s="130">
        <v>0</v>
      </c>
      <c r="G1964" s="90">
        <v>13.943638630100001</v>
      </c>
      <c r="H1964" s="90">
        <v>-0.39389819920000002</v>
      </c>
      <c r="I1964" s="90">
        <v>2.96131E-3</v>
      </c>
      <c r="J1964" s="90">
        <v>66.722875628300002</v>
      </c>
      <c r="K1964" s="90">
        <v>1</v>
      </c>
      <c r="L1964" s="90">
        <v>5.7765452000000002E-3</v>
      </c>
      <c r="M1964" s="90">
        <v>3.0868199999999997E-5</v>
      </c>
      <c r="N1964" s="89">
        <v>5</v>
      </c>
      <c r="O1964" s="89">
        <v>85</v>
      </c>
      <c r="P1964" s="89">
        <f t="shared" si="55"/>
        <v>30</v>
      </c>
      <c r="Q1964" s="91">
        <f>(alpha_a+beta_b*speed_s+ceta_c*speed_s^2+delta_d/speed_s)/(epsilon_e+feta_f*speed_s+gamma_g*speed_s^2)</f>
        <v>5.841393357054673</v>
      </c>
    </row>
    <row r="1965" spans="1:17" x14ac:dyDescent="0.25">
      <c r="A1965" s="88" t="s">
        <v>6</v>
      </c>
      <c r="B1965" s="88" t="s">
        <v>15</v>
      </c>
      <c r="C1965" s="88" t="s">
        <v>65</v>
      </c>
      <c r="D1965" s="88" t="s">
        <v>133</v>
      </c>
      <c r="E1965" s="130">
        <v>0.02</v>
      </c>
      <c r="F1965" s="130">
        <v>0</v>
      </c>
      <c r="G1965" s="90">
        <v>0.18660133740000001</v>
      </c>
      <c r="H1965" s="90">
        <v>1.2593253125999999</v>
      </c>
      <c r="I1965" s="90">
        <v>-3.1138674999999999E-3</v>
      </c>
      <c r="J1965" s="90">
        <v>10.6197521664</v>
      </c>
      <c r="K1965" s="90">
        <v>1</v>
      </c>
      <c r="L1965" s="90">
        <v>-0.48337991219999998</v>
      </c>
      <c r="M1965" s="90">
        <v>0.1025023563</v>
      </c>
      <c r="N1965" s="89">
        <v>5</v>
      </c>
      <c r="O1965" s="89">
        <v>85</v>
      </c>
      <c r="P1965" s="89">
        <f t="shared" si="55"/>
        <v>30</v>
      </c>
      <c r="Q1965" s="91">
        <f>(alpha_a+beta_b*speed_s+ceta_c*speed_s^2+delta_d/speed_s)/(epsilon_e+feta_f*speed_s+gamma_g*speed_s^2)</f>
        <v>0.45101645056859979</v>
      </c>
    </row>
    <row r="1966" spans="1:17" x14ac:dyDescent="0.25">
      <c r="A1966" s="88" t="s">
        <v>6</v>
      </c>
      <c r="B1966" s="88" t="s">
        <v>14</v>
      </c>
      <c r="C1966" s="88" t="s">
        <v>65</v>
      </c>
      <c r="D1966" s="88" t="s">
        <v>134</v>
      </c>
      <c r="E1966" s="130">
        <v>0.02</v>
      </c>
      <c r="F1966" s="130">
        <v>0</v>
      </c>
      <c r="G1966" s="90">
        <v>112.99713539359959</v>
      </c>
      <c r="H1966" s="90">
        <v>1.0118500032130351</v>
      </c>
      <c r="I1966" s="90">
        <v>-0.68554256490028542</v>
      </c>
      <c r="J1966" s="90">
        <v>0</v>
      </c>
      <c r="K1966" s="90">
        <v>0</v>
      </c>
      <c r="L1966" s="90">
        <v>0</v>
      </c>
      <c r="M1966" s="90">
        <v>0</v>
      </c>
      <c r="N1966" s="89">
        <v>12</v>
      </c>
      <c r="O1966" s="89">
        <v>86</v>
      </c>
      <c r="P1966" s="89">
        <f t="shared" si="55"/>
        <v>30</v>
      </c>
      <c r="Q1966" s="91">
        <f>((alpha_a*(beta_b^speed_s))*(speed_s^ceta_c))</f>
        <v>15.628671475670687</v>
      </c>
    </row>
    <row r="1967" spans="1:17" x14ac:dyDescent="0.25">
      <c r="A1967" s="88" t="s">
        <v>6</v>
      </c>
      <c r="B1967" s="88" t="s">
        <v>14</v>
      </c>
      <c r="C1967" s="88" t="s">
        <v>65</v>
      </c>
      <c r="D1967" s="88" t="s">
        <v>135</v>
      </c>
      <c r="E1967" s="130">
        <v>0.02</v>
      </c>
      <c r="F1967" s="130">
        <v>0</v>
      </c>
      <c r="G1967" s="90">
        <v>72.778305379031224</v>
      </c>
      <c r="H1967" s="90">
        <v>1.0105735678195578</v>
      </c>
      <c r="I1967" s="90">
        <v>-0.64041626180622602</v>
      </c>
      <c r="J1967" s="90">
        <v>0</v>
      </c>
      <c r="K1967" s="90">
        <v>0</v>
      </c>
      <c r="L1967" s="90">
        <v>0</v>
      </c>
      <c r="M1967" s="90">
        <v>0</v>
      </c>
      <c r="N1967" s="89">
        <v>12</v>
      </c>
      <c r="O1967" s="89">
        <v>86</v>
      </c>
      <c r="P1967" s="89">
        <f t="shared" si="55"/>
        <v>30</v>
      </c>
      <c r="Q1967" s="91">
        <f>((alpha_a*(beta_b^speed_s))*(speed_s^ceta_c))</f>
        <v>11.299715549515577</v>
      </c>
    </row>
    <row r="1968" spans="1:17" x14ac:dyDescent="0.25">
      <c r="A1968" s="88" t="s">
        <v>6</v>
      </c>
      <c r="B1968" s="88" t="s">
        <v>14</v>
      </c>
      <c r="C1968" s="88" t="s">
        <v>65</v>
      </c>
      <c r="D1968" s="88" t="s">
        <v>136</v>
      </c>
      <c r="E1968" s="130">
        <v>0.02</v>
      </c>
      <c r="F1968" s="130">
        <v>0</v>
      </c>
      <c r="G1968" s="90">
        <v>144.52612583281513</v>
      </c>
      <c r="H1968" s="90">
        <v>-0.97822765632215691</v>
      </c>
      <c r="I1968" s="90">
        <v>4.0482286463238193</v>
      </c>
      <c r="J1968" s="90">
        <v>0.16960450594382287</v>
      </c>
      <c r="K1968" s="90">
        <v>0</v>
      </c>
      <c r="L1968" s="90">
        <v>0</v>
      </c>
      <c r="M1968" s="90">
        <v>0</v>
      </c>
      <c r="N1968" s="89">
        <v>12</v>
      </c>
      <c r="O1968" s="89">
        <v>86</v>
      </c>
      <c r="P1968" s="89">
        <f t="shared" si="55"/>
        <v>30</v>
      </c>
      <c r="Q1968" s="91">
        <f>((alpha_a*(speed_s^beta_b))+(ceta_c*(speed_s^delta_d)))</f>
        <v>12.395440061951421</v>
      </c>
    </row>
    <row r="1969" spans="1:17" x14ac:dyDescent="0.25">
      <c r="A1969" s="88" t="s">
        <v>6</v>
      </c>
      <c r="B1969" s="88" t="s">
        <v>14</v>
      </c>
      <c r="C1969" s="88" t="s">
        <v>65</v>
      </c>
      <c r="D1969" s="88" t="s">
        <v>137</v>
      </c>
      <c r="E1969" s="130">
        <v>0.02</v>
      </c>
      <c r="F1969" s="130">
        <v>0</v>
      </c>
      <c r="G1969" s="90">
        <v>7.8725463643987394</v>
      </c>
      <c r="H1969" s="90">
        <v>222.38466989111072</v>
      </c>
      <c r="I1969" s="90">
        <v>-0.62373187128563079</v>
      </c>
      <c r="J1969" s="90">
        <v>0.93299164754641994</v>
      </c>
      <c r="K1969" s="90">
        <v>2.9405522440655172E-2</v>
      </c>
      <c r="L1969" s="90">
        <v>0</v>
      </c>
      <c r="M1969" s="90">
        <v>0</v>
      </c>
      <c r="N1969" s="89">
        <v>12</v>
      </c>
      <c r="O1969" s="89">
        <v>86</v>
      </c>
      <c r="P1969" s="89">
        <f t="shared" si="55"/>
        <v>30</v>
      </c>
      <c r="Q1969" s="91">
        <f>(alpha_a+(beta_b/(1+EXP((((-1)*ceta_c)+(delta_d*LN(speed_s)))+(epsilon_e*speed_s)))))</f>
        <v>9.9187345161917335</v>
      </c>
    </row>
    <row r="1970" spans="1:17" x14ac:dyDescent="0.25">
      <c r="A1970" s="88" t="s">
        <v>6</v>
      </c>
      <c r="B1970" s="88" t="s">
        <v>14</v>
      </c>
      <c r="C1970" s="88" t="s">
        <v>65</v>
      </c>
      <c r="D1970" s="88" t="s">
        <v>138</v>
      </c>
      <c r="E1970" s="130">
        <v>0.02</v>
      </c>
      <c r="F1970" s="130">
        <v>0</v>
      </c>
      <c r="G1970" s="90">
        <v>76.551970772862106</v>
      </c>
      <c r="H1970" s="90">
        <v>-0.99986993863101259</v>
      </c>
      <c r="I1970" s="90">
        <v>2.1552889475077137</v>
      </c>
      <c r="J1970" s="90">
        <v>0.19321322229182569</v>
      </c>
      <c r="K1970" s="90">
        <v>0</v>
      </c>
      <c r="L1970" s="90">
        <v>0</v>
      </c>
      <c r="M1970" s="90">
        <v>0</v>
      </c>
      <c r="N1970" s="89">
        <v>12</v>
      </c>
      <c r="O1970" s="89">
        <v>86</v>
      </c>
      <c r="P1970" s="89">
        <f t="shared" si="55"/>
        <v>30</v>
      </c>
      <c r="Q1970" s="91">
        <f>((alpha_a*(speed_s^beta_b))+(ceta_c*(speed_s^delta_d)))</f>
        <v>6.7110564742485774</v>
      </c>
    </row>
    <row r="1971" spans="1:17" x14ac:dyDescent="0.25">
      <c r="A1971" s="88" t="s">
        <v>6</v>
      </c>
      <c r="B1971" s="88" t="s">
        <v>14</v>
      </c>
      <c r="C1971" s="88" t="s">
        <v>65</v>
      </c>
      <c r="D1971" s="88" t="s">
        <v>131</v>
      </c>
      <c r="E1971" s="130">
        <v>0.02</v>
      </c>
      <c r="F1971" s="130">
        <v>0</v>
      </c>
      <c r="G1971" s="90">
        <v>24.9532119448</v>
      </c>
      <c r="H1971" s="90">
        <v>0.40574169510000002</v>
      </c>
      <c r="I1971" s="90">
        <v>3.5466191299999998E-2</v>
      </c>
      <c r="J1971" s="90">
        <v>41.403929875800003</v>
      </c>
      <c r="K1971" s="90">
        <v>1</v>
      </c>
      <c r="L1971" s="90">
        <v>0.1145803952</v>
      </c>
      <c r="M1971" s="90">
        <v>8.8235605000000009E-3</v>
      </c>
      <c r="N1971" s="89">
        <v>5</v>
      </c>
      <c r="O1971" s="89">
        <v>85</v>
      </c>
      <c r="P1971" s="89">
        <f t="shared" si="55"/>
        <v>30</v>
      </c>
      <c r="Q1971" s="91">
        <f>(alpha_a+beta_b*speed_s+ceta_c*speed_s^2+delta_d/speed_s)/(epsilon_e+feta_f*speed_s+gamma_g*speed_s^2)</f>
        <v>5.689259948183742</v>
      </c>
    </row>
    <row r="1972" spans="1:17" x14ac:dyDescent="0.25">
      <c r="A1972" s="88" t="s">
        <v>6</v>
      </c>
      <c r="B1972" s="88" t="s">
        <v>14</v>
      </c>
      <c r="C1972" s="88" t="s">
        <v>65</v>
      </c>
      <c r="D1972" s="88" t="s">
        <v>132</v>
      </c>
      <c r="E1972" s="130">
        <v>0.02</v>
      </c>
      <c r="F1972" s="130">
        <v>0</v>
      </c>
      <c r="G1972" s="90">
        <v>17.7000544052</v>
      </c>
      <c r="H1972" s="90">
        <v>-0.4909957009</v>
      </c>
      <c r="I1972" s="90">
        <v>3.7243756E-3</v>
      </c>
      <c r="J1972" s="90">
        <v>84.960639231399995</v>
      </c>
      <c r="K1972" s="90">
        <v>1</v>
      </c>
      <c r="L1972" s="90">
        <v>1.34695753E-2</v>
      </c>
      <c r="M1972" s="90">
        <v>-4.8625999999999998E-6</v>
      </c>
      <c r="N1972" s="89">
        <v>5</v>
      </c>
      <c r="O1972" s="89">
        <v>85</v>
      </c>
      <c r="P1972" s="89">
        <f t="shared" si="55"/>
        <v>30</v>
      </c>
      <c r="Q1972" s="91">
        <f>(alpha_a+beta_b*speed_s+ceta_c*speed_s^2+delta_d/speed_s)/(epsilon_e+feta_f*speed_s+gamma_g*speed_s^2)</f>
        <v>6.5400238018099897</v>
      </c>
    </row>
    <row r="1973" spans="1:17" x14ac:dyDescent="0.25">
      <c r="A1973" s="88" t="s">
        <v>6</v>
      </c>
      <c r="B1973" s="88" t="s">
        <v>14</v>
      </c>
      <c r="C1973" s="88" t="s">
        <v>65</v>
      </c>
      <c r="D1973" s="88" t="s">
        <v>133</v>
      </c>
      <c r="E1973" s="130">
        <v>0.02</v>
      </c>
      <c r="F1973" s="130">
        <v>0</v>
      </c>
      <c r="G1973" s="90">
        <v>-8.5941631901999997</v>
      </c>
      <c r="H1973" s="90">
        <v>1.3731692419999999</v>
      </c>
      <c r="I1973" s="90">
        <v>-6.9779365000000003E-3</v>
      </c>
      <c r="J1973" s="90">
        <v>36.302833610500002</v>
      </c>
      <c r="K1973" s="90">
        <v>1</v>
      </c>
      <c r="L1973" s="90">
        <v>-0.417433359</v>
      </c>
      <c r="M1973" s="90">
        <v>7.0573566399999996E-2</v>
      </c>
      <c r="N1973" s="89">
        <v>5</v>
      </c>
      <c r="O1973" s="89">
        <v>85</v>
      </c>
      <c r="P1973" s="89">
        <f t="shared" si="55"/>
        <v>30</v>
      </c>
      <c r="Q1973" s="91">
        <f>(alpha_a+beta_b*speed_s+ceta_c*speed_s^2+delta_d/speed_s)/(epsilon_e+feta_f*speed_s+gamma_g*speed_s^2)</f>
        <v>0.52950887641457978</v>
      </c>
    </row>
    <row r="1974" spans="1:17" x14ac:dyDescent="0.25">
      <c r="A1974" s="88" t="s">
        <v>6</v>
      </c>
      <c r="B1974" s="88" t="s">
        <v>13</v>
      </c>
      <c r="C1974" s="88" t="s">
        <v>65</v>
      </c>
      <c r="D1974" s="88" t="s">
        <v>134</v>
      </c>
      <c r="E1974" s="130">
        <v>0.02</v>
      </c>
      <c r="F1974" s="130">
        <v>0</v>
      </c>
      <c r="G1974" s="90">
        <v>101.21248287977649</v>
      </c>
      <c r="H1974" s="90">
        <v>1.0109956093608714</v>
      </c>
      <c r="I1974" s="90">
        <v>-0.63392469171631105</v>
      </c>
      <c r="J1974" s="90">
        <v>0</v>
      </c>
      <c r="K1974" s="90">
        <v>0</v>
      </c>
      <c r="L1974" s="90">
        <v>0</v>
      </c>
      <c r="M1974" s="90">
        <v>0</v>
      </c>
      <c r="N1974" s="89">
        <v>12</v>
      </c>
      <c r="O1974" s="89">
        <v>86</v>
      </c>
      <c r="P1974" s="89">
        <f t="shared" si="55"/>
        <v>30</v>
      </c>
      <c r="Q1974" s="91">
        <f>((alpha_a*(beta_b^speed_s))*(speed_s^ceta_c))</f>
        <v>16.267788891843317</v>
      </c>
    </row>
    <row r="1975" spans="1:17" x14ac:dyDescent="0.25">
      <c r="A1975" s="88" t="s">
        <v>6</v>
      </c>
      <c r="B1975" s="88" t="s">
        <v>13</v>
      </c>
      <c r="C1975" s="88" t="s">
        <v>65</v>
      </c>
      <c r="D1975" s="88" t="s">
        <v>135</v>
      </c>
      <c r="E1975" s="130">
        <v>0.02</v>
      </c>
      <c r="F1975" s="130">
        <v>0</v>
      </c>
      <c r="G1975" s="90">
        <v>70.01704534958651</v>
      </c>
      <c r="H1975" s="90">
        <v>1.0098039177912044</v>
      </c>
      <c r="I1975" s="90">
        <v>-0.60924893443645201</v>
      </c>
      <c r="J1975" s="90">
        <v>0</v>
      </c>
      <c r="K1975" s="90">
        <v>0</v>
      </c>
      <c r="L1975" s="90">
        <v>0</v>
      </c>
      <c r="M1975" s="90">
        <v>0</v>
      </c>
      <c r="N1975" s="89">
        <v>12</v>
      </c>
      <c r="O1975" s="89">
        <v>86</v>
      </c>
      <c r="P1975" s="89">
        <f t="shared" si="55"/>
        <v>30</v>
      </c>
      <c r="Q1975" s="91">
        <f>((alpha_a*(beta_b^speed_s))*(speed_s^ceta_c))</f>
        <v>11.813559394083244</v>
      </c>
    </row>
    <row r="1976" spans="1:17" x14ac:dyDescent="0.25">
      <c r="A1976" s="88" t="s">
        <v>6</v>
      </c>
      <c r="B1976" s="88" t="s">
        <v>13</v>
      </c>
      <c r="C1976" s="88" t="s">
        <v>65</v>
      </c>
      <c r="D1976" s="88" t="s">
        <v>136</v>
      </c>
      <c r="E1976" s="130">
        <v>0.02</v>
      </c>
      <c r="F1976" s="130">
        <v>0</v>
      </c>
      <c r="G1976" s="90">
        <v>75.731334004163372</v>
      </c>
      <c r="H1976" s="90">
        <v>1.0084787007760196</v>
      </c>
      <c r="I1976" s="90">
        <v>-0.5949109005631249</v>
      </c>
      <c r="J1976" s="90">
        <v>0</v>
      </c>
      <c r="K1976" s="90">
        <v>0</v>
      </c>
      <c r="L1976" s="90">
        <v>0</v>
      </c>
      <c r="M1976" s="90">
        <v>0</v>
      </c>
      <c r="N1976" s="89">
        <v>12</v>
      </c>
      <c r="O1976" s="89">
        <v>86</v>
      </c>
      <c r="P1976" s="89">
        <f t="shared" si="55"/>
        <v>30</v>
      </c>
      <c r="Q1976" s="91">
        <f>((alpha_a*(beta_b^speed_s))*(speed_s^ceta_c))</f>
        <v>12.897988324872875</v>
      </c>
    </row>
    <row r="1977" spans="1:17" x14ac:dyDescent="0.25">
      <c r="A1977" s="88" t="s">
        <v>6</v>
      </c>
      <c r="B1977" s="88" t="s">
        <v>13</v>
      </c>
      <c r="C1977" s="88" t="s">
        <v>65</v>
      </c>
      <c r="D1977" s="88" t="s">
        <v>137</v>
      </c>
      <c r="E1977" s="130">
        <v>0.02</v>
      </c>
      <c r="F1977" s="130">
        <v>0</v>
      </c>
      <c r="G1977" s="90">
        <v>8.1213348545408159</v>
      </c>
      <c r="H1977" s="90">
        <v>87.467530882580391</v>
      </c>
      <c r="I1977" s="90">
        <v>-0.68419095028726329</v>
      </c>
      <c r="J1977" s="90">
        <v>0.3357256286235904</v>
      </c>
      <c r="K1977" s="90">
        <v>6.77418189245447E-2</v>
      </c>
      <c r="L1977" s="90">
        <v>0</v>
      </c>
      <c r="M1977" s="90">
        <v>0</v>
      </c>
      <c r="N1977" s="89">
        <v>12</v>
      </c>
      <c r="O1977" s="89">
        <v>86</v>
      </c>
      <c r="P1977" s="89">
        <f t="shared" si="55"/>
        <v>30</v>
      </c>
      <c r="Q1977" s="91">
        <f>(alpha_a+(beta_b/(1+EXP((((-1)*ceta_c)+(delta_d*LN(speed_s)))+(epsilon_e*speed_s)))))</f>
        <v>9.9290596958449289</v>
      </c>
    </row>
    <row r="1978" spans="1:17" x14ac:dyDescent="0.25">
      <c r="A1978" s="88" t="s">
        <v>6</v>
      </c>
      <c r="B1978" s="88" t="s">
        <v>13</v>
      </c>
      <c r="C1978" s="88" t="s">
        <v>65</v>
      </c>
      <c r="D1978" s="88" t="s">
        <v>138</v>
      </c>
      <c r="E1978" s="130">
        <v>0.02</v>
      </c>
      <c r="F1978" s="130">
        <v>0</v>
      </c>
      <c r="G1978" s="90">
        <v>5.9997217904487883</v>
      </c>
      <c r="H1978" s="90">
        <v>29.50218058359561</v>
      </c>
      <c r="I1978" s="90">
        <v>-0.65023879004690832</v>
      </c>
      <c r="J1978" s="90">
        <v>1.6770100000480424E-2</v>
      </c>
      <c r="K1978" s="90">
        <v>9.9287431924601849E-2</v>
      </c>
      <c r="L1978" s="90">
        <v>0</v>
      </c>
      <c r="M1978" s="90">
        <v>0</v>
      </c>
      <c r="N1978" s="89">
        <v>12</v>
      </c>
      <c r="O1978" s="89">
        <v>86</v>
      </c>
      <c r="P1978" s="89">
        <f t="shared" si="55"/>
        <v>30</v>
      </c>
      <c r="Q1978" s="91">
        <f>(alpha_a+(beta_b/(1+EXP((((-1)*ceta_c)+(delta_d*LN(speed_s)))+(epsilon_e*speed_s)))))</f>
        <v>6.7213816403622619</v>
      </c>
    </row>
    <row r="1979" spans="1:17" x14ac:dyDescent="0.25">
      <c r="A1979" s="88" t="s">
        <v>6</v>
      </c>
      <c r="B1979" s="88" t="s">
        <v>13</v>
      </c>
      <c r="C1979" s="88" t="s">
        <v>65</v>
      </c>
      <c r="D1979" s="88" t="s">
        <v>131</v>
      </c>
      <c r="E1979" s="130">
        <v>0.02</v>
      </c>
      <c r="F1979" s="130">
        <v>0</v>
      </c>
      <c r="G1979" s="90">
        <v>48.787093174399999</v>
      </c>
      <c r="H1979" s="90">
        <v>0.67431500349999995</v>
      </c>
      <c r="I1979" s="90">
        <v>1.75162302E-2</v>
      </c>
      <c r="J1979" s="90">
        <v>28.8192530685</v>
      </c>
      <c r="K1979" s="90">
        <v>1</v>
      </c>
      <c r="L1979" s="90">
        <v>0.38617521449999997</v>
      </c>
      <c r="M1979" s="90">
        <v>2.857372E-3</v>
      </c>
      <c r="N1979" s="89">
        <v>5</v>
      </c>
      <c r="O1979" s="89">
        <v>85</v>
      </c>
      <c r="P1979" s="89">
        <f t="shared" si="55"/>
        <v>30</v>
      </c>
      <c r="Q1979" s="91">
        <f>(alpha_a+beta_b*speed_s+ceta_c*speed_s^2+delta_d/speed_s)/(epsilon_e+feta_f*speed_s+gamma_g*speed_s^2)</f>
        <v>5.6569510791472002</v>
      </c>
    </row>
    <row r="1980" spans="1:17" x14ac:dyDescent="0.25">
      <c r="A1980" s="88" t="s">
        <v>6</v>
      </c>
      <c r="B1980" s="88" t="s">
        <v>13</v>
      </c>
      <c r="C1980" s="88" t="s">
        <v>65</v>
      </c>
      <c r="D1980" s="88" t="s">
        <v>132</v>
      </c>
      <c r="E1980" s="130">
        <v>0.02</v>
      </c>
      <c r="F1980" s="130">
        <v>0</v>
      </c>
      <c r="G1980" s="90">
        <v>16.291433012799999</v>
      </c>
      <c r="H1980" s="90">
        <v>-0.45567010870000002</v>
      </c>
      <c r="I1980" s="90">
        <v>3.837268E-3</v>
      </c>
      <c r="J1980" s="90">
        <v>83.863979878099997</v>
      </c>
      <c r="K1980" s="90">
        <v>1</v>
      </c>
      <c r="L1980" s="90">
        <v>2.3266652E-3</v>
      </c>
      <c r="M1980" s="90">
        <v>3.0587970000000003E-4</v>
      </c>
      <c r="N1980" s="89">
        <v>5</v>
      </c>
      <c r="O1980" s="89">
        <v>85</v>
      </c>
      <c r="P1980" s="89">
        <f t="shared" si="55"/>
        <v>30</v>
      </c>
      <c r="Q1980" s="91">
        <f>(alpha_a+beta_b*speed_s+ceta_c*speed_s^2+delta_d/speed_s)/(epsilon_e+feta_f*speed_s+gamma_g*speed_s^2)</f>
        <v>6.5945965171452743</v>
      </c>
    </row>
    <row r="1981" spans="1:17" x14ac:dyDescent="0.25">
      <c r="A1981" s="88" t="s">
        <v>6</v>
      </c>
      <c r="B1981" s="88" t="s">
        <v>13</v>
      </c>
      <c r="C1981" s="88" t="s">
        <v>65</v>
      </c>
      <c r="D1981" s="88" t="s">
        <v>133</v>
      </c>
      <c r="E1981" s="130">
        <v>0.02</v>
      </c>
      <c r="F1981" s="130">
        <v>0</v>
      </c>
      <c r="G1981" s="90">
        <v>-6.7292414181</v>
      </c>
      <c r="H1981" s="90">
        <v>1.1496964372</v>
      </c>
      <c r="I1981" s="90">
        <v>-2.5099121E-3</v>
      </c>
      <c r="J1981" s="90">
        <v>35.851863421300003</v>
      </c>
      <c r="K1981" s="90">
        <v>1</v>
      </c>
      <c r="L1981" s="90">
        <v>-0.39235746599999999</v>
      </c>
      <c r="M1981" s="90">
        <v>6.8088278899999993E-2</v>
      </c>
      <c r="N1981" s="89">
        <v>5</v>
      </c>
      <c r="O1981" s="89">
        <v>85</v>
      </c>
      <c r="P1981" s="89">
        <f t="shared" si="55"/>
        <v>30</v>
      </c>
      <c r="Q1981" s="91">
        <f>(alpha_a+beta_b*speed_s+ceta_c*speed_s^2+delta_d/speed_s)/(epsilon_e+feta_f*speed_s+gamma_g*speed_s^2)</f>
        <v>0.52857782192938674</v>
      </c>
    </row>
    <row r="1982" spans="1:17" x14ac:dyDescent="0.25">
      <c r="A1982" s="88" t="s">
        <v>6</v>
      </c>
      <c r="B1982" s="88" t="s">
        <v>12</v>
      </c>
      <c r="C1982" s="88" t="s">
        <v>65</v>
      </c>
      <c r="D1982" s="88" t="s">
        <v>134</v>
      </c>
      <c r="E1982" s="130">
        <v>0.02</v>
      </c>
      <c r="F1982" s="130">
        <v>0</v>
      </c>
      <c r="G1982" s="90">
        <v>88.862551826181232</v>
      </c>
      <c r="H1982" s="90">
        <v>1.0102072400873283</v>
      </c>
      <c r="I1982" s="90">
        <v>-0.56160790037209918</v>
      </c>
      <c r="J1982" s="90">
        <v>0</v>
      </c>
      <c r="K1982" s="90">
        <v>0</v>
      </c>
      <c r="L1982" s="90">
        <v>0</v>
      </c>
      <c r="M1982" s="90">
        <v>0</v>
      </c>
      <c r="N1982" s="89">
        <v>12</v>
      </c>
      <c r="O1982" s="89">
        <v>86</v>
      </c>
      <c r="P1982" s="89">
        <f t="shared" si="55"/>
        <v>30</v>
      </c>
      <c r="Q1982" s="91">
        <f>((alpha_a*(beta_b^speed_s))*(speed_s^ceta_c))</f>
        <v>17.843092071262156</v>
      </c>
    </row>
    <row r="1983" spans="1:17" x14ac:dyDescent="0.25">
      <c r="A1983" s="88" t="s">
        <v>6</v>
      </c>
      <c r="B1983" s="88" t="s">
        <v>12</v>
      </c>
      <c r="C1983" s="88" t="s">
        <v>65</v>
      </c>
      <c r="D1983" s="88" t="s">
        <v>135</v>
      </c>
      <c r="E1983" s="130">
        <v>0.02</v>
      </c>
      <c r="F1983" s="130">
        <v>0</v>
      </c>
      <c r="G1983" s="90">
        <v>65.921731365502382</v>
      </c>
      <c r="H1983" s="90">
        <v>1.0089262894008082</v>
      </c>
      <c r="I1983" s="90">
        <v>-0.55124605695475681</v>
      </c>
      <c r="J1983" s="90">
        <v>0</v>
      </c>
      <c r="K1983" s="90">
        <v>0</v>
      </c>
      <c r="L1983" s="90">
        <v>0</v>
      </c>
      <c r="M1983" s="90">
        <v>0</v>
      </c>
      <c r="N1983" s="89">
        <v>12</v>
      </c>
      <c r="O1983" s="89">
        <v>86</v>
      </c>
      <c r="P1983" s="89">
        <f t="shared" si="55"/>
        <v>30</v>
      </c>
      <c r="Q1983" s="91">
        <f>((alpha_a*(beta_b^speed_s))*(speed_s^ceta_c))</f>
        <v>13.199409210264982</v>
      </c>
    </row>
    <row r="1984" spans="1:17" x14ac:dyDescent="0.25">
      <c r="A1984" s="88" t="s">
        <v>6</v>
      </c>
      <c r="B1984" s="88" t="s">
        <v>12</v>
      </c>
      <c r="C1984" s="88" t="s">
        <v>65</v>
      </c>
      <c r="D1984" s="88" t="s">
        <v>136</v>
      </c>
      <c r="E1984" s="130">
        <v>0.02</v>
      </c>
      <c r="F1984" s="130">
        <v>0</v>
      </c>
      <c r="G1984" s="90">
        <v>72.163796817241277</v>
      </c>
      <c r="H1984" s="90">
        <v>1.007607864608036</v>
      </c>
      <c r="I1984" s="90">
        <v>-0.54169685198706996</v>
      </c>
      <c r="J1984" s="90">
        <v>0</v>
      </c>
      <c r="K1984" s="90">
        <v>0</v>
      </c>
      <c r="L1984" s="90">
        <v>0</v>
      </c>
      <c r="M1984" s="90">
        <v>0</v>
      </c>
      <c r="N1984" s="89">
        <v>12</v>
      </c>
      <c r="O1984" s="89">
        <v>86</v>
      </c>
      <c r="P1984" s="89">
        <f t="shared" si="55"/>
        <v>30</v>
      </c>
      <c r="Q1984" s="91">
        <f>((alpha_a*(beta_b^speed_s))*(speed_s^ceta_c))</f>
        <v>14.352048706159893</v>
      </c>
    </row>
    <row r="1985" spans="1:17" x14ac:dyDescent="0.25">
      <c r="A1985" s="88" t="s">
        <v>6</v>
      </c>
      <c r="B1985" s="88" t="s">
        <v>12</v>
      </c>
      <c r="C1985" s="88" t="s">
        <v>65</v>
      </c>
      <c r="D1985" s="88" t="s">
        <v>137</v>
      </c>
      <c r="E1985" s="130">
        <v>0.02</v>
      </c>
      <c r="F1985" s="130">
        <v>0</v>
      </c>
      <c r="G1985" s="90">
        <v>168.22700128331877</v>
      </c>
      <c r="H1985" s="90">
        <v>-1.0673157672445408</v>
      </c>
      <c r="I1985" s="90">
        <v>4.2645451699098036</v>
      </c>
      <c r="J1985" s="90">
        <v>0.12915154006368121</v>
      </c>
      <c r="K1985" s="90">
        <v>0</v>
      </c>
      <c r="L1985" s="90">
        <v>0</v>
      </c>
      <c r="M1985" s="90">
        <v>0</v>
      </c>
      <c r="N1985" s="89">
        <v>12</v>
      </c>
      <c r="O1985" s="89">
        <v>86</v>
      </c>
      <c r="P1985" s="89">
        <f t="shared" si="55"/>
        <v>30</v>
      </c>
      <c r="Q1985" s="91">
        <f>((alpha_a*(speed_s^beta_b))+(ceta_c*(speed_s^delta_d)))</f>
        <v>11.076819300807081</v>
      </c>
    </row>
    <row r="1986" spans="1:17" x14ac:dyDescent="0.25">
      <c r="A1986" s="88" t="s">
        <v>6</v>
      </c>
      <c r="B1986" s="88" t="s">
        <v>12</v>
      </c>
      <c r="C1986" s="88" t="s">
        <v>65</v>
      </c>
      <c r="D1986" s="88" t="s">
        <v>138</v>
      </c>
      <c r="E1986" s="130">
        <v>0.02</v>
      </c>
      <c r="F1986" s="130">
        <v>0</v>
      </c>
      <c r="G1986" s="90">
        <v>3.2387682472271502</v>
      </c>
      <c r="H1986" s="90">
        <v>0.13182434918001343</v>
      </c>
      <c r="I1986" s="90">
        <v>77.623695597837866</v>
      </c>
      <c r="J1986" s="90">
        <v>-1.0054981694445912</v>
      </c>
      <c r="K1986" s="90">
        <v>0</v>
      </c>
      <c r="L1986" s="90">
        <v>0</v>
      </c>
      <c r="M1986" s="90">
        <v>0</v>
      </c>
      <c r="N1986" s="89">
        <v>12</v>
      </c>
      <c r="O1986" s="89">
        <v>86</v>
      </c>
      <c r="P1986" s="89">
        <f t="shared" si="55"/>
        <v>30</v>
      </c>
      <c r="Q1986" s="91">
        <f>((alpha_a*(speed_s^beta_b))+(ceta_c*(speed_s^delta_d)))</f>
        <v>7.6105992878344715</v>
      </c>
    </row>
    <row r="1987" spans="1:17" x14ac:dyDescent="0.25">
      <c r="A1987" s="88" t="s">
        <v>6</v>
      </c>
      <c r="B1987" s="88" t="s">
        <v>12</v>
      </c>
      <c r="C1987" s="88" t="s">
        <v>65</v>
      </c>
      <c r="D1987" s="88" t="s">
        <v>131</v>
      </c>
      <c r="E1987" s="130">
        <v>0.02</v>
      </c>
      <c r="F1987" s="130">
        <v>0</v>
      </c>
      <c r="G1987" s="90">
        <v>249.01256903429999</v>
      </c>
      <c r="H1987" s="90">
        <v>8.2400643374999998</v>
      </c>
      <c r="I1987" s="90">
        <v>0.18941194720000001</v>
      </c>
      <c r="J1987" s="90">
        <v>-148.69207693300001</v>
      </c>
      <c r="K1987" s="90">
        <v>1</v>
      </c>
      <c r="L1987" s="90">
        <v>2.2989815921000001</v>
      </c>
      <c r="M1987" s="90">
        <v>4.0399993000000002E-2</v>
      </c>
      <c r="N1987" s="89">
        <v>5</v>
      </c>
      <c r="O1987" s="89">
        <v>85</v>
      </c>
      <c r="P1987" s="89">
        <f t="shared" si="55"/>
        <v>30</v>
      </c>
      <c r="Q1987" s="91">
        <f>(alpha_a+beta_b*speed_s+ceta_c*speed_s^2+delta_d/speed_s)/(epsilon_e+feta_f*speed_s+gamma_g*speed_s^2)</f>
        <v>6.2233831003911719</v>
      </c>
    </row>
    <row r="1988" spans="1:17" x14ac:dyDescent="0.25">
      <c r="A1988" s="88" t="s">
        <v>6</v>
      </c>
      <c r="B1988" s="88" t="s">
        <v>12</v>
      </c>
      <c r="C1988" s="88" t="s">
        <v>65</v>
      </c>
      <c r="D1988" s="88" t="s">
        <v>132</v>
      </c>
      <c r="E1988" s="130">
        <v>0.02</v>
      </c>
      <c r="F1988" s="130">
        <v>0</v>
      </c>
      <c r="G1988" s="90">
        <v>17.8979531809</v>
      </c>
      <c r="H1988" s="90">
        <v>-0.53301178309999997</v>
      </c>
      <c r="I1988" s="90">
        <v>5.3273480999999996E-3</v>
      </c>
      <c r="J1988" s="90">
        <v>76.524081685699997</v>
      </c>
      <c r="K1988" s="90">
        <v>1</v>
      </c>
      <c r="L1988" s="90">
        <v>-8.2622427000000002E-3</v>
      </c>
      <c r="M1988" s="90">
        <v>7.6001529999999995E-4</v>
      </c>
      <c r="N1988" s="89">
        <v>5</v>
      </c>
      <c r="O1988" s="89">
        <v>85</v>
      </c>
      <c r="P1988" s="89">
        <f t="shared" si="55"/>
        <v>30</v>
      </c>
      <c r="Q1988" s="91">
        <f>(alpha_a+beta_b*speed_s+ceta_c*speed_s^2+delta_d/speed_s)/(epsilon_e+feta_f*speed_s+gamma_g*speed_s^2)</f>
        <v>6.4429469915702091</v>
      </c>
    </row>
    <row r="1989" spans="1:17" x14ac:dyDescent="0.25">
      <c r="A1989" s="88" t="s">
        <v>6</v>
      </c>
      <c r="B1989" s="88" t="s">
        <v>12</v>
      </c>
      <c r="C1989" s="88" t="s">
        <v>65</v>
      </c>
      <c r="D1989" s="88" t="s">
        <v>133</v>
      </c>
      <c r="E1989" s="130">
        <v>0.02</v>
      </c>
      <c r="F1989" s="130">
        <v>0</v>
      </c>
      <c r="G1989" s="90">
        <v>-3.2753714242999998</v>
      </c>
      <c r="H1989" s="90">
        <v>0.68472647180000001</v>
      </c>
      <c r="I1989" s="90">
        <v>3.6646422000000001E-3</v>
      </c>
      <c r="J1989" s="90">
        <v>22.750563007499998</v>
      </c>
      <c r="K1989" s="90">
        <v>1</v>
      </c>
      <c r="L1989" s="90">
        <v>-0.3886342773</v>
      </c>
      <c r="M1989" s="90">
        <v>5.9169742099999999E-2</v>
      </c>
      <c r="N1989" s="89">
        <v>5</v>
      </c>
      <c r="O1989" s="89">
        <v>85</v>
      </c>
      <c r="P1989" s="89">
        <f t="shared" si="55"/>
        <v>30</v>
      </c>
      <c r="Q1989" s="91">
        <f>(alpha_a+beta_b*speed_s+ceta_c*speed_s^2+delta_d/speed_s)/(epsilon_e+feta_f*speed_s+gamma_g*speed_s^2)</f>
        <v>0.5006123675618227</v>
      </c>
    </row>
    <row r="1990" spans="1:17" x14ac:dyDescent="0.25">
      <c r="A1990" s="88" t="s">
        <v>6</v>
      </c>
      <c r="B1990" s="88" t="s">
        <v>17</v>
      </c>
      <c r="C1990" s="88" t="s">
        <v>65</v>
      </c>
      <c r="D1990" s="88" t="s">
        <v>134</v>
      </c>
      <c r="E1990" s="130">
        <v>0.02</v>
      </c>
      <c r="F1990" s="130">
        <v>0</v>
      </c>
      <c r="G1990" s="90">
        <v>60.096675332078647</v>
      </c>
      <c r="H1990" s="90">
        <v>1.01273395181197</v>
      </c>
      <c r="I1990" s="90">
        <v>-0.62380680016016443</v>
      </c>
      <c r="J1990" s="90">
        <v>0</v>
      </c>
      <c r="K1990" s="90">
        <v>0</v>
      </c>
      <c r="L1990" s="90">
        <v>0</v>
      </c>
      <c r="M1990" s="90">
        <v>0</v>
      </c>
      <c r="N1990" s="89">
        <v>12</v>
      </c>
      <c r="O1990" s="89">
        <v>86</v>
      </c>
      <c r="P1990" s="89">
        <f t="shared" si="55"/>
        <v>30</v>
      </c>
      <c r="Q1990" s="91">
        <f>((alpha_a*(beta_b^speed_s))*(speed_s^ceta_c))</f>
        <v>10.526239822300315</v>
      </c>
    </row>
    <row r="1991" spans="1:17" x14ac:dyDescent="0.25">
      <c r="A1991" s="88" t="s">
        <v>6</v>
      </c>
      <c r="B1991" s="88" t="s">
        <v>17</v>
      </c>
      <c r="C1991" s="88" t="s">
        <v>65</v>
      </c>
      <c r="D1991" s="88" t="s">
        <v>135</v>
      </c>
      <c r="E1991" s="130">
        <v>0.02</v>
      </c>
      <c r="F1991" s="130">
        <v>0</v>
      </c>
      <c r="G1991" s="90">
        <v>35.368313404730188</v>
      </c>
      <c r="H1991" s="90">
        <v>1.0126284744963352</v>
      </c>
      <c r="I1991" s="90">
        <v>-0.61728121079526044</v>
      </c>
      <c r="J1991" s="90">
        <v>0</v>
      </c>
      <c r="K1991" s="90">
        <v>0</v>
      </c>
      <c r="L1991" s="90">
        <v>0</v>
      </c>
      <c r="M1991" s="90">
        <v>0</v>
      </c>
      <c r="N1991" s="89">
        <v>12</v>
      </c>
      <c r="O1991" s="89">
        <v>86</v>
      </c>
      <c r="P1991" s="89">
        <f t="shared" si="55"/>
        <v>30</v>
      </c>
      <c r="Q1991" s="91">
        <f>((alpha_a*(beta_b^speed_s))*(speed_s^ceta_c))</f>
        <v>6.3142127847816516</v>
      </c>
    </row>
    <row r="1992" spans="1:17" x14ac:dyDescent="0.25">
      <c r="A1992" s="88" t="s">
        <v>6</v>
      </c>
      <c r="B1992" s="88" t="s">
        <v>17</v>
      </c>
      <c r="C1992" s="88" t="s">
        <v>65</v>
      </c>
      <c r="D1992" s="88" t="s">
        <v>136</v>
      </c>
      <c r="E1992" s="130">
        <v>0.02</v>
      </c>
      <c r="F1992" s="130">
        <v>0</v>
      </c>
      <c r="G1992" s="90">
        <v>60.942900558305588</v>
      </c>
      <c r="H1992" s="90">
        <v>-0.81992905950090267</v>
      </c>
      <c r="I1992" s="90">
        <v>0.64069567006129047</v>
      </c>
      <c r="J1992" s="90">
        <v>0.46098166769391091</v>
      </c>
      <c r="K1992" s="90">
        <v>0</v>
      </c>
      <c r="L1992" s="90">
        <v>0</v>
      </c>
      <c r="M1992" s="90">
        <v>0</v>
      </c>
      <c r="N1992" s="89">
        <v>12</v>
      </c>
      <c r="O1992" s="89">
        <v>86</v>
      </c>
      <c r="P1992" s="89">
        <f t="shared" si="55"/>
        <v>30</v>
      </c>
      <c r="Q1992" s="91">
        <f>((alpha_a*(speed_s^beta_b))+(ceta_c*(speed_s^delta_d)))</f>
        <v>6.8210106621848432</v>
      </c>
    </row>
    <row r="1993" spans="1:17" x14ac:dyDescent="0.25">
      <c r="A1993" s="88" t="s">
        <v>6</v>
      </c>
      <c r="B1993" s="88" t="s">
        <v>17</v>
      </c>
      <c r="C1993" s="88" t="s">
        <v>65</v>
      </c>
      <c r="D1993" s="88" t="s">
        <v>137</v>
      </c>
      <c r="E1993" s="130">
        <v>0.02</v>
      </c>
      <c r="F1993" s="130">
        <v>0</v>
      </c>
      <c r="G1993" s="90">
        <v>4.7820545048153109</v>
      </c>
      <c r="H1993" s="90">
        <v>6.7840721383990115</v>
      </c>
      <c r="I1993" s="90">
        <v>6.092609420497765</v>
      </c>
      <c r="J1993" s="90">
        <v>1.9972170574010804</v>
      </c>
      <c r="K1993" s="90">
        <v>6.7660145670599761E-2</v>
      </c>
      <c r="L1993" s="90">
        <v>0</v>
      </c>
      <c r="M1993" s="90">
        <v>0</v>
      </c>
      <c r="N1993" s="89">
        <v>12</v>
      </c>
      <c r="O1993" s="89">
        <v>86</v>
      </c>
      <c r="P1993" s="89">
        <f t="shared" ref="P1993:P2056" si="56">IF($P$2&lt;N1993,N1993,IF($P$2&gt;O1993,O1993,$P$2))</f>
        <v>30</v>
      </c>
      <c r="Q1993" s="91">
        <f>(alpha_a+(beta_b/(1+EXP((((-1)*ceta_c)+(delta_d*LN(speed_s)))+(epsilon_e*speed_s)))))</f>
        <v>5.1973687147049015</v>
      </c>
    </row>
    <row r="1994" spans="1:17" x14ac:dyDescent="0.25">
      <c r="A1994" s="88" t="s">
        <v>6</v>
      </c>
      <c r="B1994" s="88" t="s">
        <v>17</v>
      </c>
      <c r="C1994" s="88" t="s">
        <v>65</v>
      </c>
      <c r="D1994" s="88" t="s">
        <v>138</v>
      </c>
      <c r="E1994" s="130">
        <v>0.02</v>
      </c>
      <c r="F1994" s="130">
        <v>0</v>
      </c>
      <c r="G1994" s="90">
        <v>64.399190188408028</v>
      </c>
      <c r="H1994" s="90">
        <v>-1.2086360713818252</v>
      </c>
      <c r="I1994" s="90">
        <v>1.2194134513096688</v>
      </c>
      <c r="J1994" s="90">
        <v>0.22120498734276633</v>
      </c>
      <c r="K1994" s="90">
        <v>0</v>
      </c>
      <c r="L1994" s="90">
        <v>0</v>
      </c>
      <c r="M1994" s="90">
        <v>0</v>
      </c>
      <c r="N1994" s="89">
        <v>12</v>
      </c>
      <c r="O1994" s="89">
        <v>86</v>
      </c>
      <c r="P1994" s="89">
        <f t="shared" si="56"/>
        <v>30</v>
      </c>
      <c r="Q1994" s="91">
        <f>((alpha_a*(speed_s^beta_b))+(ceta_c*(speed_s^delta_d)))</f>
        <v>3.6433945683626905</v>
      </c>
    </row>
    <row r="1995" spans="1:17" x14ac:dyDescent="0.25">
      <c r="A1995" s="88" t="s">
        <v>6</v>
      </c>
      <c r="B1995" s="88" t="s">
        <v>17</v>
      </c>
      <c r="C1995" s="88" t="s">
        <v>65</v>
      </c>
      <c r="D1995" s="88" t="s">
        <v>131</v>
      </c>
      <c r="E1995" s="130">
        <v>0.02</v>
      </c>
      <c r="F1995" s="130">
        <v>0</v>
      </c>
      <c r="G1995" s="90">
        <v>747.32024257180001</v>
      </c>
      <c r="H1995" s="90">
        <v>17.682996489899999</v>
      </c>
      <c r="I1995" s="90">
        <v>0.57587201720000003</v>
      </c>
      <c r="J1995" s="90">
        <v>-606.63301446900005</v>
      </c>
      <c r="K1995" s="90">
        <v>0</v>
      </c>
      <c r="L1995" s="90">
        <v>13.779837173900001</v>
      </c>
      <c r="M1995" s="90">
        <v>0.19343507030000001</v>
      </c>
      <c r="N1995" s="89">
        <v>5</v>
      </c>
      <c r="O1995" s="89">
        <v>85</v>
      </c>
      <c r="P1995" s="89">
        <f t="shared" si="56"/>
        <v>30</v>
      </c>
      <c r="Q1995" s="91">
        <f t="shared" ref="Q1995:Q2012" si="57">(alpha_a+beta_b*speed_s+ceta_c*speed_s^2+delta_d/speed_s)/(epsilon_e+feta_f*speed_s+gamma_g*speed_s^2)</f>
        <v>3.0228325463311707</v>
      </c>
    </row>
    <row r="1996" spans="1:17" x14ac:dyDescent="0.25">
      <c r="A1996" s="88" t="s">
        <v>6</v>
      </c>
      <c r="B1996" s="88" t="s">
        <v>17</v>
      </c>
      <c r="C1996" s="88" t="s">
        <v>65</v>
      </c>
      <c r="D1996" s="88" t="s">
        <v>132</v>
      </c>
      <c r="E1996" s="130">
        <v>0.02</v>
      </c>
      <c r="F1996" s="130">
        <v>0</v>
      </c>
      <c r="G1996" s="90">
        <v>8.9235808238000001</v>
      </c>
      <c r="H1996" s="90">
        <v>-0.2670986346</v>
      </c>
      <c r="I1996" s="90">
        <v>2.5192622E-3</v>
      </c>
      <c r="J1996" s="90">
        <v>38.658341638800003</v>
      </c>
      <c r="K1996" s="90">
        <v>1</v>
      </c>
      <c r="L1996" s="90">
        <v>-4.2254568000000001E-3</v>
      </c>
      <c r="M1996" s="90">
        <v>5.0687129999999999E-4</v>
      </c>
      <c r="N1996" s="89">
        <v>5</v>
      </c>
      <c r="O1996" s="89">
        <v>85</v>
      </c>
      <c r="P1996" s="89">
        <f t="shared" si="56"/>
        <v>30</v>
      </c>
      <c r="Q1996" s="91">
        <f t="shared" si="57"/>
        <v>3.3597866649361485</v>
      </c>
    </row>
    <row r="1997" spans="1:17" x14ac:dyDescent="0.25">
      <c r="A1997" s="88" t="s">
        <v>6</v>
      </c>
      <c r="B1997" s="88" t="s">
        <v>17</v>
      </c>
      <c r="C1997" s="88" t="s">
        <v>65</v>
      </c>
      <c r="D1997" s="88" t="s">
        <v>133</v>
      </c>
      <c r="E1997" s="130">
        <v>0.02</v>
      </c>
      <c r="F1997" s="130">
        <v>0</v>
      </c>
      <c r="G1997" s="90">
        <v>-2.5248119936000002</v>
      </c>
      <c r="H1997" s="90">
        <v>0.5057057935</v>
      </c>
      <c r="I1997" s="90">
        <v>4.8647760000000001E-4</v>
      </c>
      <c r="J1997" s="90">
        <v>11.656251622099999</v>
      </c>
      <c r="K1997" s="90">
        <v>1</v>
      </c>
      <c r="L1997" s="90">
        <v>-0.43577789909999998</v>
      </c>
      <c r="M1997" s="90">
        <v>6.7862494400000001E-2</v>
      </c>
      <c r="N1997" s="89">
        <v>5</v>
      </c>
      <c r="O1997" s="89">
        <v>85</v>
      </c>
      <c r="P1997" s="89">
        <f t="shared" si="56"/>
        <v>30</v>
      </c>
      <c r="Q1997" s="91">
        <f t="shared" si="57"/>
        <v>0.27493742566687784</v>
      </c>
    </row>
    <row r="1998" spans="1:17" x14ac:dyDescent="0.25">
      <c r="A1998" s="88" t="s">
        <v>20</v>
      </c>
      <c r="B1998" s="88" t="s">
        <v>23</v>
      </c>
      <c r="C1998" s="88" t="s">
        <v>65</v>
      </c>
      <c r="D1998" s="88" t="s">
        <v>131</v>
      </c>
      <c r="E1998" s="130">
        <v>0.02</v>
      </c>
      <c r="F1998" s="130">
        <v>0.5</v>
      </c>
      <c r="G1998" s="90">
        <v>82.835657150800003</v>
      </c>
      <c r="H1998" s="90">
        <v>0.81835677139999996</v>
      </c>
      <c r="I1998" s="90">
        <v>2.6582939199999999E-2</v>
      </c>
      <c r="J1998" s="90">
        <v>174.51571202540001</v>
      </c>
      <c r="K1998" s="90">
        <v>1</v>
      </c>
      <c r="L1998" s="90">
        <v>0.38585743620000001</v>
      </c>
      <c r="M1998" s="90">
        <v>3.1601571999999999E-3</v>
      </c>
      <c r="N1998" s="89">
        <v>5</v>
      </c>
      <c r="O1998" s="89">
        <v>100</v>
      </c>
      <c r="P1998" s="89">
        <f t="shared" si="56"/>
        <v>30</v>
      </c>
      <c r="Q1998" s="91">
        <f t="shared" si="57"/>
        <v>8.8929572232435312</v>
      </c>
    </row>
    <row r="1999" spans="1:17" x14ac:dyDescent="0.25">
      <c r="A1999" s="88" t="s">
        <v>20</v>
      </c>
      <c r="B1999" s="88" t="s">
        <v>23</v>
      </c>
      <c r="C1999" s="88" t="s">
        <v>65</v>
      </c>
      <c r="D1999" s="88" t="s">
        <v>132</v>
      </c>
      <c r="E1999" s="130">
        <v>0.02</v>
      </c>
      <c r="F1999" s="130">
        <v>0.5</v>
      </c>
      <c r="G1999" s="90">
        <v>8.5782570166000003</v>
      </c>
      <c r="H1999" s="90">
        <v>-0.3446820793</v>
      </c>
      <c r="I1999" s="90">
        <v>7.8450716999999993E-3</v>
      </c>
      <c r="J1999" s="90">
        <v>216.742125848</v>
      </c>
      <c r="K1999" s="90">
        <v>1</v>
      </c>
      <c r="L1999" s="90">
        <v>-3.2209414700000001E-2</v>
      </c>
      <c r="M1999" s="90">
        <v>2.3779695999999999E-3</v>
      </c>
      <c r="N1999" s="89">
        <v>5</v>
      </c>
      <c r="O1999" s="89">
        <v>100</v>
      </c>
      <c r="P1999" s="89">
        <f t="shared" si="56"/>
        <v>30</v>
      </c>
      <c r="Q1999" s="91">
        <f t="shared" si="57"/>
        <v>5.7606850160267307</v>
      </c>
    </row>
    <row r="2000" spans="1:17" x14ac:dyDescent="0.25">
      <c r="A2000" s="88" t="s">
        <v>20</v>
      </c>
      <c r="B2000" s="88" t="s">
        <v>23</v>
      </c>
      <c r="C2000" s="88" t="s">
        <v>65</v>
      </c>
      <c r="D2000" s="88" t="s">
        <v>133</v>
      </c>
      <c r="E2000" s="130">
        <v>0.02</v>
      </c>
      <c r="F2000" s="130">
        <v>0.5</v>
      </c>
      <c r="G2000" s="90">
        <v>-20.491900749100001</v>
      </c>
      <c r="H2000" s="90">
        <v>1.3830511523</v>
      </c>
      <c r="I2000" s="90">
        <v>-2.6021644999999999E-3</v>
      </c>
      <c r="J2000" s="90">
        <v>124.87101489280001</v>
      </c>
      <c r="K2000" s="90">
        <v>1</v>
      </c>
      <c r="L2000" s="90">
        <v>-0.23353811890000001</v>
      </c>
      <c r="M2000" s="90">
        <v>5.1658626700000002E-2</v>
      </c>
      <c r="N2000" s="89">
        <v>5</v>
      </c>
      <c r="O2000" s="89">
        <v>100</v>
      </c>
      <c r="P2000" s="89">
        <f t="shared" si="56"/>
        <v>30</v>
      </c>
      <c r="Q2000" s="91">
        <f t="shared" si="57"/>
        <v>0.56364430204413263</v>
      </c>
    </row>
    <row r="2001" spans="1:17" x14ac:dyDescent="0.25">
      <c r="A2001" s="88" t="s">
        <v>20</v>
      </c>
      <c r="B2001" s="88" t="s">
        <v>24</v>
      </c>
      <c r="C2001" s="88" t="s">
        <v>65</v>
      </c>
      <c r="D2001" s="88" t="s">
        <v>131</v>
      </c>
      <c r="E2001" s="130">
        <v>0.02</v>
      </c>
      <c r="F2001" s="130">
        <v>0.5</v>
      </c>
      <c r="G2001" s="90">
        <v>71.661762878600001</v>
      </c>
      <c r="H2001" s="90">
        <v>0.49521469890000003</v>
      </c>
      <c r="I2001" s="90">
        <v>1.5643384499999999E-2</v>
      </c>
      <c r="J2001" s="90">
        <v>161.42100359529999</v>
      </c>
      <c r="K2001" s="90">
        <v>1</v>
      </c>
      <c r="L2001" s="90">
        <v>0.38550576559999999</v>
      </c>
      <c r="M2001" s="90">
        <v>1.4518561000000001E-3</v>
      </c>
      <c r="N2001" s="89">
        <v>5</v>
      </c>
      <c r="O2001" s="89">
        <v>100</v>
      </c>
      <c r="P2001" s="89">
        <f t="shared" si="56"/>
        <v>30</v>
      </c>
      <c r="Q2001" s="91">
        <f t="shared" si="57"/>
        <v>7.6397884921578338</v>
      </c>
    </row>
    <row r="2002" spans="1:17" x14ac:dyDescent="0.25">
      <c r="A2002" s="88" t="s">
        <v>20</v>
      </c>
      <c r="B2002" s="88" t="s">
        <v>24</v>
      </c>
      <c r="C2002" s="88" t="s">
        <v>65</v>
      </c>
      <c r="D2002" s="88" t="s">
        <v>132</v>
      </c>
      <c r="E2002" s="130">
        <v>0.02</v>
      </c>
      <c r="F2002" s="130">
        <v>0.5</v>
      </c>
      <c r="G2002" s="90">
        <v>5.3552707724999999</v>
      </c>
      <c r="H2002" s="90">
        <v>-0.23261302319999999</v>
      </c>
      <c r="I2002" s="90">
        <v>4.6061842000000002E-3</v>
      </c>
      <c r="J2002" s="90">
        <v>198.6857867288</v>
      </c>
      <c r="K2002" s="90">
        <v>1</v>
      </c>
      <c r="L2002" s="90">
        <v>-3.2491264300000003E-2</v>
      </c>
      <c r="M2002" s="90">
        <v>1.6603911E-3</v>
      </c>
      <c r="N2002" s="89">
        <v>5</v>
      </c>
      <c r="O2002" s="89">
        <v>100</v>
      </c>
      <c r="P2002" s="89">
        <f t="shared" si="56"/>
        <v>30</v>
      </c>
      <c r="Q2002" s="91">
        <f t="shared" si="57"/>
        <v>6.0181763572972544</v>
      </c>
    </row>
    <row r="2003" spans="1:17" x14ac:dyDescent="0.25">
      <c r="A2003" s="88" t="s">
        <v>20</v>
      </c>
      <c r="B2003" s="88" t="s">
        <v>24</v>
      </c>
      <c r="C2003" s="88" t="s">
        <v>65</v>
      </c>
      <c r="D2003" s="88" t="s">
        <v>133</v>
      </c>
      <c r="E2003" s="130">
        <v>0.02</v>
      </c>
      <c r="F2003" s="130">
        <v>0.5</v>
      </c>
      <c r="G2003" s="90">
        <v>-18.7180510166</v>
      </c>
      <c r="H2003" s="90">
        <v>1.1329431413</v>
      </c>
      <c r="I2003" s="90">
        <v>-4.7079998000000003E-3</v>
      </c>
      <c r="J2003" s="90">
        <v>122.99929225229999</v>
      </c>
      <c r="K2003" s="90">
        <v>1</v>
      </c>
      <c r="L2003" s="90">
        <v>-0.1653439833</v>
      </c>
      <c r="M2003" s="90">
        <v>3.6431230000000002E-2</v>
      </c>
      <c r="N2003" s="89">
        <v>5</v>
      </c>
      <c r="O2003" s="89">
        <v>100</v>
      </c>
      <c r="P2003" s="89">
        <f t="shared" si="56"/>
        <v>30</v>
      </c>
      <c r="Q2003" s="91">
        <f t="shared" si="57"/>
        <v>0.52494558627799826</v>
      </c>
    </row>
    <row r="2004" spans="1:17" x14ac:dyDescent="0.25">
      <c r="A2004" s="88" t="s">
        <v>20</v>
      </c>
      <c r="B2004" s="88" t="s">
        <v>19</v>
      </c>
      <c r="C2004" s="88" t="s">
        <v>65</v>
      </c>
      <c r="D2004" s="88" t="s">
        <v>131</v>
      </c>
      <c r="E2004" s="130">
        <v>0.02</v>
      </c>
      <c r="F2004" s="130">
        <v>0.5</v>
      </c>
      <c r="G2004" s="90">
        <v>-101.9910379162</v>
      </c>
      <c r="H2004" s="90">
        <v>28.318514889900001</v>
      </c>
      <c r="I2004" s="90">
        <v>0.93024392119999999</v>
      </c>
      <c r="J2004" s="90">
        <v>43.064483737899998</v>
      </c>
      <c r="K2004" s="90">
        <v>0</v>
      </c>
      <c r="L2004" s="90">
        <v>-0.68729198069999997</v>
      </c>
      <c r="M2004" s="90">
        <v>0.24436105890000001</v>
      </c>
      <c r="N2004" s="89">
        <v>5</v>
      </c>
      <c r="O2004" s="89">
        <v>85</v>
      </c>
      <c r="P2004" s="89">
        <f t="shared" si="56"/>
        <v>30</v>
      </c>
      <c r="Q2004" s="91">
        <f t="shared" si="57"/>
        <v>7.9587061098717866</v>
      </c>
    </row>
    <row r="2005" spans="1:17" x14ac:dyDescent="0.25">
      <c r="A2005" s="88" t="s">
        <v>20</v>
      </c>
      <c r="B2005" s="88" t="s">
        <v>19</v>
      </c>
      <c r="C2005" s="88" t="s">
        <v>65</v>
      </c>
      <c r="D2005" s="88" t="s">
        <v>132</v>
      </c>
      <c r="E2005" s="130">
        <v>0.02</v>
      </c>
      <c r="F2005" s="130">
        <v>0.5</v>
      </c>
      <c r="G2005" s="90">
        <v>32.166895749299997</v>
      </c>
      <c r="H2005" s="90">
        <v>1.0086767002000001</v>
      </c>
      <c r="I2005" s="90">
        <v>6.5405090700000001E-2</v>
      </c>
      <c r="J2005" s="90">
        <v>72.898357857299999</v>
      </c>
      <c r="K2005" s="90">
        <v>1</v>
      </c>
      <c r="L2005" s="90">
        <v>-3.6893955200000002E-2</v>
      </c>
      <c r="M2005" s="90">
        <v>3.7356644299999998E-2</v>
      </c>
      <c r="N2005" s="89">
        <v>5</v>
      </c>
      <c r="O2005" s="89">
        <v>85</v>
      </c>
      <c r="P2005" s="89">
        <f t="shared" si="56"/>
        <v>30</v>
      </c>
      <c r="Q2005" s="91">
        <f t="shared" si="57"/>
        <v>3.6916252463310126</v>
      </c>
    </row>
    <row r="2006" spans="1:17" x14ac:dyDescent="0.25">
      <c r="A2006" s="88" t="s">
        <v>20</v>
      </c>
      <c r="B2006" s="88" t="s">
        <v>19</v>
      </c>
      <c r="C2006" s="88" t="s">
        <v>65</v>
      </c>
      <c r="D2006" s="88" t="s">
        <v>133</v>
      </c>
      <c r="E2006" s="130">
        <v>0.02</v>
      </c>
      <c r="F2006" s="130">
        <v>0.5</v>
      </c>
      <c r="G2006" s="90">
        <v>-10.617054662199999</v>
      </c>
      <c r="H2006" s="90">
        <v>0.82458916159999995</v>
      </c>
      <c r="I2006" s="90">
        <v>1.5668781000000001E-3</v>
      </c>
      <c r="J2006" s="90">
        <v>46.371465833999999</v>
      </c>
      <c r="K2006" s="90">
        <v>1</v>
      </c>
      <c r="L2006" s="90">
        <v>-0.39882541430000001</v>
      </c>
      <c r="M2006" s="90">
        <v>6.3534517299999996E-2</v>
      </c>
      <c r="N2006" s="89">
        <v>5</v>
      </c>
      <c r="O2006" s="89">
        <v>85</v>
      </c>
      <c r="P2006" s="89">
        <f t="shared" si="56"/>
        <v>30</v>
      </c>
      <c r="Q2006" s="91">
        <f t="shared" si="57"/>
        <v>0.36949138816883975</v>
      </c>
    </row>
    <row r="2007" spans="1:17" x14ac:dyDescent="0.25">
      <c r="A2007" s="88" t="s">
        <v>20</v>
      </c>
      <c r="B2007" s="88" t="s">
        <v>22</v>
      </c>
      <c r="C2007" s="88" t="s">
        <v>65</v>
      </c>
      <c r="D2007" s="88" t="s">
        <v>131</v>
      </c>
      <c r="E2007" s="130">
        <v>0.02</v>
      </c>
      <c r="F2007" s="130">
        <v>0.5</v>
      </c>
      <c r="G2007" s="90">
        <v>-118.20946845749999</v>
      </c>
      <c r="H2007" s="90">
        <v>27.503370184800001</v>
      </c>
      <c r="I2007" s="90">
        <v>0.77658618099999999</v>
      </c>
      <c r="J2007" s="90">
        <v>98.390139927500002</v>
      </c>
      <c r="K2007" s="90">
        <v>1</v>
      </c>
      <c r="L2007" s="90">
        <v>-1.4724822402</v>
      </c>
      <c r="M2007" s="90">
        <v>0.3975350359</v>
      </c>
      <c r="N2007" s="89">
        <v>5</v>
      </c>
      <c r="O2007" s="89">
        <v>85</v>
      </c>
      <c r="P2007" s="89">
        <f t="shared" si="56"/>
        <v>30</v>
      </c>
      <c r="Q2007" s="91">
        <f t="shared" si="57"/>
        <v>4.4789168064347482</v>
      </c>
    </row>
    <row r="2008" spans="1:17" x14ac:dyDescent="0.25">
      <c r="A2008" s="88" t="s">
        <v>20</v>
      </c>
      <c r="B2008" s="88" t="s">
        <v>22</v>
      </c>
      <c r="C2008" s="88" t="s">
        <v>65</v>
      </c>
      <c r="D2008" s="88" t="s">
        <v>132</v>
      </c>
      <c r="E2008" s="130">
        <v>0.02</v>
      </c>
      <c r="F2008" s="130">
        <v>0.5</v>
      </c>
      <c r="G2008" s="90">
        <v>18.1525819441</v>
      </c>
      <c r="H2008" s="90">
        <v>-0.47210861160000001</v>
      </c>
      <c r="I2008" s="90">
        <v>5.2563109999999996E-3</v>
      </c>
      <c r="J2008" s="90">
        <v>59.958762507300001</v>
      </c>
      <c r="K2008" s="90">
        <v>1</v>
      </c>
      <c r="L2008" s="90">
        <v>5.1826561600000001E-2</v>
      </c>
      <c r="M2008" s="90">
        <v>8.696264E-4</v>
      </c>
      <c r="N2008" s="89">
        <v>5</v>
      </c>
      <c r="O2008" s="89">
        <v>85</v>
      </c>
      <c r="P2008" s="89">
        <f t="shared" si="56"/>
        <v>30</v>
      </c>
      <c r="Q2008" s="91">
        <f t="shared" si="57"/>
        <v>3.2116121123099104</v>
      </c>
    </row>
    <row r="2009" spans="1:17" x14ac:dyDescent="0.25">
      <c r="A2009" s="88" t="s">
        <v>20</v>
      </c>
      <c r="B2009" s="88" t="s">
        <v>22</v>
      </c>
      <c r="C2009" s="88" t="s">
        <v>65</v>
      </c>
      <c r="D2009" s="88" t="s">
        <v>133</v>
      </c>
      <c r="E2009" s="130">
        <v>0.02</v>
      </c>
      <c r="F2009" s="130">
        <v>0.5</v>
      </c>
      <c r="G2009" s="90">
        <v>-6.2376289067000004</v>
      </c>
      <c r="H2009" s="90">
        <v>0.39289534170000001</v>
      </c>
      <c r="I2009" s="90">
        <v>2.8764999999999999E-6</v>
      </c>
      <c r="J2009" s="90">
        <v>34.029160965899997</v>
      </c>
      <c r="K2009" s="90">
        <v>1</v>
      </c>
      <c r="L2009" s="90">
        <v>-0.29314682879999998</v>
      </c>
      <c r="M2009" s="90">
        <v>3.5545356100000002E-2</v>
      </c>
      <c r="N2009" s="89">
        <v>5</v>
      </c>
      <c r="O2009" s="89">
        <v>85</v>
      </c>
      <c r="P2009" s="89">
        <f t="shared" si="56"/>
        <v>30</v>
      </c>
      <c r="Q2009" s="91">
        <f t="shared" si="57"/>
        <v>0.27632710824513584</v>
      </c>
    </row>
    <row r="2010" spans="1:17" x14ac:dyDescent="0.25">
      <c r="A2010" s="88" t="s">
        <v>20</v>
      </c>
      <c r="B2010" s="88" t="s">
        <v>21</v>
      </c>
      <c r="C2010" s="88" t="s">
        <v>65</v>
      </c>
      <c r="D2010" s="88" t="s">
        <v>131</v>
      </c>
      <c r="E2010" s="130">
        <v>0.02</v>
      </c>
      <c r="F2010" s="130">
        <v>0.5</v>
      </c>
      <c r="G2010" s="90">
        <v>-263.42942432900003</v>
      </c>
      <c r="H2010" s="90">
        <v>66.220550959199997</v>
      </c>
      <c r="I2010" s="90">
        <v>2.1393218557</v>
      </c>
      <c r="J2010" s="90">
        <v>165.3528372163</v>
      </c>
      <c r="K2010" s="90">
        <v>1</v>
      </c>
      <c r="L2010" s="90">
        <v>-2.4606222010000001</v>
      </c>
      <c r="M2010" s="90">
        <v>0.7401870639</v>
      </c>
      <c r="N2010" s="89">
        <v>5</v>
      </c>
      <c r="O2010" s="89">
        <v>85</v>
      </c>
      <c r="P2010" s="89">
        <f t="shared" si="56"/>
        <v>30</v>
      </c>
      <c r="Q2010" s="91">
        <f t="shared" si="57"/>
        <v>6.158406397251345</v>
      </c>
    </row>
    <row r="2011" spans="1:17" x14ac:dyDescent="0.25">
      <c r="A2011" s="88" t="s">
        <v>20</v>
      </c>
      <c r="B2011" s="88" t="s">
        <v>21</v>
      </c>
      <c r="C2011" s="88" t="s">
        <v>65</v>
      </c>
      <c r="D2011" s="88" t="s">
        <v>132</v>
      </c>
      <c r="E2011" s="130">
        <v>0.02</v>
      </c>
      <c r="F2011" s="130">
        <v>0.5</v>
      </c>
      <c r="G2011" s="90">
        <v>38.755524695699997</v>
      </c>
      <c r="H2011" s="90">
        <v>-0.90615531660000004</v>
      </c>
      <c r="I2011" s="90">
        <v>1.1634645799999999E-2</v>
      </c>
      <c r="J2011" s="90">
        <v>68.9367794817</v>
      </c>
      <c r="K2011" s="90">
        <v>1</v>
      </c>
      <c r="L2011" s="90">
        <v>0.1369376434</v>
      </c>
      <c r="M2011" s="90">
        <v>1.5919559E-3</v>
      </c>
      <c r="N2011" s="89">
        <v>5</v>
      </c>
      <c r="O2011" s="89">
        <v>85</v>
      </c>
      <c r="P2011" s="89">
        <f t="shared" si="56"/>
        <v>30</v>
      </c>
      <c r="Q2011" s="91">
        <f t="shared" si="57"/>
        <v>3.7211970406037169</v>
      </c>
    </row>
    <row r="2012" spans="1:17" x14ac:dyDescent="0.25">
      <c r="A2012" s="88" t="s">
        <v>20</v>
      </c>
      <c r="B2012" s="88" t="s">
        <v>21</v>
      </c>
      <c r="C2012" s="88" t="s">
        <v>65</v>
      </c>
      <c r="D2012" s="88" t="s">
        <v>133</v>
      </c>
      <c r="E2012" s="130">
        <v>0.02</v>
      </c>
      <c r="F2012" s="130">
        <v>0.5</v>
      </c>
      <c r="G2012" s="90">
        <v>-8.5208011814999995</v>
      </c>
      <c r="H2012" s="90">
        <v>0.61551122869999997</v>
      </c>
      <c r="I2012" s="90">
        <v>-6.5483399999999997E-5</v>
      </c>
      <c r="J2012" s="90">
        <v>42.022606959599997</v>
      </c>
      <c r="K2012" s="90">
        <v>1</v>
      </c>
      <c r="L2012" s="90">
        <v>-0.33660313279999998</v>
      </c>
      <c r="M2012" s="90">
        <v>4.6903367000000001E-2</v>
      </c>
      <c r="N2012" s="89">
        <v>5</v>
      </c>
      <c r="O2012" s="89">
        <v>85</v>
      </c>
      <c r="P2012" s="89">
        <f t="shared" si="56"/>
        <v>30</v>
      </c>
      <c r="Q2012" s="91">
        <f t="shared" si="57"/>
        <v>0.34082367174497086</v>
      </c>
    </row>
    <row r="2013" spans="1:17" x14ac:dyDescent="0.25">
      <c r="A2013" s="88" t="s">
        <v>20</v>
      </c>
      <c r="B2013" s="88" t="s">
        <v>23</v>
      </c>
      <c r="C2013" s="88" t="s">
        <v>65</v>
      </c>
      <c r="D2013" s="88" t="s">
        <v>134</v>
      </c>
      <c r="E2013" s="130">
        <v>0.02</v>
      </c>
      <c r="F2013" s="130">
        <v>0.5</v>
      </c>
      <c r="G2013" s="90">
        <v>149.33181417656729</v>
      </c>
      <c r="H2013" s="90">
        <v>1.008531926028172</v>
      </c>
      <c r="I2013" s="90">
        <v>-0.61269112739005882</v>
      </c>
      <c r="J2013" s="90">
        <v>0</v>
      </c>
      <c r="K2013" s="90">
        <v>0</v>
      </c>
      <c r="L2013" s="90">
        <v>0</v>
      </c>
      <c r="M2013" s="90">
        <v>0</v>
      </c>
      <c r="N2013" s="89">
        <v>12</v>
      </c>
      <c r="O2013" s="89">
        <v>103</v>
      </c>
      <c r="P2013" s="89">
        <f t="shared" si="56"/>
        <v>30</v>
      </c>
      <c r="Q2013" s="91">
        <f>((alpha_a*(beta_b^speed_s))*(speed_s^ceta_c))</f>
        <v>23.978542266068676</v>
      </c>
    </row>
    <row r="2014" spans="1:17" x14ac:dyDescent="0.25">
      <c r="A2014" s="88" t="s">
        <v>20</v>
      </c>
      <c r="B2014" s="88" t="s">
        <v>23</v>
      </c>
      <c r="C2014" s="88" t="s">
        <v>65</v>
      </c>
      <c r="D2014" s="88" t="s">
        <v>135</v>
      </c>
      <c r="E2014" s="130">
        <v>0.02</v>
      </c>
      <c r="F2014" s="130">
        <v>0.5</v>
      </c>
      <c r="G2014" s="90">
        <v>124.65564010244653</v>
      </c>
      <c r="H2014" s="90">
        <v>1.007420270462031</v>
      </c>
      <c r="I2014" s="90">
        <v>-0.63403228983592352</v>
      </c>
      <c r="J2014" s="90">
        <v>0</v>
      </c>
      <c r="K2014" s="90">
        <v>0</v>
      </c>
      <c r="L2014" s="90">
        <v>0</v>
      </c>
      <c r="M2014" s="90">
        <v>0</v>
      </c>
      <c r="N2014" s="89">
        <v>12</v>
      </c>
      <c r="O2014" s="89">
        <v>104</v>
      </c>
      <c r="P2014" s="89">
        <f t="shared" si="56"/>
        <v>30</v>
      </c>
      <c r="Q2014" s="91">
        <f>((alpha_a*(beta_b^speed_s))*(speed_s^ceta_c))</f>
        <v>18.009013148823993</v>
      </c>
    </row>
    <row r="2015" spans="1:17" x14ac:dyDescent="0.25">
      <c r="A2015" s="88" t="s">
        <v>20</v>
      </c>
      <c r="B2015" s="88" t="s">
        <v>23</v>
      </c>
      <c r="C2015" s="88" t="s">
        <v>65</v>
      </c>
      <c r="D2015" s="88" t="s">
        <v>136</v>
      </c>
      <c r="E2015" s="130">
        <v>0.02</v>
      </c>
      <c r="F2015" s="130">
        <v>0.5</v>
      </c>
      <c r="G2015" s="90">
        <v>283.43169605656425</v>
      </c>
      <c r="H2015" s="90">
        <v>-1.1085890672917778</v>
      </c>
      <c r="I2015" s="90">
        <v>15.81473215135296</v>
      </c>
      <c r="J2015" s="90">
        <v>-5.9259524321555894E-2</v>
      </c>
      <c r="K2015" s="90">
        <v>0</v>
      </c>
      <c r="L2015" s="90">
        <v>0</v>
      </c>
      <c r="M2015" s="90">
        <v>0</v>
      </c>
      <c r="N2015" s="89">
        <v>12</v>
      </c>
      <c r="O2015" s="89">
        <v>105</v>
      </c>
      <c r="P2015" s="89">
        <f t="shared" si="56"/>
        <v>30</v>
      </c>
      <c r="Q2015" s="91">
        <f>((alpha_a*(speed_s^beta_b))+(ceta_c*(speed_s^delta_d)))</f>
        <v>19.45813246989464</v>
      </c>
    </row>
    <row r="2016" spans="1:17" x14ac:dyDescent="0.25">
      <c r="A2016" s="88" t="s">
        <v>20</v>
      </c>
      <c r="B2016" s="88" t="s">
        <v>23</v>
      </c>
      <c r="C2016" s="88" t="s">
        <v>65</v>
      </c>
      <c r="D2016" s="88" t="s">
        <v>137</v>
      </c>
      <c r="E2016" s="130">
        <v>0.02</v>
      </c>
      <c r="F2016" s="130">
        <v>0.5</v>
      </c>
      <c r="G2016" s="90">
        <v>7.9037232617618294</v>
      </c>
      <c r="H2016" s="90">
        <v>1.1769416333524383E-2</v>
      </c>
      <c r="I2016" s="90">
        <v>316.31565571190868</v>
      </c>
      <c r="J2016" s="90">
        <v>-1.1068178341611377</v>
      </c>
      <c r="K2016" s="90">
        <v>0</v>
      </c>
      <c r="L2016" s="90">
        <v>0</v>
      </c>
      <c r="M2016" s="90">
        <v>0</v>
      </c>
      <c r="N2016" s="89">
        <v>12</v>
      </c>
      <c r="O2016" s="89">
        <v>105</v>
      </c>
      <c r="P2016" s="89">
        <f t="shared" si="56"/>
        <v>30</v>
      </c>
      <c r="Q2016" s="91">
        <f>((alpha_a*(speed_s^beta_b))+(ceta_c*(speed_s^delta_d)))</f>
        <v>15.558428117199867</v>
      </c>
    </row>
    <row r="2017" spans="1:17" x14ac:dyDescent="0.25">
      <c r="A2017" s="88" t="s">
        <v>20</v>
      </c>
      <c r="B2017" s="88" t="s">
        <v>23</v>
      </c>
      <c r="C2017" s="88" t="s">
        <v>65</v>
      </c>
      <c r="D2017" s="88" t="s">
        <v>138</v>
      </c>
      <c r="E2017" s="130">
        <v>0.02</v>
      </c>
      <c r="F2017" s="130">
        <v>0.5</v>
      </c>
      <c r="G2017" s="90">
        <v>7.4658667726589556</v>
      </c>
      <c r="H2017" s="90">
        <v>288.67334141196937</v>
      </c>
      <c r="I2017" s="90">
        <v>-0.78534652110475578</v>
      </c>
      <c r="J2017" s="90">
        <v>0.97451433291178058</v>
      </c>
      <c r="K2017" s="90">
        <v>1.2362834996802224E-2</v>
      </c>
      <c r="L2017" s="90">
        <v>0</v>
      </c>
      <c r="M2017" s="90">
        <v>0</v>
      </c>
      <c r="N2017" s="89">
        <v>12</v>
      </c>
      <c r="O2017" s="89">
        <v>105</v>
      </c>
      <c r="P2017" s="89">
        <f t="shared" si="56"/>
        <v>30</v>
      </c>
      <c r="Q2017" s="91">
        <f>(alpha_a+(beta_b/(1+EXP((((-1)*ceta_c)+(delta_d*LN(speed_s)))+(epsilon_e*speed_s)))))</f>
        <v>10.730589171706487</v>
      </c>
    </row>
    <row r="2018" spans="1:17" x14ac:dyDescent="0.25">
      <c r="A2018" s="88" t="s">
        <v>20</v>
      </c>
      <c r="B2018" s="88" t="s">
        <v>24</v>
      </c>
      <c r="C2018" s="88" t="s">
        <v>65</v>
      </c>
      <c r="D2018" s="88" t="s">
        <v>134</v>
      </c>
      <c r="E2018" s="130">
        <v>0.02</v>
      </c>
      <c r="F2018" s="130">
        <v>0.5</v>
      </c>
      <c r="G2018" s="90">
        <v>134.54636090865938</v>
      </c>
      <c r="H2018" s="90">
        <v>1.0099896448643286</v>
      </c>
      <c r="I2018" s="90">
        <v>-0.66593431124538671</v>
      </c>
      <c r="J2018" s="90">
        <v>0</v>
      </c>
      <c r="K2018" s="90">
        <v>0</v>
      </c>
      <c r="L2018" s="90">
        <v>0</v>
      </c>
      <c r="M2018" s="90">
        <v>0</v>
      </c>
      <c r="N2018" s="89">
        <v>12</v>
      </c>
      <c r="O2018" s="89">
        <v>104</v>
      </c>
      <c r="P2018" s="89">
        <f t="shared" si="56"/>
        <v>30</v>
      </c>
      <c r="Q2018" s="91">
        <f>((alpha_a*(beta_b^speed_s))*(speed_s^ceta_c))</f>
        <v>18.82408450036408</v>
      </c>
    </row>
    <row r="2019" spans="1:17" x14ac:dyDescent="0.25">
      <c r="A2019" s="88" t="s">
        <v>20</v>
      </c>
      <c r="B2019" s="88" t="s">
        <v>24</v>
      </c>
      <c r="C2019" s="88" t="s">
        <v>65</v>
      </c>
      <c r="D2019" s="88" t="s">
        <v>135</v>
      </c>
      <c r="E2019" s="130">
        <v>0.02</v>
      </c>
      <c r="F2019" s="130">
        <v>0.5</v>
      </c>
      <c r="G2019" s="90">
        <v>2.7173025452861115</v>
      </c>
      <c r="H2019" s="90">
        <v>0.2561363795675875</v>
      </c>
      <c r="I2019" s="90">
        <v>180.45197974307183</v>
      </c>
      <c r="J2019" s="90">
        <v>-0.92279756003211466</v>
      </c>
      <c r="K2019" s="90">
        <v>0</v>
      </c>
      <c r="L2019" s="90">
        <v>0</v>
      </c>
      <c r="M2019" s="90">
        <v>0</v>
      </c>
      <c r="N2019" s="89">
        <v>12</v>
      </c>
      <c r="O2019" s="89">
        <v>105</v>
      </c>
      <c r="P2019" s="89">
        <f t="shared" si="56"/>
        <v>30</v>
      </c>
      <c r="Q2019" s="91">
        <f>((alpha_a*(speed_s^beta_b))+(ceta_c*(speed_s^delta_d)))</f>
        <v>14.314833136256786</v>
      </c>
    </row>
    <row r="2020" spans="1:17" x14ac:dyDescent="0.25">
      <c r="A2020" s="88" t="s">
        <v>20</v>
      </c>
      <c r="B2020" s="88" t="s">
        <v>24</v>
      </c>
      <c r="C2020" s="88" t="s">
        <v>65</v>
      </c>
      <c r="D2020" s="88" t="s">
        <v>136</v>
      </c>
      <c r="E2020" s="130">
        <v>0.02</v>
      </c>
      <c r="F2020" s="130">
        <v>0.5</v>
      </c>
      <c r="G2020" s="90">
        <v>226.45063857567379</v>
      </c>
      <c r="H2020" s="90">
        <v>-0.99025217663444676</v>
      </c>
      <c r="I2020" s="90">
        <v>5.7524014671846917</v>
      </c>
      <c r="J2020" s="90">
        <v>0.10760367048970319</v>
      </c>
      <c r="K2020" s="90">
        <v>0</v>
      </c>
      <c r="L2020" s="90">
        <v>0</v>
      </c>
      <c r="M2020" s="90">
        <v>0</v>
      </c>
      <c r="N2020" s="89">
        <v>12</v>
      </c>
      <c r="O2020" s="89">
        <v>105</v>
      </c>
      <c r="P2020" s="89">
        <f t="shared" si="56"/>
        <v>30</v>
      </c>
      <c r="Q2020" s="91">
        <f>((alpha_a*(speed_s^beta_b))+(ceta_c*(speed_s^delta_d)))</f>
        <v>16.097360172958439</v>
      </c>
    </row>
    <row r="2021" spans="1:17" x14ac:dyDescent="0.25">
      <c r="A2021" s="88" t="s">
        <v>20</v>
      </c>
      <c r="B2021" s="88" t="s">
        <v>24</v>
      </c>
      <c r="C2021" s="88" t="s">
        <v>65</v>
      </c>
      <c r="D2021" s="88" t="s">
        <v>137</v>
      </c>
      <c r="E2021" s="130">
        <v>0.02</v>
      </c>
      <c r="F2021" s="130">
        <v>0.5</v>
      </c>
      <c r="G2021" s="90">
        <v>438.4098280150514</v>
      </c>
      <c r="H2021" s="90">
        <v>-1.2334871737512634</v>
      </c>
      <c r="I2021" s="90">
        <v>5.2419362124189126</v>
      </c>
      <c r="J2021" s="90">
        <v>7.8762588634340477E-2</v>
      </c>
      <c r="K2021" s="90">
        <v>0</v>
      </c>
      <c r="L2021" s="90">
        <v>0</v>
      </c>
      <c r="M2021" s="90">
        <v>0</v>
      </c>
      <c r="N2021" s="89">
        <v>12</v>
      </c>
      <c r="O2021" s="89">
        <v>105</v>
      </c>
      <c r="P2021" s="89">
        <f t="shared" si="56"/>
        <v>30</v>
      </c>
      <c r="Q2021" s="91">
        <f>((alpha_a*(speed_s^beta_b))+(ceta_c*(speed_s^delta_d)))</f>
        <v>13.457216231294806</v>
      </c>
    </row>
    <row r="2022" spans="1:17" x14ac:dyDescent="0.25">
      <c r="A2022" s="88" t="s">
        <v>20</v>
      </c>
      <c r="B2022" s="88" t="s">
        <v>24</v>
      </c>
      <c r="C2022" s="88" t="s">
        <v>65</v>
      </c>
      <c r="D2022" s="88" t="s">
        <v>138</v>
      </c>
      <c r="E2022" s="130">
        <v>0.02</v>
      </c>
      <c r="F2022" s="130">
        <v>0.5</v>
      </c>
      <c r="G2022" s="90">
        <v>180.632149291422</v>
      </c>
      <c r="H2022" s="90">
        <v>-1.1363796321390811</v>
      </c>
      <c r="I2022" s="90">
        <v>4.2294126911539287</v>
      </c>
      <c r="J2022" s="90">
        <v>6.9567351279452488E-2</v>
      </c>
      <c r="K2022" s="90">
        <v>0</v>
      </c>
      <c r="L2022" s="90">
        <v>0</v>
      </c>
      <c r="M2022" s="90">
        <v>0</v>
      </c>
      <c r="N2022" s="89">
        <v>12</v>
      </c>
      <c r="O2022" s="89">
        <v>105</v>
      </c>
      <c r="P2022" s="89">
        <f t="shared" si="56"/>
        <v>30</v>
      </c>
      <c r="Q2022" s="91">
        <f>((alpha_a*(speed_s^beta_b))+(ceta_c*(speed_s^delta_d)))</f>
        <v>9.1448366349516022</v>
      </c>
    </row>
    <row r="2023" spans="1:17" x14ac:dyDescent="0.25">
      <c r="A2023" s="88" t="s">
        <v>20</v>
      </c>
      <c r="B2023" s="88" t="s">
        <v>19</v>
      </c>
      <c r="C2023" s="88" t="s">
        <v>65</v>
      </c>
      <c r="D2023" s="88" t="s">
        <v>134</v>
      </c>
      <c r="E2023" s="130">
        <v>0.02</v>
      </c>
      <c r="F2023" s="130">
        <v>0.5</v>
      </c>
      <c r="G2023" s="90">
        <v>92.813805527994802</v>
      </c>
      <c r="H2023" s="90">
        <v>1.0031354468054925</v>
      </c>
      <c r="I2023" s="90">
        <v>-0.36135536770145271</v>
      </c>
      <c r="J2023" s="90">
        <v>0</v>
      </c>
      <c r="K2023" s="90">
        <v>0</v>
      </c>
      <c r="L2023" s="90">
        <v>0</v>
      </c>
      <c r="M2023" s="90">
        <v>0</v>
      </c>
      <c r="N2023" s="89">
        <v>11</v>
      </c>
      <c r="O2023" s="89">
        <v>83</v>
      </c>
      <c r="P2023" s="89">
        <f t="shared" si="56"/>
        <v>30</v>
      </c>
      <c r="Q2023" s="91">
        <f>((alpha_a*(beta_b^speed_s))*(speed_s^ceta_c))</f>
        <v>29.828690863971971</v>
      </c>
    </row>
    <row r="2024" spans="1:17" x14ac:dyDescent="0.25">
      <c r="A2024" s="88" t="s">
        <v>20</v>
      </c>
      <c r="B2024" s="88" t="s">
        <v>19</v>
      </c>
      <c r="C2024" s="88" t="s">
        <v>65</v>
      </c>
      <c r="D2024" s="88" t="s">
        <v>135</v>
      </c>
      <c r="E2024" s="130">
        <v>0.02</v>
      </c>
      <c r="F2024" s="130">
        <v>0.5</v>
      </c>
      <c r="G2024" s="90">
        <v>16.829580131847308</v>
      </c>
      <c r="H2024" s="90">
        <v>-6.8832393937652475E-2</v>
      </c>
      <c r="I2024" s="90">
        <v>79.01218086940942</v>
      </c>
      <c r="J2024" s="90">
        <v>-0.80902844451178502</v>
      </c>
      <c r="K2024" s="90">
        <v>0</v>
      </c>
      <c r="L2024" s="90">
        <v>0</v>
      </c>
      <c r="M2024" s="90">
        <v>0</v>
      </c>
      <c r="N2024" s="89">
        <v>11</v>
      </c>
      <c r="O2024" s="89">
        <v>84</v>
      </c>
      <c r="P2024" s="89">
        <f t="shared" si="56"/>
        <v>30</v>
      </c>
      <c r="Q2024" s="91">
        <f>((alpha_a*(speed_s^beta_b))+(ceta_c*(speed_s^delta_d)))</f>
        <v>18.359462625984598</v>
      </c>
    </row>
    <row r="2025" spans="1:17" x14ac:dyDescent="0.25">
      <c r="A2025" s="88" t="s">
        <v>20</v>
      </c>
      <c r="B2025" s="88" t="s">
        <v>19</v>
      </c>
      <c r="C2025" s="88" t="s">
        <v>65</v>
      </c>
      <c r="D2025" s="88" t="s">
        <v>136</v>
      </c>
      <c r="E2025" s="130">
        <v>0.02</v>
      </c>
      <c r="F2025" s="130">
        <v>0.5</v>
      </c>
      <c r="G2025" s="90">
        <v>107.98395496310818</v>
      </c>
      <c r="H2025" s="90">
        <v>-0.81617650641655415</v>
      </c>
      <c r="I2025" s="90">
        <v>13.427171849993112</v>
      </c>
      <c r="J2025" s="90">
        <v>-3.1376544284009052E-2</v>
      </c>
      <c r="K2025" s="90">
        <v>0</v>
      </c>
      <c r="L2025" s="90">
        <v>0</v>
      </c>
      <c r="M2025" s="90">
        <v>0</v>
      </c>
      <c r="N2025" s="89">
        <v>11</v>
      </c>
      <c r="O2025" s="89">
        <v>86</v>
      </c>
      <c r="P2025" s="89">
        <f t="shared" si="56"/>
        <v>30</v>
      </c>
      <c r="Q2025" s="91">
        <f>((alpha_a*(speed_s^beta_b))+(ceta_c*(speed_s^delta_d)))</f>
        <v>18.794229242930722</v>
      </c>
    </row>
    <row r="2026" spans="1:17" x14ac:dyDescent="0.25">
      <c r="A2026" s="88" t="s">
        <v>20</v>
      </c>
      <c r="B2026" s="88" t="s">
        <v>19</v>
      </c>
      <c r="C2026" s="88" t="s">
        <v>65</v>
      </c>
      <c r="D2026" s="88" t="s">
        <v>137</v>
      </c>
      <c r="E2026" s="130">
        <v>0.02</v>
      </c>
      <c r="F2026" s="130">
        <v>0.5</v>
      </c>
      <c r="G2026" s="90">
        <v>35.134674075175646</v>
      </c>
      <c r="H2026" s="90">
        <v>-0.26747310642138333</v>
      </c>
      <c r="I2026" s="90">
        <v>1033.6267611018711</v>
      </c>
      <c r="J2026" s="90">
        <v>-1.9372761627818555</v>
      </c>
      <c r="K2026" s="90">
        <v>0</v>
      </c>
      <c r="L2026" s="90">
        <v>0</v>
      </c>
      <c r="M2026" s="90">
        <v>0</v>
      </c>
      <c r="N2026" s="89">
        <v>11</v>
      </c>
      <c r="O2026" s="89">
        <v>86</v>
      </c>
      <c r="P2026" s="89">
        <f t="shared" si="56"/>
        <v>30</v>
      </c>
      <c r="Q2026" s="91">
        <f>((alpha_a*(speed_s^beta_b))+(ceta_c*(speed_s^delta_d)))</f>
        <v>15.567975094320733</v>
      </c>
    </row>
    <row r="2027" spans="1:17" x14ac:dyDescent="0.25">
      <c r="A2027" s="88" t="s">
        <v>20</v>
      </c>
      <c r="B2027" s="88" t="s">
        <v>19</v>
      </c>
      <c r="C2027" s="88" t="s">
        <v>65</v>
      </c>
      <c r="D2027" s="88" t="s">
        <v>138</v>
      </c>
      <c r="E2027" s="130">
        <v>0.02</v>
      </c>
      <c r="F2027" s="130">
        <v>0.5</v>
      </c>
      <c r="G2027" s="90">
        <v>3.5509898941329796</v>
      </c>
      <c r="H2027" s="90">
        <v>0.83680574953834586</v>
      </c>
      <c r="I2027" s="90">
        <v>-0.34651627624290615</v>
      </c>
      <c r="J2027" s="90">
        <v>0</v>
      </c>
      <c r="K2027" s="90">
        <v>0</v>
      </c>
      <c r="L2027" s="90">
        <v>0</v>
      </c>
      <c r="M2027" s="90">
        <v>0</v>
      </c>
      <c r="N2027" s="89">
        <v>11</v>
      </c>
      <c r="O2027" s="89">
        <v>86</v>
      </c>
      <c r="P2027" s="89">
        <f t="shared" si="56"/>
        <v>30</v>
      </c>
      <c r="Q2027" s="91">
        <f>EXP((alpha_a+(beta_b/speed_s))+(ceta_c*LN(speed_s)))</f>
        <v>11.026629023560137</v>
      </c>
    </row>
    <row r="2028" spans="1:17" x14ac:dyDescent="0.25">
      <c r="A2028" s="88" t="s">
        <v>20</v>
      </c>
      <c r="B2028" s="88" t="s">
        <v>22</v>
      </c>
      <c r="C2028" s="88" t="s">
        <v>65</v>
      </c>
      <c r="D2028" s="88" t="s">
        <v>134</v>
      </c>
      <c r="E2028" s="130">
        <v>0.02</v>
      </c>
      <c r="F2028" s="130">
        <v>0.5</v>
      </c>
      <c r="G2028" s="90">
        <v>70.448721721872658</v>
      </c>
      <c r="H2028" s="90">
        <v>1.0081351790858277</v>
      </c>
      <c r="I2028" s="90">
        <v>-0.56564716939445159</v>
      </c>
      <c r="J2028" s="90">
        <v>0</v>
      </c>
      <c r="K2028" s="90">
        <v>0</v>
      </c>
      <c r="L2028" s="90">
        <v>0</v>
      </c>
      <c r="M2028" s="90">
        <v>0</v>
      </c>
      <c r="N2028" s="89">
        <v>11</v>
      </c>
      <c r="O2028" s="89">
        <v>86</v>
      </c>
      <c r="P2028" s="89">
        <f t="shared" si="56"/>
        <v>30</v>
      </c>
      <c r="Q2028" s="91">
        <f>((alpha_a*(beta_b^speed_s))*(speed_s^ceta_c))</f>
        <v>13.119181934628545</v>
      </c>
    </row>
    <row r="2029" spans="1:17" x14ac:dyDescent="0.25">
      <c r="A2029" s="88" t="s">
        <v>20</v>
      </c>
      <c r="B2029" s="88" t="s">
        <v>22</v>
      </c>
      <c r="C2029" s="88" t="s">
        <v>65</v>
      </c>
      <c r="D2029" s="88" t="s">
        <v>135</v>
      </c>
      <c r="E2029" s="130">
        <v>0.02</v>
      </c>
      <c r="F2029" s="130">
        <v>0.5</v>
      </c>
      <c r="G2029" s="90">
        <v>8.6824647323375288</v>
      </c>
      <c r="H2029" s="90">
        <v>-4.4829342629565977E-2</v>
      </c>
      <c r="I2029" s="90">
        <v>113.04956557282208</v>
      </c>
      <c r="J2029" s="90">
        <v>-1.1243667073437784</v>
      </c>
      <c r="K2029" s="90">
        <v>0</v>
      </c>
      <c r="L2029" s="90">
        <v>0</v>
      </c>
      <c r="M2029" s="90">
        <v>0</v>
      </c>
      <c r="N2029" s="89">
        <v>11</v>
      </c>
      <c r="O2029" s="89">
        <v>86</v>
      </c>
      <c r="P2029" s="89">
        <f t="shared" si="56"/>
        <v>30</v>
      </c>
      <c r="Q2029" s="91">
        <f>((alpha_a*(speed_s^beta_b))+(ceta_c*(speed_s^delta_d)))</f>
        <v>9.9231610183199201</v>
      </c>
    </row>
    <row r="2030" spans="1:17" x14ac:dyDescent="0.25">
      <c r="A2030" s="88" t="s">
        <v>20</v>
      </c>
      <c r="B2030" s="88" t="s">
        <v>22</v>
      </c>
      <c r="C2030" s="88" t="s">
        <v>65</v>
      </c>
      <c r="D2030" s="88" t="s">
        <v>136</v>
      </c>
      <c r="E2030" s="130">
        <v>0.02</v>
      </c>
      <c r="F2030" s="130">
        <v>0.5</v>
      </c>
      <c r="G2030" s="90">
        <v>123.64722251726495</v>
      </c>
      <c r="H2030" s="90">
        <v>-1.0958034950846056</v>
      </c>
      <c r="I2030" s="90">
        <v>9.216122607743932</v>
      </c>
      <c r="J2030" s="90">
        <v>-5.7412160505037314E-2</v>
      </c>
      <c r="K2030" s="90">
        <v>0</v>
      </c>
      <c r="L2030" s="90">
        <v>0</v>
      </c>
      <c r="M2030" s="90">
        <v>0</v>
      </c>
      <c r="N2030" s="89">
        <v>11</v>
      </c>
      <c r="O2030" s="89">
        <v>86</v>
      </c>
      <c r="P2030" s="89">
        <f t="shared" si="56"/>
        <v>30</v>
      </c>
      <c r="Q2030" s="91">
        <f>((alpha_a*(speed_s^beta_b))+(ceta_c*(speed_s^delta_d)))</f>
        <v>10.556727145659719</v>
      </c>
    </row>
    <row r="2031" spans="1:17" x14ac:dyDescent="0.25">
      <c r="A2031" s="88" t="s">
        <v>20</v>
      </c>
      <c r="B2031" s="88" t="s">
        <v>22</v>
      </c>
      <c r="C2031" s="88" t="s">
        <v>65</v>
      </c>
      <c r="D2031" s="88" t="s">
        <v>137</v>
      </c>
      <c r="E2031" s="130">
        <v>0.02</v>
      </c>
      <c r="F2031" s="130">
        <v>0.5</v>
      </c>
      <c r="G2031" s="90">
        <v>25.236245901664322</v>
      </c>
      <c r="H2031" s="90">
        <v>-0.35102431951331542</v>
      </c>
      <c r="I2031" s="90">
        <v>551.20528083772854</v>
      </c>
      <c r="J2031" s="90">
        <v>-1.8251840194960789</v>
      </c>
      <c r="K2031" s="90">
        <v>0</v>
      </c>
      <c r="L2031" s="90">
        <v>0</v>
      </c>
      <c r="M2031" s="90">
        <v>0</v>
      </c>
      <c r="N2031" s="89">
        <v>11</v>
      </c>
      <c r="O2031" s="89">
        <v>86</v>
      </c>
      <c r="P2031" s="89">
        <f t="shared" si="56"/>
        <v>30</v>
      </c>
      <c r="Q2031" s="91">
        <f>((alpha_a*(speed_s^beta_b))+(ceta_c*(speed_s^delta_d)))</f>
        <v>8.7574253123553643</v>
      </c>
    </row>
    <row r="2032" spans="1:17" x14ac:dyDescent="0.25">
      <c r="A2032" s="88" t="s">
        <v>20</v>
      </c>
      <c r="B2032" s="88" t="s">
        <v>22</v>
      </c>
      <c r="C2032" s="88" t="s">
        <v>65</v>
      </c>
      <c r="D2032" s="88" t="s">
        <v>138</v>
      </c>
      <c r="E2032" s="130">
        <v>0.02</v>
      </c>
      <c r="F2032" s="130">
        <v>0.5</v>
      </c>
      <c r="G2032" s="90">
        <v>1591.8102840111051</v>
      </c>
      <c r="H2032" s="90">
        <v>-3.1032382106070973</v>
      </c>
      <c r="I2032" s="90">
        <v>21.243379302151034</v>
      </c>
      <c r="J2032" s="90">
        <v>-0.38055677622604528</v>
      </c>
      <c r="K2032" s="90">
        <v>0</v>
      </c>
      <c r="L2032" s="90">
        <v>0</v>
      </c>
      <c r="M2032" s="90">
        <v>0</v>
      </c>
      <c r="N2032" s="89">
        <v>11</v>
      </c>
      <c r="O2032" s="89">
        <v>86</v>
      </c>
      <c r="P2032" s="89">
        <f t="shared" si="56"/>
        <v>30</v>
      </c>
      <c r="Q2032" s="91">
        <f>((alpha_a*(speed_s^beta_b))+(ceta_c*(speed_s^delta_d)))</f>
        <v>5.8638054724197586</v>
      </c>
    </row>
    <row r="2033" spans="1:17" x14ac:dyDescent="0.25">
      <c r="A2033" s="88" t="s">
        <v>20</v>
      </c>
      <c r="B2033" s="88" t="s">
        <v>21</v>
      </c>
      <c r="C2033" s="88" t="s">
        <v>65</v>
      </c>
      <c r="D2033" s="88" t="s">
        <v>134</v>
      </c>
      <c r="E2033" s="130">
        <v>0.02</v>
      </c>
      <c r="F2033" s="130">
        <v>0.5</v>
      </c>
      <c r="G2033" s="90">
        <v>146.14761871280649</v>
      </c>
      <c r="H2033" s="90">
        <v>-0.85723463739775141</v>
      </c>
      <c r="I2033" s="90">
        <v>12.025906164026425</v>
      </c>
      <c r="J2033" s="90">
        <v>5.3206852649557407E-2</v>
      </c>
      <c r="K2033" s="90">
        <v>0</v>
      </c>
      <c r="L2033" s="90">
        <v>0</v>
      </c>
      <c r="M2033" s="90">
        <v>0</v>
      </c>
      <c r="N2033" s="89">
        <v>11</v>
      </c>
      <c r="O2033" s="89">
        <v>86</v>
      </c>
      <c r="P2033" s="89">
        <f t="shared" si="56"/>
        <v>30</v>
      </c>
      <c r="Q2033" s="91">
        <f>((alpha_a*(speed_s^beta_b))+(ceta_c*(speed_s^delta_d)))</f>
        <v>22.328399805288228</v>
      </c>
    </row>
    <row r="2034" spans="1:17" x14ac:dyDescent="0.25">
      <c r="A2034" s="88" t="s">
        <v>20</v>
      </c>
      <c r="B2034" s="88" t="s">
        <v>21</v>
      </c>
      <c r="C2034" s="88" t="s">
        <v>65</v>
      </c>
      <c r="D2034" s="88" t="s">
        <v>135</v>
      </c>
      <c r="E2034" s="130">
        <v>0.02</v>
      </c>
      <c r="F2034" s="130">
        <v>0.5</v>
      </c>
      <c r="G2034" s="90">
        <v>2.8525041932263986</v>
      </c>
      <c r="H2034" s="90">
        <v>4.9921949335086806</v>
      </c>
      <c r="I2034" s="90">
        <v>-0.11700967703278459</v>
      </c>
      <c r="J2034" s="90">
        <v>0</v>
      </c>
      <c r="K2034" s="90">
        <v>0</v>
      </c>
      <c r="L2034" s="90">
        <v>0</v>
      </c>
      <c r="M2034" s="90">
        <v>0</v>
      </c>
      <c r="N2034" s="89">
        <v>11</v>
      </c>
      <c r="O2034" s="89">
        <v>86</v>
      </c>
      <c r="P2034" s="89">
        <f t="shared" si="56"/>
        <v>30</v>
      </c>
      <c r="Q2034" s="91">
        <f>EXP((alpha_a+(beta_b/speed_s))+(ceta_c*LN(speed_s)))</f>
        <v>13.748609391809909</v>
      </c>
    </row>
    <row r="2035" spans="1:17" x14ac:dyDescent="0.25">
      <c r="A2035" s="88" t="s">
        <v>20</v>
      </c>
      <c r="B2035" s="88" t="s">
        <v>21</v>
      </c>
      <c r="C2035" s="88" t="s">
        <v>65</v>
      </c>
      <c r="D2035" s="88" t="s">
        <v>136</v>
      </c>
      <c r="E2035" s="130">
        <v>0.02</v>
      </c>
      <c r="F2035" s="130">
        <v>0.5</v>
      </c>
      <c r="G2035" s="90">
        <v>11.271528591977338</v>
      </c>
      <c r="H2035" s="90">
        <v>-3.3789088151236414E-2</v>
      </c>
      <c r="I2035" s="90">
        <v>141.20449716754547</v>
      </c>
      <c r="J2035" s="90">
        <v>-1.0213333954094435</v>
      </c>
      <c r="K2035" s="90">
        <v>0</v>
      </c>
      <c r="L2035" s="90">
        <v>0</v>
      </c>
      <c r="M2035" s="90">
        <v>0</v>
      </c>
      <c r="N2035" s="89">
        <v>11</v>
      </c>
      <c r="O2035" s="89">
        <v>86</v>
      </c>
      <c r="P2035" s="89">
        <f t="shared" si="56"/>
        <v>30</v>
      </c>
      <c r="Q2035" s="91">
        <f>((alpha_a*(speed_s^beta_b))+(ceta_c*(speed_s^delta_d)))</f>
        <v>14.425219239800654</v>
      </c>
    </row>
    <row r="2036" spans="1:17" x14ac:dyDescent="0.25">
      <c r="A2036" s="88" t="s">
        <v>20</v>
      </c>
      <c r="B2036" s="88" t="s">
        <v>21</v>
      </c>
      <c r="C2036" s="88" t="s">
        <v>65</v>
      </c>
      <c r="D2036" s="88" t="s">
        <v>137</v>
      </c>
      <c r="E2036" s="130">
        <v>0.02</v>
      </c>
      <c r="F2036" s="130">
        <v>0.5</v>
      </c>
      <c r="G2036" s="90">
        <v>29.694363137256143</v>
      </c>
      <c r="H2036" s="90">
        <v>-0.29963950711532011</v>
      </c>
      <c r="I2036" s="90">
        <v>1067.618713173284</v>
      </c>
      <c r="J2036" s="90">
        <v>-2.0009986320957012</v>
      </c>
      <c r="K2036" s="90">
        <v>0</v>
      </c>
      <c r="L2036" s="90">
        <v>0</v>
      </c>
      <c r="M2036" s="90">
        <v>0</v>
      </c>
      <c r="N2036" s="89">
        <v>11</v>
      </c>
      <c r="O2036" s="89">
        <v>86</v>
      </c>
      <c r="P2036" s="89">
        <f t="shared" si="56"/>
        <v>30</v>
      </c>
      <c r="Q2036" s="91">
        <f>((alpha_a*(speed_s^beta_b))+(ceta_c*(speed_s^delta_d)))</f>
        <v>11.899144220545676</v>
      </c>
    </row>
    <row r="2037" spans="1:17" x14ac:dyDescent="0.25">
      <c r="A2037" s="88" t="s">
        <v>20</v>
      </c>
      <c r="B2037" s="88" t="s">
        <v>21</v>
      </c>
      <c r="C2037" s="88" t="s">
        <v>65</v>
      </c>
      <c r="D2037" s="88" t="s">
        <v>138</v>
      </c>
      <c r="E2037" s="130">
        <v>0.02</v>
      </c>
      <c r="F2037" s="130">
        <v>0.5</v>
      </c>
      <c r="G2037" s="90">
        <v>20253.828497518047</v>
      </c>
      <c r="H2037" s="90">
        <v>-4.0421796283049538</v>
      </c>
      <c r="I2037" s="90">
        <v>26.296038791343875</v>
      </c>
      <c r="J2037" s="90">
        <v>-0.34515080120471336</v>
      </c>
      <c r="K2037" s="90">
        <v>0</v>
      </c>
      <c r="L2037" s="90">
        <v>0</v>
      </c>
      <c r="M2037" s="90">
        <v>0</v>
      </c>
      <c r="N2037" s="89">
        <v>11</v>
      </c>
      <c r="O2037" s="89">
        <v>86</v>
      </c>
      <c r="P2037" s="89">
        <f t="shared" si="56"/>
        <v>30</v>
      </c>
      <c r="Q2037" s="91">
        <f>((alpha_a*(speed_s^beta_b))+(ceta_c*(speed_s^delta_d)))</f>
        <v>8.1511051468795372</v>
      </c>
    </row>
    <row r="2038" spans="1:17" x14ac:dyDescent="0.25">
      <c r="A2038" s="88" t="s">
        <v>6</v>
      </c>
      <c r="B2038" s="88" t="s">
        <v>5</v>
      </c>
      <c r="C2038" s="88" t="s">
        <v>65</v>
      </c>
      <c r="D2038" s="88" t="s">
        <v>134</v>
      </c>
      <c r="E2038" s="130">
        <v>0.02</v>
      </c>
      <c r="F2038" s="130">
        <v>0.5</v>
      </c>
      <c r="G2038" s="90">
        <v>81.260793772235658</v>
      </c>
      <c r="H2038" s="90">
        <v>1.0070222150066148</v>
      </c>
      <c r="I2038" s="90">
        <v>-0.49214894109496937</v>
      </c>
      <c r="J2038" s="90">
        <v>0</v>
      </c>
      <c r="K2038" s="90">
        <v>0</v>
      </c>
      <c r="L2038" s="90">
        <v>0</v>
      </c>
      <c r="M2038" s="90">
        <v>0</v>
      </c>
      <c r="N2038" s="89">
        <v>12</v>
      </c>
      <c r="O2038" s="89">
        <v>86</v>
      </c>
      <c r="P2038" s="89">
        <f t="shared" si="56"/>
        <v>30</v>
      </c>
      <c r="Q2038" s="91">
        <f>((alpha_a*(beta_b^speed_s))*(speed_s^ceta_c))</f>
        <v>18.797017079122167</v>
      </c>
    </row>
    <row r="2039" spans="1:17" x14ac:dyDescent="0.25">
      <c r="A2039" s="88" t="s">
        <v>6</v>
      </c>
      <c r="B2039" s="88" t="s">
        <v>5</v>
      </c>
      <c r="C2039" s="88" t="s">
        <v>65</v>
      </c>
      <c r="D2039" s="88" t="s">
        <v>135</v>
      </c>
      <c r="E2039" s="130">
        <v>0.02</v>
      </c>
      <c r="F2039" s="130">
        <v>0.5</v>
      </c>
      <c r="G2039" s="90">
        <v>8.9699122726489957</v>
      </c>
      <c r="H2039" s="90">
        <v>14.674226992907144</v>
      </c>
      <c r="I2039" s="90">
        <v>4.2109545086319828</v>
      </c>
      <c r="J2039" s="90">
        <v>1.8031331461151272</v>
      </c>
      <c r="K2039" s="90">
        <v>-9.5081994147632916E-3</v>
      </c>
      <c r="L2039" s="90">
        <v>0</v>
      </c>
      <c r="M2039" s="90">
        <v>0</v>
      </c>
      <c r="N2039" s="89">
        <v>12</v>
      </c>
      <c r="O2039" s="89">
        <v>86</v>
      </c>
      <c r="P2039" s="89">
        <f t="shared" si="56"/>
        <v>30</v>
      </c>
      <c r="Q2039" s="91">
        <f>(alpha_a+(beta_b/(1+EXP((((-1)*ceta_c)+(delta_d*LN(speed_s)))+(epsilon_e*speed_s)))))</f>
        <v>11.360735632909066</v>
      </c>
    </row>
    <row r="2040" spans="1:17" x14ac:dyDescent="0.25">
      <c r="A2040" s="88" t="s">
        <v>6</v>
      </c>
      <c r="B2040" s="88" t="s">
        <v>5</v>
      </c>
      <c r="C2040" s="88" t="s">
        <v>65</v>
      </c>
      <c r="D2040" s="88" t="s">
        <v>136</v>
      </c>
      <c r="E2040" s="130">
        <v>0.02</v>
      </c>
      <c r="F2040" s="130">
        <v>0.5</v>
      </c>
      <c r="G2040" s="90">
        <v>54.267778284454003</v>
      </c>
      <c r="H2040" s="90">
        <v>1.0056920941284324</v>
      </c>
      <c r="I2040" s="90">
        <v>-0.48844176502424652</v>
      </c>
      <c r="J2040" s="90">
        <v>0</v>
      </c>
      <c r="K2040" s="90">
        <v>0</v>
      </c>
      <c r="L2040" s="90">
        <v>0</v>
      </c>
      <c r="M2040" s="90">
        <v>0</v>
      </c>
      <c r="N2040" s="89">
        <v>12</v>
      </c>
      <c r="O2040" s="89">
        <v>86</v>
      </c>
      <c r="P2040" s="89">
        <f t="shared" si="56"/>
        <v>30</v>
      </c>
      <c r="Q2040" s="91">
        <f>((alpha_a*(beta_b^speed_s))*(speed_s^ceta_c))</f>
        <v>12.218148861868038</v>
      </c>
    </row>
    <row r="2041" spans="1:17" x14ac:dyDescent="0.25">
      <c r="A2041" s="88" t="s">
        <v>6</v>
      </c>
      <c r="B2041" s="88" t="s">
        <v>5</v>
      </c>
      <c r="C2041" s="88" t="s">
        <v>65</v>
      </c>
      <c r="D2041" s="88" t="s">
        <v>137</v>
      </c>
      <c r="E2041" s="130">
        <v>0.02</v>
      </c>
      <c r="F2041" s="130">
        <v>0.5</v>
      </c>
      <c r="G2041" s="90">
        <v>6.5765389264629972</v>
      </c>
      <c r="H2041" s="90">
        <v>103.1594831097775</v>
      </c>
      <c r="I2041" s="90">
        <v>-0.10454951593587579</v>
      </c>
      <c r="J2041" s="90">
        <v>0.91709141034737252</v>
      </c>
      <c r="K2041" s="90">
        <v>7.7640762574899373E-3</v>
      </c>
      <c r="L2041" s="90">
        <v>0</v>
      </c>
      <c r="M2041" s="90">
        <v>0</v>
      </c>
      <c r="N2041" s="89">
        <v>12</v>
      </c>
      <c r="O2041" s="89">
        <v>86</v>
      </c>
      <c r="P2041" s="89">
        <f t="shared" si="56"/>
        <v>30</v>
      </c>
      <c r="Q2041" s="91">
        <f>(alpha_a+(beta_b/(1+EXP((((-1)*ceta_c)+(delta_d*LN(speed_s)))+(epsilon_e*speed_s)))))</f>
        <v>9.7301500872584548</v>
      </c>
    </row>
    <row r="2042" spans="1:17" x14ac:dyDescent="0.25">
      <c r="A2042" s="88" t="s">
        <v>6</v>
      </c>
      <c r="B2042" s="88" t="s">
        <v>5</v>
      </c>
      <c r="C2042" s="88" t="s">
        <v>65</v>
      </c>
      <c r="D2042" s="88" t="s">
        <v>138</v>
      </c>
      <c r="E2042" s="130">
        <v>0.02</v>
      </c>
      <c r="F2042" s="130">
        <v>0.5</v>
      </c>
      <c r="G2042" s="90">
        <v>49.915400753243105</v>
      </c>
      <c r="H2042" s="90">
        <v>-1.1752660817680052</v>
      </c>
      <c r="I2042" s="90">
        <v>8.7418157112307373</v>
      </c>
      <c r="J2042" s="90">
        <v>-0.11746216360019428</v>
      </c>
      <c r="K2042" s="90">
        <v>0</v>
      </c>
      <c r="L2042" s="90">
        <v>0</v>
      </c>
      <c r="M2042" s="90">
        <v>0</v>
      </c>
      <c r="N2042" s="89">
        <v>12</v>
      </c>
      <c r="O2042" s="89">
        <v>86</v>
      </c>
      <c r="P2042" s="89">
        <f t="shared" si="56"/>
        <v>30</v>
      </c>
      <c r="Q2042" s="91">
        <f>((alpha_a*(speed_s^beta_b))+(ceta_c*(speed_s^delta_d)))</f>
        <v>6.7793678690673014</v>
      </c>
    </row>
    <row r="2043" spans="1:17" x14ac:dyDescent="0.25">
      <c r="A2043" s="88" t="s">
        <v>6</v>
      </c>
      <c r="B2043" s="88" t="s">
        <v>5</v>
      </c>
      <c r="C2043" s="88" t="s">
        <v>65</v>
      </c>
      <c r="D2043" s="88" t="s">
        <v>131</v>
      </c>
      <c r="E2043" s="130">
        <v>0.02</v>
      </c>
      <c r="F2043" s="130">
        <v>0.5</v>
      </c>
      <c r="G2043" s="90">
        <v>1.1070770840999999</v>
      </c>
      <c r="H2043" s="90">
        <v>1.0874816413999999</v>
      </c>
      <c r="I2043" s="90">
        <v>8.9455264899999998E-2</v>
      </c>
      <c r="J2043" s="90">
        <v>46.049844609300003</v>
      </c>
      <c r="K2043" s="90">
        <v>1</v>
      </c>
      <c r="L2043" s="90">
        <v>-0.1074016724</v>
      </c>
      <c r="M2043" s="90">
        <v>2.6566407399999999E-2</v>
      </c>
      <c r="N2043" s="89">
        <v>5</v>
      </c>
      <c r="O2043" s="89">
        <v>85</v>
      </c>
      <c r="P2043" s="89">
        <f t="shared" si="56"/>
        <v>30</v>
      </c>
      <c r="Q2043" s="91">
        <f>(alpha_a+beta_b*speed_s+ceta_c*speed_s^2+delta_d/speed_s)/(epsilon_e+feta_f*speed_s+gamma_g*speed_s^2)</f>
        <v>5.3383333197144109</v>
      </c>
    </row>
    <row r="2044" spans="1:17" x14ac:dyDescent="0.25">
      <c r="A2044" s="88" t="s">
        <v>6</v>
      </c>
      <c r="B2044" s="88" t="s">
        <v>5</v>
      </c>
      <c r="C2044" s="88" t="s">
        <v>65</v>
      </c>
      <c r="D2044" s="88" t="s">
        <v>132</v>
      </c>
      <c r="E2044" s="130">
        <v>0.02</v>
      </c>
      <c r="F2044" s="130">
        <v>0.5</v>
      </c>
      <c r="G2044" s="90">
        <v>16.784622187699998</v>
      </c>
      <c r="H2044" s="90">
        <v>-0.54598275799999996</v>
      </c>
      <c r="I2044" s="90">
        <v>8.0071927000000005E-3</v>
      </c>
      <c r="J2044" s="90">
        <v>57.639472261500003</v>
      </c>
      <c r="K2044" s="90">
        <v>1</v>
      </c>
      <c r="L2044" s="90">
        <v>-9.3926744000000003E-3</v>
      </c>
      <c r="M2044" s="90">
        <v>2.2447139000000001E-3</v>
      </c>
      <c r="N2044" s="89">
        <v>5</v>
      </c>
      <c r="O2044" s="89">
        <v>85</v>
      </c>
      <c r="P2044" s="89">
        <f t="shared" si="56"/>
        <v>30</v>
      </c>
      <c r="Q2044" s="91">
        <f>(alpha_a+beta_b*speed_s+ceta_c*speed_s^2+delta_d/speed_s)/(epsilon_e+feta_f*speed_s+gamma_g*speed_s^2)</f>
        <v>3.4811246794723965</v>
      </c>
    </row>
    <row r="2045" spans="1:17" x14ac:dyDescent="0.25">
      <c r="A2045" s="88" t="s">
        <v>6</v>
      </c>
      <c r="B2045" s="88" t="s">
        <v>5</v>
      </c>
      <c r="C2045" s="88" t="s">
        <v>65</v>
      </c>
      <c r="D2045" s="88" t="s">
        <v>133</v>
      </c>
      <c r="E2045" s="130">
        <v>0.02</v>
      </c>
      <c r="F2045" s="130">
        <v>0.5</v>
      </c>
      <c r="G2045" s="90">
        <v>-3.2606751879</v>
      </c>
      <c r="H2045" s="90">
        <v>0.49159336920000002</v>
      </c>
      <c r="I2045" s="90">
        <v>6.4382477999999996E-3</v>
      </c>
      <c r="J2045" s="90">
        <v>18.042054289300001</v>
      </c>
      <c r="K2045" s="90">
        <v>1</v>
      </c>
      <c r="L2045" s="90">
        <v>-0.4707491962</v>
      </c>
      <c r="M2045" s="90">
        <v>7.9543001899999993E-2</v>
      </c>
      <c r="N2045" s="89">
        <v>5</v>
      </c>
      <c r="O2045" s="89">
        <v>85</v>
      </c>
      <c r="P2045" s="89">
        <f t="shared" si="56"/>
        <v>30</v>
      </c>
      <c r="Q2045" s="91">
        <f>(alpha_a+beta_b*speed_s+ceta_c*speed_s^2+delta_d/speed_s)/(epsilon_e+feta_f*speed_s+gamma_g*speed_s^2)</f>
        <v>0.30586805400396655</v>
      </c>
    </row>
    <row r="2046" spans="1:17" x14ac:dyDescent="0.25">
      <c r="A2046" s="88" t="s">
        <v>6</v>
      </c>
      <c r="B2046" s="88" t="s">
        <v>10</v>
      </c>
      <c r="C2046" s="88" t="s">
        <v>65</v>
      </c>
      <c r="D2046" s="88" t="s">
        <v>134</v>
      </c>
      <c r="E2046" s="130">
        <v>0.02</v>
      </c>
      <c r="F2046" s="130">
        <v>0.5</v>
      </c>
      <c r="G2046" s="90">
        <v>79.576629509022453</v>
      </c>
      <c r="H2046" s="90">
        <v>1.0066013434897223</v>
      </c>
      <c r="I2046" s="90">
        <v>-0.43239998610437014</v>
      </c>
      <c r="J2046" s="90">
        <v>0</v>
      </c>
      <c r="K2046" s="90">
        <v>0</v>
      </c>
      <c r="L2046" s="90">
        <v>0</v>
      </c>
      <c r="M2046" s="90">
        <v>0</v>
      </c>
      <c r="N2046" s="89">
        <v>12</v>
      </c>
      <c r="O2046" s="89">
        <v>86</v>
      </c>
      <c r="P2046" s="89">
        <f t="shared" si="56"/>
        <v>30</v>
      </c>
      <c r="Q2046" s="91">
        <f>((alpha_a*(beta_b^speed_s))*(speed_s^ceta_c))</f>
        <v>22.274271126809207</v>
      </c>
    </row>
    <row r="2047" spans="1:17" x14ac:dyDescent="0.25">
      <c r="A2047" s="88" t="s">
        <v>6</v>
      </c>
      <c r="B2047" s="88" t="s">
        <v>10</v>
      </c>
      <c r="C2047" s="88" t="s">
        <v>65</v>
      </c>
      <c r="D2047" s="88" t="s">
        <v>135</v>
      </c>
      <c r="E2047" s="130">
        <v>0.02</v>
      </c>
      <c r="F2047" s="130">
        <v>0.5</v>
      </c>
      <c r="G2047" s="90">
        <v>72.376351340208302</v>
      </c>
      <c r="H2047" s="90">
        <v>-0.71895270323529248</v>
      </c>
      <c r="I2047" s="90">
        <v>8.3645522265542915</v>
      </c>
      <c r="J2047" s="90">
        <v>4.1900431534889399E-2</v>
      </c>
      <c r="K2047" s="90">
        <v>0</v>
      </c>
      <c r="L2047" s="90">
        <v>0</v>
      </c>
      <c r="M2047" s="90">
        <v>0</v>
      </c>
      <c r="N2047" s="89">
        <v>12</v>
      </c>
      <c r="O2047" s="89">
        <v>86</v>
      </c>
      <c r="P2047" s="89">
        <f t="shared" si="56"/>
        <v>30</v>
      </c>
      <c r="Q2047" s="91">
        <f>((alpha_a*(speed_s^beta_b))+(ceta_c*(speed_s^delta_d)))</f>
        <v>15.920759518550009</v>
      </c>
    </row>
    <row r="2048" spans="1:17" x14ac:dyDescent="0.25">
      <c r="A2048" s="88" t="s">
        <v>6</v>
      </c>
      <c r="B2048" s="88" t="s">
        <v>10</v>
      </c>
      <c r="C2048" s="88" t="s">
        <v>65</v>
      </c>
      <c r="D2048" s="88" t="s">
        <v>136</v>
      </c>
      <c r="E2048" s="130">
        <v>0.02</v>
      </c>
      <c r="F2048" s="130">
        <v>0.5</v>
      </c>
      <c r="G2048" s="90">
        <v>3.164952678073722</v>
      </c>
      <c r="H2048" s="90">
        <v>3.8827836998319665</v>
      </c>
      <c r="I2048" s="90">
        <v>-0.14350287944842394</v>
      </c>
      <c r="J2048" s="90">
        <v>0</v>
      </c>
      <c r="K2048" s="90">
        <v>0</v>
      </c>
      <c r="L2048" s="90">
        <v>0</v>
      </c>
      <c r="M2048" s="90">
        <v>0</v>
      </c>
      <c r="N2048" s="89">
        <v>12</v>
      </c>
      <c r="O2048" s="89">
        <v>86</v>
      </c>
      <c r="P2048" s="89">
        <f t="shared" si="56"/>
        <v>30</v>
      </c>
      <c r="Q2048" s="91">
        <f>EXP((alpha_a+(beta_b/speed_s))+(ceta_c*LN(speed_s)))</f>
        <v>16.548528468178343</v>
      </c>
    </row>
    <row r="2049" spans="1:17" x14ac:dyDescent="0.25">
      <c r="A2049" s="88" t="s">
        <v>6</v>
      </c>
      <c r="B2049" s="88" t="s">
        <v>10</v>
      </c>
      <c r="C2049" s="88" t="s">
        <v>65</v>
      </c>
      <c r="D2049" s="88" t="s">
        <v>137</v>
      </c>
      <c r="E2049" s="130">
        <v>0.02</v>
      </c>
      <c r="F2049" s="130">
        <v>0.5</v>
      </c>
      <c r="G2049" s="90">
        <v>3.2653186990797396</v>
      </c>
      <c r="H2049" s="90">
        <v>2.9797019867595167</v>
      </c>
      <c r="I2049" s="90">
        <v>-0.23224938674105078</v>
      </c>
      <c r="J2049" s="90">
        <v>0</v>
      </c>
      <c r="K2049" s="90">
        <v>0</v>
      </c>
      <c r="L2049" s="90">
        <v>0</v>
      </c>
      <c r="M2049" s="90">
        <v>0</v>
      </c>
      <c r="N2049" s="89">
        <v>12</v>
      </c>
      <c r="O2049" s="89">
        <v>86</v>
      </c>
      <c r="P2049" s="89">
        <f t="shared" si="56"/>
        <v>30</v>
      </c>
      <c r="Q2049" s="91">
        <f>EXP((alpha_a+(beta_b/speed_s))+(ceta_c*LN(speed_s)))</f>
        <v>13.127589609043667</v>
      </c>
    </row>
    <row r="2050" spans="1:17" x14ac:dyDescent="0.25">
      <c r="A2050" s="88" t="s">
        <v>6</v>
      </c>
      <c r="B2050" s="88" t="s">
        <v>10</v>
      </c>
      <c r="C2050" s="88" t="s">
        <v>65</v>
      </c>
      <c r="D2050" s="88" t="s">
        <v>138</v>
      </c>
      <c r="E2050" s="130">
        <v>0.02</v>
      </c>
      <c r="F2050" s="130">
        <v>0.5</v>
      </c>
      <c r="G2050" s="90">
        <v>21.575415929100661</v>
      </c>
      <c r="H2050" s="90">
        <v>-0.24843167856478479</v>
      </c>
      <c r="I2050" s="90">
        <v>4540.7489550221708</v>
      </c>
      <c r="J2050" s="90">
        <v>-3.5854744398287526</v>
      </c>
      <c r="K2050" s="90">
        <v>0</v>
      </c>
      <c r="L2050" s="90">
        <v>0</v>
      </c>
      <c r="M2050" s="90">
        <v>0</v>
      </c>
      <c r="N2050" s="89">
        <v>12</v>
      </c>
      <c r="O2050" s="89">
        <v>86</v>
      </c>
      <c r="P2050" s="89">
        <f t="shared" si="56"/>
        <v>30</v>
      </c>
      <c r="Q2050" s="91">
        <f>((alpha_a*(speed_s^beta_b))+(ceta_c*(speed_s^delta_d)))</f>
        <v>9.2911601153656118</v>
      </c>
    </row>
    <row r="2051" spans="1:17" x14ac:dyDescent="0.25">
      <c r="A2051" s="88" t="s">
        <v>6</v>
      </c>
      <c r="B2051" s="88" t="s">
        <v>10</v>
      </c>
      <c r="C2051" s="88" t="s">
        <v>65</v>
      </c>
      <c r="D2051" s="88" t="s">
        <v>131</v>
      </c>
      <c r="E2051" s="130">
        <v>0.02</v>
      </c>
      <c r="F2051" s="130">
        <v>0.5</v>
      </c>
      <c r="G2051" s="90">
        <v>-1.9516099012999999</v>
      </c>
      <c r="H2051" s="90">
        <v>2.4535992257000001</v>
      </c>
      <c r="I2051" s="90">
        <v>0.1846773008</v>
      </c>
      <c r="J2051" s="90">
        <v>56.846908451300003</v>
      </c>
      <c r="K2051" s="90">
        <v>1</v>
      </c>
      <c r="L2051" s="90">
        <v>-0.1422570215</v>
      </c>
      <c r="M2051" s="90">
        <v>4.0867256400000003E-2</v>
      </c>
      <c r="N2051" s="89">
        <v>5</v>
      </c>
      <c r="O2051" s="89">
        <v>85</v>
      </c>
      <c r="P2051" s="89">
        <f t="shared" si="56"/>
        <v>30</v>
      </c>
      <c r="Q2051" s="91">
        <f>(alpha_a+beta_b*speed_s+ceta_c*speed_s^2+delta_d/speed_s)/(epsilon_e+feta_f*speed_s+gamma_g*speed_s^2)</f>
        <v>7.1543019571415325</v>
      </c>
    </row>
    <row r="2052" spans="1:17" x14ac:dyDescent="0.25">
      <c r="A2052" s="88" t="s">
        <v>6</v>
      </c>
      <c r="B2052" s="88" t="s">
        <v>10</v>
      </c>
      <c r="C2052" s="88" t="s">
        <v>65</v>
      </c>
      <c r="D2052" s="88" t="s">
        <v>132</v>
      </c>
      <c r="E2052" s="130">
        <v>0.02</v>
      </c>
      <c r="F2052" s="130">
        <v>0.5</v>
      </c>
      <c r="G2052" s="90">
        <v>29.491156971399999</v>
      </c>
      <c r="H2052" s="90">
        <v>-0.91150888519999995</v>
      </c>
      <c r="I2052" s="90">
        <v>1.61002035E-2</v>
      </c>
      <c r="J2052" s="90">
        <v>58.469919244000003</v>
      </c>
      <c r="K2052" s="90">
        <v>1</v>
      </c>
      <c r="L2052" s="90">
        <v>1.0613979399999999E-2</v>
      </c>
      <c r="M2052" s="90">
        <v>3.8255563E-3</v>
      </c>
      <c r="N2052" s="89">
        <v>5</v>
      </c>
      <c r="O2052" s="89">
        <v>85</v>
      </c>
      <c r="P2052" s="89">
        <f t="shared" si="56"/>
        <v>30</v>
      </c>
      <c r="Q2052" s="91">
        <f>(alpha_a+beta_b*speed_s+ceta_c*speed_s^2+delta_d/speed_s)/(epsilon_e+feta_f*speed_s+gamma_g*speed_s^2)</f>
        <v>3.9032621929096147</v>
      </c>
    </row>
    <row r="2053" spans="1:17" x14ac:dyDescent="0.25">
      <c r="A2053" s="88" t="s">
        <v>6</v>
      </c>
      <c r="B2053" s="88" t="s">
        <v>10</v>
      </c>
      <c r="C2053" s="88" t="s">
        <v>65</v>
      </c>
      <c r="D2053" s="88" t="s">
        <v>133</v>
      </c>
      <c r="E2053" s="130">
        <v>0.02</v>
      </c>
      <c r="F2053" s="130">
        <v>0.5</v>
      </c>
      <c r="G2053" s="90">
        <v>-5.1719463017000002</v>
      </c>
      <c r="H2053" s="90">
        <v>0.65919713329999996</v>
      </c>
      <c r="I2053" s="90">
        <v>8.0714468999999994E-3</v>
      </c>
      <c r="J2053" s="90">
        <v>22.266530704099999</v>
      </c>
      <c r="K2053" s="90">
        <v>1</v>
      </c>
      <c r="L2053" s="90">
        <v>-0.48978525760000002</v>
      </c>
      <c r="M2053" s="90">
        <v>8.0431054799999999E-2</v>
      </c>
      <c r="N2053" s="89">
        <v>5</v>
      </c>
      <c r="O2053" s="89">
        <v>85</v>
      </c>
      <c r="P2053" s="89">
        <f t="shared" si="56"/>
        <v>30</v>
      </c>
      <c r="Q2053" s="91">
        <f>(alpha_a+beta_b*speed_s+ceta_c*speed_s^2+delta_d/speed_s)/(epsilon_e+feta_f*speed_s+gamma_g*speed_s^2)</f>
        <v>0.38522398791707479</v>
      </c>
    </row>
    <row r="2054" spans="1:17" x14ac:dyDescent="0.25">
      <c r="A2054" s="88" t="s">
        <v>6</v>
      </c>
      <c r="B2054" s="88" t="s">
        <v>9</v>
      </c>
      <c r="C2054" s="88" t="s">
        <v>65</v>
      </c>
      <c r="D2054" s="88" t="s">
        <v>134</v>
      </c>
      <c r="E2054" s="130">
        <v>0.02</v>
      </c>
      <c r="F2054" s="130">
        <v>0.5</v>
      </c>
      <c r="G2054" s="90">
        <v>79.248041632085489</v>
      </c>
      <c r="H2054" s="90">
        <v>1.0057884939136044</v>
      </c>
      <c r="I2054" s="90">
        <v>-0.39861237732881211</v>
      </c>
      <c r="J2054" s="90">
        <v>0</v>
      </c>
      <c r="K2054" s="90">
        <v>0</v>
      </c>
      <c r="L2054" s="90">
        <v>0</v>
      </c>
      <c r="M2054" s="90">
        <v>0</v>
      </c>
      <c r="N2054" s="89">
        <v>12</v>
      </c>
      <c r="O2054" s="89">
        <v>86</v>
      </c>
      <c r="P2054" s="89">
        <f t="shared" si="56"/>
        <v>30</v>
      </c>
      <c r="Q2054" s="91">
        <f>((alpha_a*(beta_b^speed_s))*(speed_s^ceta_c))</f>
        <v>24.287880370573305</v>
      </c>
    </row>
    <row r="2055" spans="1:17" x14ac:dyDescent="0.25">
      <c r="A2055" s="88" t="s">
        <v>6</v>
      </c>
      <c r="B2055" s="88" t="s">
        <v>9</v>
      </c>
      <c r="C2055" s="88" t="s">
        <v>65</v>
      </c>
      <c r="D2055" s="88" t="s">
        <v>135</v>
      </c>
      <c r="E2055" s="130">
        <v>0.02</v>
      </c>
      <c r="F2055" s="130">
        <v>0.5</v>
      </c>
      <c r="G2055" s="90">
        <v>71.247237829933781</v>
      </c>
      <c r="H2055" s="90">
        <v>-0.74189652154714414</v>
      </c>
      <c r="I2055" s="90">
        <v>11.638756942503409</v>
      </c>
      <c r="J2055" s="90">
        <v>-5.1790042052873818E-3</v>
      </c>
      <c r="K2055" s="90">
        <v>0</v>
      </c>
      <c r="L2055" s="90">
        <v>0</v>
      </c>
      <c r="M2055" s="90">
        <v>0</v>
      </c>
      <c r="N2055" s="89">
        <v>12</v>
      </c>
      <c r="O2055" s="89">
        <v>86</v>
      </c>
      <c r="P2055" s="89">
        <f t="shared" si="56"/>
        <v>30</v>
      </c>
      <c r="Q2055" s="91">
        <f>((alpha_a*(speed_s^beta_b))+(ceta_c*(speed_s^delta_d)))</f>
        <v>17.148967481109572</v>
      </c>
    </row>
    <row r="2056" spans="1:17" x14ac:dyDescent="0.25">
      <c r="A2056" s="88" t="s">
        <v>6</v>
      </c>
      <c r="B2056" s="88" t="s">
        <v>9</v>
      </c>
      <c r="C2056" s="88" t="s">
        <v>65</v>
      </c>
      <c r="D2056" s="88" t="s">
        <v>136</v>
      </c>
      <c r="E2056" s="130">
        <v>0.02</v>
      </c>
      <c r="F2056" s="130">
        <v>0.5</v>
      </c>
      <c r="G2056" s="90">
        <v>15.563001357674963</v>
      </c>
      <c r="H2056" s="90">
        <v>-5.6343685043086483E-2</v>
      </c>
      <c r="I2056" s="90">
        <v>91.815887164820751</v>
      </c>
      <c r="J2056" s="90">
        <v>-0.86582047766525383</v>
      </c>
      <c r="K2056" s="90">
        <v>0</v>
      </c>
      <c r="L2056" s="90">
        <v>0</v>
      </c>
      <c r="M2056" s="90">
        <v>0</v>
      </c>
      <c r="N2056" s="89">
        <v>12</v>
      </c>
      <c r="O2056" s="89">
        <v>86</v>
      </c>
      <c r="P2056" s="89">
        <f t="shared" si="56"/>
        <v>30</v>
      </c>
      <c r="Q2056" s="91">
        <f>((alpha_a*(speed_s^beta_b))+(ceta_c*(speed_s^delta_d)))</f>
        <v>17.679471730343195</v>
      </c>
    </row>
    <row r="2057" spans="1:17" x14ac:dyDescent="0.25">
      <c r="A2057" s="88" t="s">
        <v>6</v>
      </c>
      <c r="B2057" s="88" t="s">
        <v>9</v>
      </c>
      <c r="C2057" s="88" t="s">
        <v>65</v>
      </c>
      <c r="D2057" s="88" t="s">
        <v>137</v>
      </c>
      <c r="E2057" s="130">
        <v>0.02</v>
      </c>
      <c r="F2057" s="130">
        <v>0.5</v>
      </c>
      <c r="G2057" s="90">
        <v>36.786779265999478</v>
      </c>
      <c r="H2057" s="90">
        <v>-0.28810741026072534</v>
      </c>
      <c r="I2057" s="90">
        <v>632.04571975454064</v>
      </c>
      <c r="J2057" s="90">
        <v>-2.3295947362303657</v>
      </c>
      <c r="K2057" s="90">
        <v>0</v>
      </c>
      <c r="L2057" s="90">
        <v>0</v>
      </c>
      <c r="M2057" s="90">
        <v>0</v>
      </c>
      <c r="N2057" s="89">
        <v>12</v>
      </c>
      <c r="O2057" s="89">
        <v>86</v>
      </c>
      <c r="P2057" s="89">
        <f t="shared" ref="P2057:P2120" si="58">IF($P$2&lt;N2057,N2057,IF($P$2&gt;O2057,O2057,$P$2))</f>
        <v>30</v>
      </c>
      <c r="Q2057" s="91">
        <f>((alpha_a*(speed_s^beta_b))+(ceta_c*(speed_s^delta_d)))</f>
        <v>14.036631489312168</v>
      </c>
    </row>
    <row r="2058" spans="1:17" x14ac:dyDescent="0.25">
      <c r="A2058" s="88" t="s">
        <v>6</v>
      </c>
      <c r="B2058" s="88" t="s">
        <v>9</v>
      </c>
      <c r="C2058" s="88" t="s">
        <v>65</v>
      </c>
      <c r="D2058" s="88" t="s">
        <v>138</v>
      </c>
      <c r="E2058" s="130">
        <v>0.02</v>
      </c>
      <c r="F2058" s="130">
        <v>0.5</v>
      </c>
      <c r="G2058" s="90">
        <v>3.1405923505169775</v>
      </c>
      <c r="H2058" s="90">
        <v>0.61340692076631576</v>
      </c>
      <c r="I2058" s="90">
        <v>-0.25507759641947458</v>
      </c>
      <c r="J2058" s="90">
        <v>0</v>
      </c>
      <c r="K2058" s="90">
        <v>0</v>
      </c>
      <c r="L2058" s="90">
        <v>0</v>
      </c>
      <c r="M2058" s="90">
        <v>0</v>
      </c>
      <c r="N2058" s="89">
        <v>12</v>
      </c>
      <c r="O2058" s="89">
        <v>86</v>
      </c>
      <c r="P2058" s="89">
        <f t="shared" si="58"/>
        <v>30</v>
      </c>
      <c r="Q2058" s="91">
        <f>EXP((alpha_a+(beta_b/speed_s))+(ceta_c*LN(speed_s)))</f>
        <v>9.9092631839240077</v>
      </c>
    </row>
    <row r="2059" spans="1:17" x14ac:dyDescent="0.25">
      <c r="A2059" s="88" t="s">
        <v>6</v>
      </c>
      <c r="B2059" s="88" t="s">
        <v>9</v>
      </c>
      <c r="C2059" s="88" t="s">
        <v>65</v>
      </c>
      <c r="D2059" s="88" t="s">
        <v>131</v>
      </c>
      <c r="E2059" s="130">
        <v>0.02</v>
      </c>
      <c r="F2059" s="130">
        <v>0.5</v>
      </c>
      <c r="G2059" s="90">
        <v>418.40630212539998</v>
      </c>
      <c r="H2059" s="90">
        <v>-95.9529781982</v>
      </c>
      <c r="I2059" s="90">
        <v>-5.6667002814999998</v>
      </c>
      <c r="J2059" s="90">
        <v>-149.0530540899</v>
      </c>
      <c r="K2059" s="90">
        <v>1</v>
      </c>
      <c r="L2059" s="90">
        <v>3.7002734058</v>
      </c>
      <c r="M2059" s="90">
        <v>-1.2295744209999999</v>
      </c>
      <c r="N2059" s="89">
        <v>5</v>
      </c>
      <c r="O2059" s="89">
        <v>85</v>
      </c>
      <c r="P2059" s="89">
        <f t="shared" si="58"/>
        <v>30</v>
      </c>
      <c r="Q2059" s="91">
        <f>(alpha_a+beta_b*speed_s+ceta_c*speed_s^2+delta_d/speed_s)/(epsilon_e+feta_f*speed_s+gamma_g*speed_s^2)</f>
        <v>7.6061883921933529</v>
      </c>
    </row>
    <row r="2060" spans="1:17" x14ac:dyDescent="0.25">
      <c r="A2060" s="88" t="s">
        <v>6</v>
      </c>
      <c r="B2060" s="88" t="s">
        <v>9</v>
      </c>
      <c r="C2060" s="88" t="s">
        <v>65</v>
      </c>
      <c r="D2060" s="88" t="s">
        <v>132</v>
      </c>
      <c r="E2060" s="130">
        <v>0.02</v>
      </c>
      <c r="F2060" s="130">
        <v>0.5</v>
      </c>
      <c r="G2060" s="90">
        <v>38.627121518499997</v>
      </c>
      <c r="H2060" s="90">
        <v>-1.0636451224000001</v>
      </c>
      <c r="I2060" s="90">
        <v>2.4617528499999999E-2</v>
      </c>
      <c r="J2060" s="90">
        <v>47.619048735299998</v>
      </c>
      <c r="K2060" s="90">
        <v>1</v>
      </c>
      <c r="L2060" s="90">
        <v>2.8060616100000001E-2</v>
      </c>
      <c r="M2060" s="90">
        <v>6.8036373000000001E-3</v>
      </c>
      <c r="N2060" s="89">
        <v>5</v>
      </c>
      <c r="O2060" s="89">
        <v>85</v>
      </c>
      <c r="P2060" s="89">
        <f t="shared" si="58"/>
        <v>30</v>
      </c>
      <c r="Q2060" s="91">
        <f>(alpha_a+beta_b*speed_s+ceta_c*speed_s^2+delta_d/speed_s)/(epsilon_e+feta_f*speed_s+gamma_g*speed_s^2)</f>
        <v>3.8242929169333473</v>
      </c>
    </row>
    <row r="2061" spans="1:17" x14ac:dyDescent="0.25">
      <c r="A2061" s="88" t="s">
        <v>6</v>
      </c>
      <c r="B2061" s="88" t="s">
        <v>9</v>
      </c>
      <c r="C2061" s="88" t="s">
        <v>65</v>
      </c>
      <c r="D2061" s="88" t="s">
        <v>133</v>
      </c>
      <c r="E2061" s="130">
        <v>0.02</v>
      </c>
      <c r="F2061" s="130">
        <v>0.5</v>
      </c>
      <c r="G2061" s="90">
        <v>-6.3988139003000004</v>
      </c>
      <c r="H2061" s="90">
        <v>0.73574070709999995</v>
      </c>
      <c r="I2061" s="90">
        <v>7.0267992000000003E-3</v>
      </c>
      <c r="J2061" s="90">
        <v>23.9935302182</v>
      </c>
      <c r="K2061" s="90">
        <v>1</v>
      </c>
      <c r="L2061" s="90">
        <v>-0.4971490288</v>
      </c>
      <c r="M2061" s="90">
        <v>8.0559200400000003E-2</v>
      </c>
      <c r="N2061" s="89">
        <v>5</v>
      </c>
      <c r="O2061" s="89">
        <v>85</v>
      </c>
      <c r="P2061" s="89">
        <f t="shared" si="58"/>
        <v>30</v>
      </c>
      <c r="Q2061" s="91">
        <f>(alpha_a+beta_b*speed_s+ceta_c*speed_s^2+delta_d/speed_s)/(epsilon_e+feta_f*speed_s+gamma_g*speed_s^2)</f>
        <v>0.38910691528666563</v>
      </c>
    </row>
    <row r="2062" spans="1:17" x14ac:dyDescent="0.25">
      <c r="A2062" s="88" t="s">
        <v>6</v>
      </c>
      <c r="B2062" s="88" t="s">
        <v>8</v>
      </c>
      <c r="C2062" s="88" t="s">
        <v>65</v>
      </c>
      <c r="D2062" s="88" t="s">
        <v>134</v>
      </c>
      <c r="E2062" s="130">
        <v>0.02</v>
      </c>
      <c r="F2062" s="130">
        <v>0.5</v>
      </c>
      <c r="G2062" s="90">
        <v>92.946367098075541</v>
      </c>
      <c r="H2062" s="90">
        <v>1.0055773788484985</v>
      </c>
      <c r="I2062" s="90">
        <v>-0.39761610181084373</v>
      </c>
      <c r="J2062" s="90">
        <v>0</v>
      </c>
      <c r="K2062" s="90">
        <v>0</v>
      </c>
      <c r="L2062" s="90">
        <v>0</v>
      </c>
      <c r="M2062" s="90">
        <v>0</v>
      </c>
      <c r="N2062" s="89">
        <v>12</v>
      </c>
      <c r="O2062" s="89">
        <v>86</v>
      </c>
      <c r="P2062" s="89">
        <f t="shared" si="58"/>
        <v>30</v>
      </c>
      <c r="Q2062" s="91">
        <f>((alpha_a*(beta_b^speed_s))*(speed_s^ceta_c))</f>
        <v>28.403383358542698</v>
      </c>
    </row>
    <row r="2063" spans="1:17" x14ac:dyDescent="0.25">
      <c r="A2063" s="88" t="s">
        <v>6</v>
      </c>
      <c r="B2063" s="88" t="s">
        <v>8</v>
      </c>
      <c r="C2063" s="88" t="s">
        <v>65</v>
      </c>
      <c r="D2063" s="88" t="s">
        <v>135</v>
      </c>
      <c r="E2063" s="130">
        <v>0.02</v>
      </c>
      <c r="F2063" s="130">
        <v>0.5</v>
      </c>
      <c r="G2063" s="90">
        <v>84.940482363288879</v>
      </c>
      <c r="H2063" s="90">
        <v>-0.76733838237343888</v>
      </c>
      <c r="I2063" s="90">
        <v>14.061333058423967</v>
      </c>
      <c r="J2063" s="90">
        <v>-9.7529086921511153E-3</v>
      </c>
      <c r="K2063" s="90">
        <v>0</v>
      </c>
      <c r="L2063" s="90">
        <v>0</v>
      </c>
      <c r="M2063" s="90">
        <v>0</v>
      </c>
      <c r="N2063" s="89">
        <v>12</v>
      </c>
      <c r="O2063" s="89">
        <v>86</v>
      </c>
      <c r="P2063" s="89">
        <f t="shared" si="58"/>
        <v>30</v>
      </c>
      <c r="Q2063" s="91">
        <f>((alpha_a*(speed_s^beta_b))+(ceta_c*(speed_s^delta_d)))</f>
        <v>19.849424027613118</v>
      </c>
    </row>
    <row r="2064" spans="1:17" x14ac:dyDescent="0.25">
      <c r="A2064" s="88" t="s">
        <v>6</v>
      </c>
      <c r="B2064" s="88" t="s">
        <v>8</v>
      </c>
      <c r="C2064" s="88" t="s">
        <v>65</v>
      </c>
      <c r="D2064" s="88" t="s">
        <v>136</v>
      </c>
      <c r="E2064" s="130">
        <v>0.02</v>
      </c>
      <c r="F2064" s="130">
        <v>0.5</v>
      </c>
      <c r="G2064" s="90">
        <v>76.903958258304201</v>
      </c>
      <c r="H2064" s="90">
        <v>1.0039434181708466</v>
      </c>
      <c r="I2064" s="90">
        <v>-0.41941974745381116</v>
      </c>
      <c r="J2064" s="90">
        <v>0</v>
      </c>
      <c r="K2064" s="90">
        <v>0</v>
      </c>
      <c r="L2064" s="90">
        <v>0</v>
      </c>
      <c r="M2064" s="90">
        <v>0</v>
      </c>
      <c r="N2064" s="89">
        <v>12</v>
      </c>
      <c r="O2064" s="89">
        <v>86</v>
      </c>
      <c r="P2064" s="89">
        <f t="shared" si="58"/>
        <v>30</v>
      </c>
      <c r="Q2064" s="91">
        <f>((alpha_a*(beta_b^speed_s))*(speed_s^ceta_c))</f>
        <v>20.782221787444922</v>
      </c>
    </row>
    <row r="2065" spans="1:17" x14ac:dyDescent="0.25">
      <c r="A2065" s="88" t="s">
        <v>6</v>
      </c>
      <c r="B2065" s="88" t="s">
        <v>8</v>
      </c>
      <c r="C2065" s="88" t="s">
        <v>65</v>
      </c>
      <c r="D2065" s="88" t="s">
        <v>137</v>
      </c>
      <c r="E2065" s="130">
        <v>0.02</v>
      </c>
      <c r="F2065" s="130">
        <v>0.5</v>
      </c>
      <c r="G2065" s="90">
        <v>39.874307279953918</v>
      </c>
      <c r="H2065" s="90">
        <v>-0.26907797915992421</v>
      </c>
      <c r="I2065" s="90">
        <v>427.94863229435759</v>
      </c>
      <c r="J2065" s="90">
        <v>-2.0270764941852977</v>
      </c>
      <c r="K2065" s="90">
        <v>0</v>
      </c>
      <c r="L2065" s="90">
        <v>0</v>
      </c>
      <c r="M2065" s="90">
        <v>0</v>
      </c>
      <c r="N2065" s="89">
        <v>12</v>
      </c>
      <c r="O2065" s="89">
        <v>86</v>
      </c>
      <c r="P2065" s="89">
        <f t="shared" si="58"/>
        <v>30</v>
      </c>
      <c r="Q2065" s="91">
        <f>((alpha_a*(speed_s^beta_b))+(ceta_c*(speed_s^delta_d)))</f>
        <v>16.400996263970455</v>
      </c>
    </row>
    <row r="2066" spans="1:17" x14ac:dyDescent="0.25">
      <c r="A2066" s="88" t="s">
        <v>6</v>
      </c>
      <c r="B2066" s="88" t="s">
        <v>8</v>
      </c>
      <c r="C2066" s="88" t="s">
        <v>65</v>
      </c>
      <c r="D2066" s="88" t="s">
        <v>138</v>
      </c>
      <c r="E2066" s="130">
        <v>0.02</v>
      </c>
      <c r="F2066" s="130">
        <v>0.5</v>
      </c>
      <c r="G2066" s="90">
        <v>-4.3324653778926213E-5</v>
      </c>
      <c r="H2066" s="90">
        <v>7.2798349880261199E-3</v>
      </c>
      <c r="I2066" s="90">
        <v>-0.43801857538849137</v>
      </c>
      <c r="J2066" s="90">
        <v>19.257685059495337</v>
      </c>
      <c r="K2066" s="90">
        <v>0</v>
      </c>
      <c r="L2066" s="90">
        <v>0</v>
      </c>
      <c r="M2066" s="90">
        <v>0</v>
      </c>
      <c r="N2066" s="89">
        <v>12</v>
      </c>
      <c r="O2066" s="89">
        <v>86</v>
      </c>
      <c r="P2066" s="89">
        <f t="shared" si="58"/>
        <v>30</v>
      </c>
      <c r="Q2066" s="91">
        <f>(((alpha_a*(speed_s^3))+(beta_b*(speed_s^2))+(ceta_c*speed_s))+delta_d)</f>
        <v>11.499213635033096</v>
      </c>
    </row>
    <row r="2067" spans="1:17" x14ac:dyDescent="0.25">
      <c r="A2067" s="88" t="s">
        <v>6</v>
      </c>
      <c r="B2067" s="88" t="s">
        <v>8</v>
      </c>
      <c r="C2067" s="88" t="s">
        <v>65</v>
      </c>
      <c r="D2067" s="88" t="s">
        <v>131</v>
      </c>
      <c r="E2067" s="130">
        <v>0.02</v>
      </c>
      <c r="F2067" s="130">
        <v>0.5</v>
      </c>
      <c r="G2067" s="90">
        <v>3.3394039783</v>
      </c>
      <c r="H2067" s="90">
        <v>3.5257578324000001</v>
      </c>
      <c r="I2067" s="90">
        <v>0.2378579264</v>
      </c>
      <c r="J2067" s="90">
        <v>63.854954985900001</v>
      </c>
      <c r="K2067" s="90">
        <v>1</v>
      </c>
      <c r="L2067" s="90">
        <v>-9.6560854900000007E-2</v>
      </c>
      <c r="M2067" s="90">
        <v>4.2369669499999998E-2</v>
      </c>
      <c r="N2067" s="89">
        <v>5</v>
      </c>
      <c r="O2067" s="89">
        <v>85</v>
      </c>
      <c r="P2067" s="89">
        <f t="shared" si="58"/>
        <v>30</v>
      </c>
      <c r="Q2067" s="91">
        <f>(alpha_a+beta_b*speed_s+ceta_c*speed_s^2+delta_d/speed_s)/(epsilon_e+feta_f*speed_s+gamma_g*speed_s^2)</f>
        <v>8.9776431264699728</v>
      </c>
    </row>
    <row r="2068" spans="1:17" x14ac:dyDescent="0.25">
      <c r="A2068" s="88" t="s">
        <v>6</v>
      </c>
      <c r="B2068" s="88" t="s">
        <v>8</v>
      </c>
      <c r="C2068" s="88" t="s">
        <v>65</v>
      </c>
      <c r="D2068" s="88" t="s">
        <v>132</v>
      </c>
      <c r="E2068" s="130">
        <v>0.02</v>
      </c>
      <c r="F2068" s="130">
        <v>0.5</v>
      </c>
      <c r="G2068" s="90">
        <v>51.585329113699999</v>
      </c>
      <c r="H2068" s="90">
        <v>-1.2478342761000001</v>
      </c>
      <c r="I2068" s="90">
        <v>3.03283988E-2</v>
      </c>
      <c r="J2068" s="90">
        <v>62.033503625400002</v>
      </c>
      <c r="K2068" s="90">
        <v>1</v>
      </c>
      <c r="L2068" s="90">
        <v>6.8778822500000003E-2</v>
      </c>
      <c r="M2068" s="90">
        <v>7.2261023000000004E-3</v>
      </c>
      <c r="N2068" s="89">
        <v>5</v>
      </c>
      <c r="O2068" s="89">
        <v>85</v>
      </c>
      <c r="P2068" s="89">
        <f t="shared" si="58"/>
        <v>30</v>
      </c>
      <c r="Q2068" s="91">
        <f>(alpha_a+beta_b*speed_s+ceta_c*speed_s^2+delta_d/speed_s)/(epsilon_e+feta_f*speed_s+gamma_g*speed_s^2)</f>
        <v>4.54837407569857</v>
      </c>
    </row>
    <row r="2069" spans="1:17" x14ac:dyDescent="0.25">
      <c r="A2069" s="88" t="s">
        <v>6</v>
      </c>
      <c r="B2069" s="88" t="s">
        <v>8</v>
      </c>
      <c r="C2069" s="88" t="s">
        <v>65</v>
      </c>
      <c r="D2069" s="88" t="s">
        <v>133</v>
      </c>
      <c r="E2069" s="130">
        <v>0.02</v>
      </c>
      <c r="F2069" s="130">
        <v>0.5</v>
      </c>
      <c r="G2069" s="90">
        <v>-11.563252158099999</v>
      </c>
      <c r="H2069" s="90">
        <v>1.2434463388000001</v>
      </c>
      <c r="I2069" s="90">
        <v>1.0809773E-3</v>
      </c>
      <c r="J2069" s="90">
        <v>39.951822464099997</v>
      </c>
      <c r="K2069" s="90">
        <v>1</v>
      </c>
      <c r="L2069" s="90">
        <v>-0.47563022519999998</v>
      </c>
      <c r="M2069" s="90">
        <v>7.8714044299999994E-2</v>
      </c>
      <c r="N2069" s="89">
        <v>5</v>
      </c>
      <c r="O2069" s="89">
        <v>85</v>
      </c>
      <c r="P2069" s="89">
        <f t="shared" si="58"/>
        <v>30</v>
      </c>
      <c r="Q2069" s="91">
        <f>(alpha_a+beta_b*speed_s+ceta_c*speed_s^2+delta_d/speed_s)/(epsilon_e+feta_f*speed_s+gamma_g*speed_s^2)</f>
        <v>0.4871100669438867</v>
      </c>
    </row>
    <row r="2070" spans="1:17" x14ac:dyDescent="0.25">
      <c r="A2070" s="88" t="s">
        <v>6</v>
      </c>
      <c r="B2070" s="88" t="s">
        <v>7</v>
      </c>
      <c r="C2070" s="88" t="s">
        <v>65</v>
      </c>
      <c r="D2070" s="88" t="s">
        <v>134</v>
      </c>
      <c r="E2070" s="130">
        <v>0.02</v>
      </c>
      <c r="F2070" s="130">
        <v>0.5</v>
      </c>
      <c r="G2070" s="90">
        <v>94.187937332750437</v>
      </c>
      <c r="H2070" s="90">
        <v>1.0046641440229418</v>
      </c>
      <c r="I2070" s="90">
        <v>-0.35606043060034609</v>
      </c>
      <c r="J2070" s="90">
        <v>0</v>
      </c>
      <c r="K2070" s="90">
        <v>0</v>
      </c>
      <c r="L2070" s="90">
        <v>0</v>
      </c>
      <c r="M2070" s="90">
        <v>0</v>
      </c>
      <c r="N2070" s="89">
        <v>12</v>
      </c>
      <c r="O2070" s="89">
        <v>83</v>
      </c>
      <c r="P2070" s="89">
        <f t="shared" si="58"/>
        <v>30</v>
      </c>
      <c r="Q2070" s="91">
        <f>((alpha_a*(beta_b^speed_s))*(speed_s^ceta_c))</f>
        <v>32.261008490169957</v>
      </c>
    </row>
    <row r="2071" spans="1:17" x14ac:dyDescent="0.25">
      <c r="A2071" s="88" t="s">
        <v>6</v>
      </c>
      <c r="B2071" s="88" t="s">
        <v>7</v>
      </c>
      <c r="C2071" s="88" t="s">
        <v>65</v>
      </c>
      <c r="D2071" s="88" t="s">
        <v>135</v>
      </c>
      <c r="E2071" s="130">
        <v>0.02</v>
      </c>
      <c r="F2071" s="130">
        <v>0.5</v>
      </c>
      <c r="G2071" s="90">
        <v>14.164216782117764</v>
      </c>
      <c r="H2071" s="90">
        <v>3.7644501029094864E-3</v>
      </c>
      <c r="I2071" s="90">
        <v>80.714054007794516</v>
      </c>
      <c r="J2071" s="90">
        <v>-0.68226646874087526</v>
      </c>
      <c r="K2071" s="90">
        <v>0</v>
      </c>
      <c r="L2071" s="90">
        <v>0</v>
      </c>
      <c r="M2071" s="90">
        <v>0</v>
      </c>
      <c r="N2071" s="89">
        <v>12</v>
      </c>
      <c r="O2071" s="89">
        <v>84</v>
      </c>
      <c r="P2071" s="89">
        <f t="shared" si="58"/>
        <v>30</v>
      </c>
      <c r="Q2071" s="91">
        <f>((alpha_a*(speed_s^beta_b))+(ceta_c*(speed_s^delta_d)))</f>
        <v>22.274648938797949</v>
      </c>
    </row>
    <row r="2072" spans="1:17" x14ac:dyDescent="0.25">
      <c r="A2072" s="88" t="s">
        <v>6</v>
      </c>
      <c r="B2072" s="88" t="s">
        <v>7</v>
      </c>
      <c r="C2072" s="88" t="s">
        <v>65</v>
      </c>
      <c r="D2072" s="88" t="s">
        <v>136</v>
      </c>
      <c r="E2072" s="130">
        <v>0.02</v>
      </c>
      <c r="F2072" s="130">
        <v>0.5</v>
      </c>
      <c r="G2072" s="90">
        <v>80.754482106671929</v>
      </c>
      <c r="H2072" s="90">
        <v>1.0034696473521003</v>
      </c>
      <c r="I2072" s="90">
        <v>-0.397498827170506</v>
      </c>
      <c r="J2072" s="90">
        <v>0</v>
      </c>
      <c r="K2072" s="90">
        <v>0</v>
      </c>
      <c r="L2072" s="90">
        <v>0</v>
      </c>
      <c r="M2072" s="90">
        <v>0</v>
      </c>
      <c r="N2072" s="89">
        <v>12</v>
      </c>
      <c r="O2072" s="89">
        <v>86</v>
      </c>
      <c r="P2072" s="89">
        <f t="shared" si="58"/>
        <v>30</v>
      </c>
      <c r="Q2072" s="91">
        <f>((alpha_a*(beta_b^speed_s))*(speed_s^ceta_c))</f>
        <v>23.181412141013521</v>
      </c>
    </row>
    <row r="2073" spans="1:17" x14ac:dyDescent="0.25">
      <c r="A2073" s="88" t="s">
        <v>6</v>
      </c>
      <c r="B2073" s="88" t="s">
        <v>7</v>
      </c>
      <c r="C2073" s="88" t="s">
        <v>65</v>
      </c>
      <c r="D2073" s="88" t="s">
        <v>137</v>
      </c>
      <c r="E2073" s="130">
        <v>0.02</v>
      </c>
      <c r="F2073" s="130">
        <v>0.5</v>
      </c>
      <c r="G2073" s="90">
        <v>3.613142955068676</v>
      </c>
      <c r="H2073" s="90">
        <v>2.4130472803246268</v>
      </c>
      <c r="I2073" s="90">
        <v>-0.23269392146479576</v>
      </c>
      <c r="J2073" s="90">
        <v>0</v>
      </c>
      <c r="K2073" s="90">
        <v>0</v>
      </c>
      <c r="L2073" s="90">
        <v>0</v>
      </c>
      <c r="M2073" s="90">
        <v>0</v>
      </c>
      <c r="N2073" s="89">
        <v>12</v>
      </c>
      <c r="O2073" s="89">
        <v>86</v>
      </c>
      <c r="P2073" s="89">
        <f t="shared" si="58"/>
        <v>30</v>
      </c>
      <c r="Q2073" s="91">
        <f>EXP((alpha_a+(beta_b/speed_s))+(ceta_c*LN(speed_s)))</f>
        <v>18.213078009754653</v>
      </c>
    </row>
    <row r="2074" spans="1:17" x14ac:dyDescent="0.25">
      <c r="A2074" s="88" t="s">
        <v>6</v>
      </c>
      <c r="B2074" s="88" t="s">
        <v>7</v>
      </c>
      <c r="C2074" s="88" t="s">
        <v>65</v>
      </c>
      <c r="D2074" s="88" t="s">
        <v>138</v>
      </c>
      <c r="E2074" s="130">
        <v>0.02</v>
      </c>
      <c r="F2074" s="130">
        <v>0.5</v>
      </c>
      <c r="G2074" s="90">
        <v>31.7203557023016</v>
      </c>
      <c r="H2074" s="90">
        <v>0.99924506795101986</v>
      </c>
      <c r="I2074" s="90">
        <v>-0.25714153253308253</v>
      </c>
      <c r="J2074" s="90">
        <v>0</v>
      </c>
      <c r="K2074" s="90">
        <v>0</v>
      </c>
      <c r="L2074" s="90">
        <v>0</v>
      </c>
      <c r="M2074" s="90">
        <v>0</v>
      </c>
      <c r="N2074" s="89">
        <v>12</v>
      </c>
      <c r="O2074" s="89">
        <v>86</v>
      </c>
      <c r="P2074" s="89">
        <f t="shared" si="58"/>
        <v>30</v>
      </c>
      <c r="Q2074" s="91">
        <f>((alpha_a*(beta_b^speed_s))*(speed_s^ceta_c))</f>
        <v>12.932105123102858</v>
      </c>
    </row>
    <row r="2075" spans="1:17" x14ac:dyDescent="0.25">
      <c r="A2075" s="88" t="s">
        <v>6</v>
      </c>
      <c r="B2075" s="88" t="s">
        <v>7</v>
      </c>
      <c r="C2075" s="88" t="s">
        <v>65</v>
      </c>
      <c r="D2075" s="88" t="s">
        <v>131</v>
      </c>
      <c r="E2075" s="130">
        <v>0.02</v>
      </c>
      <c r="F2075" s="130">
        <v>0.5</v>
      </c>
      <c r="G2075" s="90">
        <v>299.98627892399998</v>
      </c>
      <c r="H2075" s="90">
        <v>11.186884046899999</v>
      </c>
      <c r="I2075" s="90">
        <v>-0.14790508820000001</v>
      </c>
      <c r="J2075" s="90">
        <v>-127.1623129437</v>
      </c>
      <c r="K2075" s="90">
        <v>1</v>
      </c>
      <c r="L2075" s="90">
        <v>2.3623493623999998</v>
      </c>
      <c r="M2075" s="90">
        <v>-2.4276910700000001E-2</v>
      </c>
      <c r="N2075" s="89">
        <v>5</v>
      </c>
      <c r="O2075" s="89">
        <v>85</v>
      </c>
      <c r="P2075" s="89">
        <f t="shared" si="58"/>
        <v>30</v>
      </c>
      <c r="Q2075" s="91">
        <f>(alpha_a+beta_b*speed_s+ceta_c*speed_s^2+delta_d/speed_s)/(epsilon_e+feta_f*speed_s+gamma_g*speed_s^2)</f>
        <v>9.9605540687140195</v>
      </c>
    </row>
    <row r="2076" spans="1:17" x14ac:dyDescent="0.25">
      <c r="A2076" s="88" t="s">
        <v>6</v>
      </c>
      <c r="B2076" s="88" t="s">
        <v>7</v>
      </c>
      <c r="C2076" s="88" t="s">
        <v>65</v>
      </c>
      <c r="D2076" s="88" t="s">
        <v>132</v>
      </c>
      <c r="E2076" s="130">
        <v>0.02</v>
      </c>
      <c r="F2076" s="130">
        <v>0.5</v>
      </c>
      <c r="G2076" s="90">
        <v>61.091901620999998</v>
      </c>
      <c r="H2076" s="90">
        <v>-1.2361904483999999</v>
      </c>
      <c r="I2076" s="90">
        <v>4.9736229999999999E-2</v>
      </c>
      <c r="J2076" s="90">
        <v>53.566460365399998</v>
      </c>
      <c r="K2076" s="90">
        <v>1</v>
      </c>
      <c r="L2076" s="90">
        <v>6.2608094200000006E-2</v>
      </c>
      <c r="M2076" s="90">
        <v>1.34252821E-2</v>
      </c>
      <c r="N2076" s="89">
        <v>5</v>
      </c>
      <c r="O2076" s="89">
        <v>85</v>
      </c>
      <c r="P2076" s="89">
        <f t="shared" si="58"/>
        <v>30</v>
      </c>
      <c r="Q2076" s="91">
        <f>(alpha_a+beta_b*speed_s+ceta_c*speed_s^2+delta_d/speed_s)/(epsilon_e+feta_f*speed_s+gamma_g*speed_s^2)</f>
        <v>4.715885257323297</v>
      </c>
    </row>
    <row r="2077" spans="1:17" x14ac:dyDescent="0.25">
      <c r="A2077" s="88" t="s">
        <v>6</v>
      </c>
      <c r="B2077" s="88" t="s">
        <v>7</v>
      </c>
      <c r="C2077" s="88" t="s">
        <v>65</v>
      </c>
      <c r="D2077" s="88" t="s">
        <v>133</v>
      </c>
      <c r="E2077" s="130">
        <v>0.02</v>
      </c>
      <c r="F2077" s="130">
        <v>0.5</v>
      </c>
      <c r="G2077" s="90">
        <v>-13.599981976900001</v>
      </c>
      <c r="H2077" s="90">
        <v>1.4064017887</v>
      </c>
      <c r="I2077" s="90">
        <v>-9.2333529999999995E-4</v>
      </c>
      <c r="J2077" s="90">
        <v>43.744134423200002</v>
      </c>
      <c r="K2077" s="90">
        <v>1</v>
      </c>
      <c r="L2077" s="90">
        <v>-0.47322992870000002</v>
      </c>
      <c r="M2077" s="90">
        <v>7.6688449899999997E-2</v>
      </c>
      <c r="N2077" s="89">
        <v>5</v>
      </c>
      <c r="O2077" s="89">
        <v>85</v>
      </c>
      <c r="P2077" s="89">
        <f t="shared" si="58"/>
        <v>30</v>
      </c>
      <c r="Q2077" s="91">
        <f>(alpha_a+beta_b*speed_s+ceta_c*speed_s^2+delta_d/speed_s)/(epsilon_e+feta_f*speed_s+gamma_g*speed_s^2)</f>
        <v>0.52342871338286512</v>
      </c>
    </row>
    <row r="2078" spans="1:17" x14ac:dyDescent="0.25">
      <c r="A2078" s="88" t="s">
        <v>6</v>
      </c>
      <c r="B2078" s="88" t="s">
        <v>139</v>
      </c>
      <c r="C2078" s="88" t="s">
        <v>65</v>
      </c>
      <c r="D2078" s="88" t="s">
        <v>134</v>
      </c>
      <c r="E2078" s="130">
        <v>0.02</v>
      </c>
      <c r="F2078" s="130">
        <v>0.5</v>
      </c>
      <c r="G2078" s="90">
        <v>105.21549415996732</v>
      </c>
      <c r="H2078" s="90">
        <v>1.0035185710244094</v>
      </c>
      <c r="I2078" s="90">
        <v>-0.31497325015876138</v>
      </c>
      <c r="J2078" s="90">
        <v>0</v>
      </c>
      <c r="K2078" s="90">
        <v>0</v>
      </c>
      <c r="L2078" s="90">
        <v>0</v>
      </c>
      <c r="M2078" s="90">
        <v>0</v>
      </c>
      <c r="N2078" s="89">
        <v>12</v>
      </c>
      <c r="O2078" s="89">
        <v>79</v>
      </c>
      <c r="P2078" s="89">
        <f t="shared" si="58"/>
        <v>30</v>
      </c>
      <c r="Q2078" s="91">
        <f>((alpha_a*(beta_b^speed_s))*(speed_s^ceta_c))</f>
        <v>40.048701005976362</v>
      </c>
    </row>
    <row r="2079" spans="1:17" x14ac:dyDescent="0.25">
      <c r="A2079" s="88" t="s">
        <v>6</v>
      </c>
      <c r="B2079" s="88" t="s">
        <v>139</v>
      </c>
      <c r="C2079" s="88" t="s">
        <v>65</v>
      </c>
      <c r="D2079" s="88" t="s">
        <v>135</v>
      </c>
      <c r="E2079" s="130">
        <v>0.02</v>
      </c>
      <c r="F2079" s="130">
        <v>0.5</v>
      </c>
      <c r="G2079" s="90">
        <v>3.7348184561670119</v>
      </c>
      <c r="H2079" s="90">
        <v>2.3423102572108299</v>
      </c>
      <c r="I2079" s="90">
        <v>-0.14852763973093067</v>
      </c>
      <c r="J2079" s="90">
        <v>0</v>
      </c>
      <c r="K2079" s="90">
        <v>0</v>
      </c>
      <c r="L2079" s="90">
        <v>0</v>
      </c>
      <c r="M2079" s="90">
        <v>0</v>
      </c>
      <c r="N2079" s="89">
        <v>12</v>
      </c>
      <c r="O2079" s="89">
        <v>79</v>
      </c>
      <c r="P2079" s="89">
        <f t="shared" si="58"/>
        <v>30</v>
      </c>
      <c r="Q2079" s="91">
        <f>EXP((alpha_a+(beta_b/speed_s))+(ceta_c*LN(speed_s)))</f>
        <v>27.322858113291858</v>
      </c>
    </row>
    <row r="2080" spans="1:17" x14ac:dyDescent="0.25">
      <c r="A2080" s="88" t="s">
        <v>6</v>
      </c>
      <c r="B2080" s="88" t="s">
        <v>139</v>
      </c>
      <c r="C2080" s="88" t="s">
        <v>65</v>
      </c>
      <c r="D2080" s="88" t="s">
        <v>136</v>
      </c>
      <c r="E2080" s="130">
        <v>0.02</v>
      </c>
      <c r="F2080" s="130">
        <v>0.5</v>
      </c>
      <c r="G2080" s="90">
        <v>92.661835838911387</v>
      </c>
      <c r="H2080" s="90">
        <v>1.003026012855631</v>
      </c>
      <c r="I2080" s="90">
        <v>-0.37692002853969359</v>
      </c>
      <c r="J2080" s="90">
        <v>0</v>
      </c>
      <c r="K2080" s="90">
        <v>0</v>
      </c>
      <c r="L2080" s="90">
        <v>0</v>
      </c>
      <c r="M2080" s="90">
        <v>0</v>
      </c>
      <c r="N2080" s="89">
        <v>12</v>
      </c>
      <c r="O2080" s="89">
        <v>83</v>
      </c>
      <c r="P2080" s="89">
        <f t="shared" si="58"/>
        <v>30</v>
      </c>
      <c r="Q2080" s="91">
        <f>((alpha_a*(beta_b^speed_s))*(speed_s^ceta_c))</f>
        <v>28.152061626582444</v>
      </c>
    </row>
    <row r="2081" spans="1:17" x14ac:dyDescent="0.25">
      <c r="A2081" s="88" t="s">
        <v>6</v>
      </c>
      <c r="B2081" s="88" t="s">
        <v>139</v>
      </c>
      <c r="C2081" s="88" t="s">
        <v>65</v>
      </c>
      <c r="D2081" s="88" t="s">
        <v>137</v>
      </c>
      <c r="E2081" s="130">
        <v>0.02</v>
      </c>
      <c r="F2081" s="130">
        <v>0.5</v>
      </c>
      <c r="G2081" s="90">
        <v>3.8158865639512536</v>
      </c>
      <c r="H2081" s="90">
        <v>2.1617158198365805</v>
      </c>
      <c r="I2081" s="90">
        <v>-0.23267925275411203</v>
      </c>
      <c r="J2081" s="90">
        <v>0</v>
      </c>
      <c r="K2081" s="90">
        <v>0</v>
      </c>
      <c r="L2081" s="90">
        <v>0</v>
      </c>
      <c r="M2081" s="90">
        <v>0</v>
      </c>
      <c r="N2081" s="89">
        <v>12</v>
      </c>
      <c r="O2081" s="89">
        <v>84</v>
      </c>
      <c r="P2081" s="89">
        <f t="shared" si="58"/>
        <v>30</v>
      </c>
      <c r="Q2081" s="91">
        <f>EXP((alpha_a+(beta_b/speed_s))+(ceta_c*LN(speed_s)))</f>
        <v>22.12162623496349</v>
      </c>
    </row>
    <row r="2082" spans="1:17" x14ac:dyDescent="0.25">
      <c r="A2082" s="88" t="s">
        <v>6</v>
      </c>
      <c r="B2082" s="88" t="s">
        <v>139</v>
      </c>
      <c r="C2082" s="88" t="s">
        <v>65</v>
      </c>
      <c r="D2082" s="88" t="s">
        <v>138</v>
      </c>
      <c r="E2082" s="130">
        <v>0.02</v>
      </c>
      <c r="F2082" s="130">
        <v>0.5</v>
      </c>
      <c r="G2082" s="90">
        <v>37.89495735799089</v>
      </c>
      <c r="H2082" s="90">
        <v>0.99914370159979848</v>
      </c>
      <c r="I2082" s="90">
        <v>-0.25251637632300794</v>
      </c>
      <c r="J2082" s="90">
        <v>0</v>
      </c>
      <c r="K2082" s="90">
        <v>0</v>
      </c>
      <c r="L2082" s="90">
        <v>0</v>
      </c>
      <c r="M2082" s="90">
        <v>0</v>
      </c>
      <c r="N2082" s="89">
        <v>12</v>
      </c>
      <c r="O2082" s="89">
        <v>85</v>
      </c>
      <c r="P2082" s="89">
        <f t="shared" si="58"/>
        <v>30</v>
      </c>
      <c r="Q2082" s="91">
        <f>((alpha_a*(beta_b^speed_s))*(speed_s^ceta_c))</f>
        <v>15.646700389516482</v>
      </c>
    </row>
    <row r="2083" spans="1:17" x14ac:dyDescent="0.25">
      <c r="A2083" s="88" t="s">
        <v>6</v>
      </c>
      <c r="B2083" s="88" t="s">
        <v>139</v>
      </c>
      <c r="C2083" s="88" t="s">
        <v>65</v>
      </c>
      <c r="D2083" s="88" t="s">
        <v>131</v>
      </c>
      <c r="E2083" s="130">
        <v>0.02</v>
      </c>
      <c r="F2083" s="130">
        <v>0.5</v>
      </c>
      <c r="G2083" s="90">
        <v>258.41740083510001</v>
      </c>
      <c r="H2083" s="90">
        <v>10.926078197800001</v>
      </c>
      <c r="I2083" s="90">
        <v>-0.12911314730000001</v>
      </c>
      <c r="J2083" s="90">
        <v>-89.896026574100006</v>
      </c>
      <c r="K2083" s="90">
        <v>1</v>
      </c>
      <c r="L2083" s="90">
        <v>1.7579076934</v>
      </c>
      <c r="M2083" s="90">
        <v>-1.61819214E-2</v>
      </c>
      <c r="N2083" s="89">
        <v>5</v>
      </c>
      <c r="O2083" s="89">
        <v>80</v>
      </c>
      <c r="P2083" s="89">
        <f t="shared" si="58"/>
        <v>30</v>
      </c>
      <c r="Q2083" s="91">
        <f>(alpha_a+beta_b*speed_s+ceta_c*speed_s^2+delta_d/speed_s)/(epsilon_e+feta_f*speed_s+gamma_g*speed_s^2)</f>
        <v>11.921359122805665</v>
      </c>
    </row>
    <row r="2084" spans="1:17" x14ac:dyDescent="0.25">
      <c r="A2084" s="88" t="s">
        <v>6</v>
      </c>
      <c r="B2084" s="88" t="s">
        <v>139</v>
      </c>
      <c r="C2084" s="88" t="s">
        <v>65</v>
      </c>
      <c r="D2084" s="88" t="s">
        <v>132</v>
      </c>
      <c r="E2084" s="130">
        <v>0.02</v>
      </c>
      <c r="F2084" s="130">
        <v>0.5</v>
      </c>
      <c r="G2084" s="90">
        <v>59.236529949199998</v>
      </c>
      <c r="H2084" s="90">
        <v>-0.92712859619999999</v>
      </c>
      <c r="I2084" s="90">
        <v>8.0138034499999997E-2</v>
      </c>
      <c r="J2084" s="90">
        <v>63.249758212400003</v>
      </c>
      <c r="K2084" s="90">
        <v>1</v>
      </c>
      <c r="L2084" s="90">
        <v>-7.6809964E-3</v>
      </c>
      <c r="M2084" s="90">
        <v>2.1087576399999999E-2</v>
      </c>
      <c r="N2084" s="89">
        <v>5</v>
      </c>
      <c r="O2084" s="89">
        <v>80</v>
      </c>
      <c r="P2084" s="89">
        <f t="shared" si="58"/>
        <v>30</v>
      </c>
      <c r="Q2084" s="91">
        <f>(alpha_a+beta_b*speed_s+ceta_c*speed_s^2+delta_d/speed_s)/(epsilon_e+feta_f*speed_s+gamma_g*speed_s^2)</f>
        <v>5.3500682558539676</v>
      </c>
    </row>
    <row r="2085" spans="1:17" x14ac:dyDescent="0.25">
      <c r="A2085" s="88" t="s">
        <v>6</v>
      </c>
      <c r="B2085" s="88" t="s">
        <v>139</v>
      </c>
      <c r="C2085" s="88" t="s">
        <v>65</v>
      </c>
      <c r="D2085" s="88" t="s">
        <v>133</v>
      </c>
      <c r="E2085" s="130">
        <v>0.02</v>
      </c>
      <c r="F2085" s="130">
        <v>0.5</v>
      </c>
      <c r="G2085" s="90">
        <v>-15.9082256719</v>
      </c>
      <c r="H2085" s="90">
        <v>1.5962292436000001</v>
      </c>
      <c r="I2085" s="90">
        <v>-8.3572370000000004E-4</v>
      </c>
      <c r="J2085" s="90">
        <v>50.932429473699997</v>
      </c>
      <c r="K2085" s="90">
        <v>1</v>
      </c>
      <c r="L2085" s="90">
        <v>-0.46450230260000003</v>
      </c>
      <c r="M2085" s="90">
        <v>7.6065429399999995E-2</v>
      </c>
      <c r="N2085" s="89">
        <v>5</v>
      </c>
      <c r="O2085" s="89">
        <v>85</v>
      </c>
      <c r="P2085" s="89">
        <f t="shared" si="58"/>
        <v>30</v>
      </c>
      <c r="Q2085" s="91">
        <f>(alpha_a+beta_b*speed_s+ceta_c*speed_s^2+delta_d/speed_s)/(epsilon_e+feta_f*speed_s+gamma_g*speed_s^2)</f>
        <v>0.59297522230337296</v>
      </c>
    </row>
    <row r="2086" spans="1:17" x14ac:dyDescent="0.25">
      <c r="A2086" s="88" t="s">
        <v>6</v>
      </c>
      <c r="B2086" s="88" t="s">
        <v>140</v>
      </c>
      <c r="C2086" s="88" t="s">
        <v>168</v>
      </c>
      <c r="D2086" s="88" t="s">
        <v>134</v>
      </c>
      <c r="E2086" s="130">
        <v>0.02</v>
      </c>
      <c r="F2086" s="130">
        <v>0.5</v>
      </c>
      <c r="G2086" s="90">
        <v>29.865119410246184</v>
      </c>
      <c r="H2086" s="90">
        <v>1.0120058759836463</v>
      </c>
      <c r="I2086" s="90">
        <v>-0.54990852034277993</v>
      </c>
      <c r="J2086" s="90">
        <v>0</v>
      </c>
      <c r="K2086" s="90">
        <v>0</v>
      </c>
      <c r="L2086" s="90">
        <v>0</v>
      </c>
      <c r="M2086" s="90">
        <v>0</v>
      </c>
      <c r="N2086" s="89">
        <v>12</v>
      </c>
      <c r="O2086" s="89">
        <v>84</v>
      </c>
      <c r="P2086" s="89">
        <f t="shared" si="58"/>
        <v>30</v>
      </c>
      <c r="Q2086" s="91">
        <f>((alpha_a*(beta_b^speed_s))*(speed_s^ceta_c))</f>
        <v>6.5822400442344575</v>
      </c>
    </row>
    <row r="2087" spans="1:17" x14ac:dyDescent="0.25">
      <c r="A2087" s="88" t="s">
        <v>6</v>
      </c>
      <c r="B2087" s="88" t="s">
        <v>18</v>
      </c>
      <c r="C2087" s="88" t="s">
        <v>65</v>
      </c>
      <c r="D2087" s="88" t="s">
        <v>134</v>
      </c>
      <c r="E2087" s="130">
        <v>0.02</v>
      </c>
      <c r="F2087" s="130">
        <v>0.5</v>
      </c>
      <c r="G2087" s="90">
        <v>28.699149471020323</v>
      </c>
      <c r="H2087" s="90">
        <v>1.0120058756666857</v>
      </c>
      <c r="I2087" s="90">
        <v>-0.54990850798338053</v>
      </c>
      <c r="J2087" s="90">
        <v>0</v>
      </c>
      <c r="K2087" s="90">
        <v>0</v>
      </c>
      <c r="L2087" s="90">
        <v>0</v>
      </c>
      <c r="M2087" s="90">
        <v>0</v>
      </c>
      <c r="N2087" s="89">
        <v>12</v>
      </c>
      <c r="O2087" s="89">
        <v>84</v>
      </c>
      <c r="P2087" s="89">
        <f t="shared" si="58"/>
        <v>30</v>
      </c>
      <c r="Q2087" s="91">
        <f>((alpha_a*(beta_b^speed_s))*(speed_s^ceta_c))</f>
        <v>6.3252617360973886</v>
      </c>
    </row>
    <row r="2088" spans="1:17" x14ac:dyDescent="0.25">
      <c r="A2088" s="88" t="s">
        <v>6</v>
      </c>
      <c r="B2088" s="88" t="s">
        <v>18</v>
      </c>
      <c r="C2088" s="88" t="s">
        <v>65</v>
      </c>
      <c r="D2088" s="88" t="s">
        <v>135</v>
      </c>
      <c r="E2088" s="130">
        <v>0.02</v>
      </c>
      <c r="F2088" s="130">
        <v>0.5</v>
      </c>
      <c r="G2088" s="90">
        <v>0.38323071414070792</v>
      </c>
      <c r="H2088" s="90">
        <v>0.51771943489856076</v>
      </c>
      <c r="I2088" s="90">
        <v>33.849920457962199</v>
      </c>
      <c r="J2088" s="90">
        <v>-0.79305705505738977</v>
      </c>
      <c r="K2088" s="90">
        <v>0</v>
      </c>
      <c r="L2088" s="90">
        <v>0</v>
      </c>
      <c r="M2088" s="90">
        <v>0</v>
      </c>
      <c r="N2088" s="89">
        <v>12</v>
      </c>
      <c r="O2088" s="89">
        <v>85</v>
      </c>
      <c r="P2088" s="89">
        <f t="shared" si="58"/>
        <v>30</v>
      </c>
      <c r="Q2088" s="91">
        <f>((alpha_a*(speed_s^beta_b))+(ceta_c*(speed_s^delta_d)))</f>
        <v>4.5103867469812009</v>
      </c>
    </row>
    <row r="2089" spans="1:17" x14ac:dyDescent="0.25">
      <c r="A2089" s="88" t="s">
        <v>6</v>
      </c>
      <c r="B2089" s="88" t="s">
        <v>18</v>
      </c>
      <c r="C2089" s="88" t="s">
        <v>65</v>
      </c>
      <c r="D2089" s="88" t="s">
        <v>136</v>
      </c>
      <c r="E2089" s="130">
        <v>0.02</v>
      </c>
      <c r="F2089" s="130">
        <v>0.5</v>
      </c>
      <c r="G2089" s="90">
        <v>1.137206012786951</v>
      </c>
      <c r="H2089" s="90">
        <v>0.28530331438046014</v>
      </c>
      <c r="I2089" s="90">
        <v>45.433593639964698</v>
      </c>
      <c r="J2089" s="90">
        <v>-0.9369485451078734</v>
      </c>
      <c r="K2089" s="90">
        <v>0</v>
      </c>
      <c r="L2089" s="90">
        <v>0</v>
      </c>
      <c r="M2089" s="90">
        <v>0</v>
      </c>
      <c r="N2089" s="89">
        <v>12</v>
      </c>
      <c r="O2089" s="89">
        <v>86</v>
      </c>
      <c r="P2089" s="89">
        <f t="shared" si="58"/>
        <v>30</v>
      </c>
      <c r="Q2089" s="91">
        <f>((alpha_a*(speed_s^beta_b))+(ceta_c*(speed_s^delta_d)))</f>
        <v>4.8776862180627187</v>
      </c>
    </row>
    <row r="2090" spans="1:17" x14ac:dyDescent="0.25">
      <c r="A2090" s="88" t="s">
        <v>6</v>
      </c>
      <c r="B2090" s="88" t="s">
        <v>18</v>
      </c>
      <c r="C2090" s="88" t="s">
        <v>65</v>
      </c>
      <c r="D2090" s="88" t="s">
        <v>137</v>
      </c>
      <c r="E2090" s="130">
        <v>0.02</v>
      </c>
      <c r="F2090" s="130">
        <v>0.5</v>
      </c>
      <c r="G2090" s="90">
        <v>0.63057515126656971</v>
      </c>
      <c r="H2090" s="90">
        <v>0.35928134731436134</v>
      </c>
      <c r="I2090" s="90">
        <v>81.454366474804544</v>
      </c>
      <c r="J2090" s="90">
        <v>-1.1583165399449924</v>
      </c>
      <c r="K2090" s="90">
        <v>0</v>
      </c>
      <c r="L2090" s="90">
        <v>0</v>
      </c>
      <c r="M2090" s="90">
        <v>0</v>
      </c>
      <c r="N2090" s="89">
        <v>12</v>
      </c>
      <c r="O2090" s="89">
        <v>86</v>
      </c>
      <c r="P2090" s="89">
        <f t="shared" si="58"/>
        <v>30</v>
      </c>
      <c r="Q2090" s="91">
        <f>((alpha_a*(speed_s^beta_b))+(ceta_c*(speed_s^delta_d)))</f>
        <v>3.7247998148236592</v>
      </c>
    </row>
    <row r="2091" spans="1:17" x14ac:dyDescent="0.25">
      <c r="A2091" s="88" t="s">
        <v>6</v>
      </c>
      <c r="B2091" s="88" t="s">
        <v>18</v>
      </c>
      <c r="C2091" s="88" t="s">
        <v>65</v>
      </c>
      <c r="D2091" s="88" t="s">
        <v>138</v>
      </c>
      <c r="E2091" s="130">
        <v>0.02</v>
      </c>
      <c r="F2091" s="130">
        <v>0.5</v>
      </c>
      <c r="G2091" s="90">
        <v>45.50004547854742</v>
      </c>
      <c r="H2091" s="90">
        <v>-1.222935488874668</v>
      </c>
      <c r="I2091" s="90">
        <v>0.78300806124326527</v>
      </c>
      <c r="J2091" s="90">
        <v>0.26272426243955194</v>
      </c>
      <c r="K2091" s="90">
        <v>0</v>
      </c>
      <c r="L2091" s="90">
        <v>0</v>
      </c>
      <c r="M2091" s="90">
        <v>0</v>
      </c>
      <c r="N2091" s="89">
        <v>12</v>
      </c>
      <c r="O2091" s="89">
        <v>86</v>
      </c>
      <c r="P2091" s="89">
        <f t="shared" si="58"/>
        <v>30</v>
      </c>
      <c r="Q2091" s="91">
        <f>((alpha_a*(speed_s^beta_b))+(ceta_c*(speed_s^delta_d)))</f>
        <v>2.6240977070945446</v>
      </c>
    </row>
    <row r="2092" spans="1:17" x14ac:dyDescent="0.25">
      <c r="A2092" s="88" t="s">
        <v>6</v>
      </c>
      <c r="B2092" s="88" t="s">
        <v>18</v>
      </c>
      <c r="C2092" s="88" t="s">
        <v>65</v>
      </c>
      <c r="D2092" s="88" t="s">
        <v>131</v>
      </c>
      <c r="E2092" s="130">
        <v>0.02</v>
      </c>
      <c r="F2092" s="130">
        <v>0.5</v>
      </c>
      <c r="G2092" s="90">
        <v>30.308262211500001</v>
      </c>
      <c r="H2092" s="90">
        <v>0.37572993339999999</v>
      </c>
      <c r="I2092" s="90">
        <v>1.8444885300000002E-2</v>
      </c>
      <c r="J2092" s="90">
        <v>-8.3434781884000007</v>
      </c>
      <c r="K2092" s="90">
        <v>1</v>
      </c>
      <c r="L2092" s="90">
        <v>0.74619060530000003</v>
      </c>
      <c r="M2092" s="90">
        <v>4.9565015E-3</v>
      </c>
      <c r="N2092" s="89">
        <v>5</v>
      </c>
      <c r="O2092" s="89">
        <v>85</v>
      </c>
      <c r="P2092" s="89">
        <f t="shared" si="58"/>
        <v>30</v>
      </c>
      <c r="Q2092" s="91">
        <f>(alpha_a+beta_b*speed_s+ceta_c*speed_s^2+delta_d/speed_s)/(epsilon_e+feta_f*speed_s+gamma_g*speed_s^2)</f>
        <v>2.0793383912216772</v>
      </c>
    </row>
    <row r="2093" spans="1:17" x14ac:dyDescent="0.25">
      <c r="A2093" s="88" t="s">
        <v>6</v>
      </c>
      <c r="B2093" s="88" t="s">
        <v>18</v>
      </c>
      <c r="C2093" s="88" t="s">
        <v>65</v>
      </c>
      <c r="D2093" s="88" t="s">
        <v>132</v>
      </c>
      <c r="E2093" s="130">
        <v>0.02</v>
      </c>
      <c r="F2093" s="130">
        <v>0.5</v>
      </c>
      <c r="G2093" s="90">
        <v>7.087450187</v>
      </c>
      <c r="H2093" s="90">
        <v>-0.20983943050000001</v>
      </c>
      <c r="I2093" s="90">
        <v>2.88128E-3</v>
      </c>
      <c r="J2093" s="90">
        <v>19.401478298600001</v>
      </c>
      <c r="K2093" s="90">
        <v>1</v>
      </c>
      <c r="L2093" s="90">
        <v>-3.6210228000000001E-3</v>
      </c>
      <c r="M2093" s="90">
        <v>1.6441616999999999E-3</v>
      </c>
      <c r="N2093" s="89">
        <v>5</v>
      </c>
      <c r="O2093" s="89">
        <v>85</v>
      </c>
      <c r="P2093" s="89">
        <f t="shared" si="58"/>
        <v>30</v>
      </c>
      <c r="Q2093" s="91">
        <f>(alpha_a+beta_b*speed_s+ceta_c*speed_s^2+delta_d/speed_s)/(epsilon_e+feta_f*speed_s+gamma_g*speed_s^2)</f>
        <v>1.7005229510872315</v>
      </c>
    </row>
    <row r="2094" spans="1:17" x14ac:dyDescent="0.25">
      <c r="A2094" s="88" t="s">
        <v>6</v>
      </c>
      <c r="B2094" s="88" t="s">
        <v>18</v>
      </c>
      <c r="C2094" s="88" t="s">
        <v>65</v>
      </c>
      <c r="D2094" s="88" t="s">
        <v>133</v>
      </c>
      <c r="E2094" s="130">
        <v>0.02</v>
      </c>
      <c r="F2094" s="130">
        <v>0.5</v>
      </c>
      <c r="G2094" s="90">
        <v>-2.3891528934999999</v>
      </c>
      <c r="H2094" s="90">
        <v>0.17620399880000001</v>
      </c>
      <c r="I2094" s="90">
        <v>2.0659400000000001E-5</v>
      </c>
      <c r="J2094" s="90">
        <v>12.262497594099999</v>
      </c>
      <c r="K2094" s="90">
        <v>1</v>
      </c>
      <c r="L2094" s="90">
        <v>-0.29777926059999998</v>
      </c>
      <c r="M2094" s="90">
        <v>3.3114539700000001E-2</v>
      </c>
      <c r="N2094" s="89">
        <v>5</v>
      </c>
      <c r="O2094" s="89">
        <v>85</v>
      </c>
      <c r="P2094" s="89">
        <f t="shared" si="58"/>
        <v>30</v>
      </c>
      <c r="Q2094" s="91">
        <f>(alpha_a+beta_b*speed_s+ceta_c*speed_s^2+delta_d/speed_s)/(epsilon_e+feta_f*speed_s+gamma_g*speed_s^2)</f>
        <v>0.15200525145007859</v>
      </c>
    </row>
    <row r="2095" spans="1:17" x14ac:dyDescent="0.25">
      <c r="A2095" s="88" t="s">
        <v>6</v>
      </c>
      <c r="B2095" s="88" t="s">
        <v>11</v>
      </c>
      <c r="C2095" s="88" t="s">
        <v>65</v>
      </c>
      <c r="D2095" s="88" t="s">
        <v>134</v>
      </c>
      <c r="E2095" s="130">
        <v>0.02</v>
      </c>
      <c r="F2095" s="130">
        <v>0.5</v>
      </c>
      <c r="G2095" s="90">
        <v>95.473051203572439</v>
      </c>
      <c r="H2095" s="90">
        <v>1.0067271424726636</v>
      </c>
      <c r="I2095" s="90">
        <v>-0.43082269987970379</v>
      </c>
      <c r="J2095" s="90">
        <v>0</v>
      </c>
      <c r="K2095" s="90">
        <v>0</v>
      </c>
      <c r="L2095" s="90">
        <v>0</v>
      </c>
      <c r="M2095" s="90">
        <v>0</v>
      </c>
      <c r="N2095" s="89">
        <v>12</v>
      </c>
      <c r="O2095" s="89">
        <v>86</v>
      </c>
      <c r="P2095" s="89">
        <f t="shared" si="58"/>
        <v>30</v>
      </c>
      <c r="Q2095" s="91">
        <f>((alpha_a*(beta_b^speed_s))*(speed_s^ceta_c))</f>
        <v>26.968498673595196</v>
      </c>
    </row>
    <row r="2096" spans="1:17" x14ac:dyDescent="0.25">
      <c r="A2096" s="88" t="s">
        <v>6</v>
      </c>
      <c r="B2096" s="88" t="s">
        <v>11</v>
      </c>
      <c r="C2096" s="88" t="s">
        <v>65</v>
      </c>
      <c r="D2096" s="88" t="s">
        <v>135</v>
      </c>
      <c r="E2096" s="130">
        <v>0.02</v>
      </c>
      <c r="F2096" s="130">
        <v>0.5</v>
      </c>
      <c r="G2096" s="90">
        <v>7.2302427060105616</v>
      </c>
      <c r="H2096" s="90">
        <v>0.1089485369364056</v>
      </c>
      <c r="I2096" s="90">
        <v>86.338041726378904</v>
      </c>
      <c r="J2096" s="90">
        <v>-0.68033781675260907</v>
      </c>
      <c r="K2096" s="90">
        <v>0</v>
      </c>
      <c r="L2096" s="90">
        <v>0</v>
      </c>
      <c r="M2096" s="90">
        <v>0</v>
      </c>
      <c r="N2096" s="89">
        <v>12</v>
      </c>
      <c r="O2096" s="89">
        <v>86</v>
      </c>
      <c r="P2096" s="89">
        <f t="shared" si="58"/>
        <v>30</v>
      </c>
      <c r="Q2096" s="91">
        <f>((alpha_a*(speed_s^beta_b))+(ceta_c*(speed_s^delta_d)))</f>
        <v>19.009413284487323</v>
      </c>
    </row>
    <row r="2097" spans="1:17" x14ac:dyDescent="0.25">
      <c r="A2097" s="88" t="s">
        <v>6</v>
      </c>
      <c r="B2097" s="88" t="s">
        <v>11</v>
      </c>
      <c r="C2097" s="88" t="s">
        <v>65</v>
      </c>
      <c r="D2097" s="88" t="s">
        <v>136</v>
      </c>
      <c r="E2097" s="130">
        <v>0.02</v>
      </c>
      <c r="F2097" s="130">
        <v>0.5</v>
      </c>
      <c r="G2097" s="90">
        <v>78.111276844001324</v>
      </c>
      <c r="H2097" s="90">
        <v>1.0047501092303739</v>
      </c>
      <c r="I2097" s="90">
        <v>-0.44241152213300194</v>
      </c>
      <c r="J2097" s="90">
        <v>0</v>
      </c>
      <c r="K2097" s="90">
        <v>0</v>
      </c>
      <c r="L2097" s="90">
        <v>0</v>
      </c>
      <c r="M2097" s="90">
        <v>0</v>
      </c>
      <c r="N2097" s="89">
        <v>12</v>
      </c>
      <c r="O2097" s="89">
        <v>86</v>
      </c>
      <c r="P2097" s="89">
        <f t="shared" si="58"/>
        <v>30</v>
      </c>
      <c r="Q2097" s="91">
        <f>((alpha_a*(beta_b^speed_s))*(speed_s^ceta_c))</f>
        <v>19.996783135032555</v>
      </c>
    </row>
    <row r="2098" spans="1:17" x14ac:dyDescent="0.25">
      <c r="A2098" s="88" t="s">
        <v>6</v>
      </c>
      <c r="B2098" s="88" t="s">
        <v>11</v>
      </c>
      <c r="C2098" s="88" t="s">
        <v>65</v>
      </c>
      <c r="D2098" s="88" t="s">
        <v>137</v>
      </c>
      <c r="E2098" s="130">
        <v>0.02</v>
      </c>
      <c r="F2098" s="130">
        <v>0.5</v>
      </c>
      <c r="G2098" s="90">
        <v>223.07404358199051</v>
      </c>
      <c r="H2098" s="90">
        <v>-1.5636882728790433</v>
      </c>
      <c r="I2098" s="90">
        <v>30.78697997463437</v>
      </c>
      <c r="J2098" s="90">
        <v>-0.21801624985674584</v>
      </c>
      <c r="K2098" s="90">
        <v>0</v>
      </c>
      <c r="L2098" s="90">
        <v>0</v>
      </c>
      <c r="M2098" s="90">
        <v>0</v>
      </c>
      <c r="N2098" s="89">
        <v>12</v>
      </c>
      <c r="O2098" s="89">
        <v>86</v>
      </c>
      <c r="P2098" s="89">
        <f t="shared" si="58"/>
        <v>30</v>
      </c>
      <c r="Q2098" s="91">
        <f>((alpha_a*(speed_s^beta_b))+(ceta_c*(speed_s^delta_d)))</f>
        <v>15.759821142476532</v>
      </c>
    </row>
    <row r="2099" spans="1:17" x14ac:dyDescent="0.25">
      <c r="A2099" s="88" t="s">
        <v>6</v>
      </c>
      <c r="B2099" s="88" t="s">
        <v>11</v>
      </c>
      <c r="C2099" s="88" t="s">
        <v>65</v>
      </c>
      <c r="D2099" s="88" t="s">
        <v>138</v>
      </c>
      <c r="E2099" s="130">
        <v>0.02</v>
      </c>
      <c r="F2099" s="130">
        <v>0.5</v>
      </c>
      <c r="G2099" s="90">
        <v>-4.4809199989082821E-5</v>
      </c>
      <c r="H2099" s="90">
        <v>7.5065601286638285E-3</v>
      </c>
      <c r="I2099" s="90">
        <v>-0.43962260641339035</v>
      </c>
      <c r="J2099" s="90">
        <v>18.668403497328043</v>
      </c>
      <c r="K2099" s="90">
        <v>0</v>
      </c>
      <c r="L2099" s="90">
        <v>0</v>
      </c>
      <c r="M2099" s="90">
        <v>0</v>
      </c>
      <c r="N2099" s="89">
        <v>12</v>
      </c>
      <c r="O2099" s="89">
        <v>86</v>
      </c>
      <c r="P2099" s="89">
        <f t="shared" si="58"/>
        <v>30</v>
      </c>
      <c r="Q2099" s="91">
        <f>(((alpha_a*(speed_s^3))+(beta_b*(speed_s^2))+(ceta_c*speed_s))+delta_d)</f>
        <v>11.025781021018542</v>
      </c>
    </row>
    <row r="2100" spans="1:17" x14ac:dyDescent="0.25">
      <c r="A2100" s="88" t="s">
        <v>6</v>
      </c>
      <c r="B2100" s="88" t="s">
        <v>11</v>
      </c>
      <c r="C2100" s="88" t="s">
        <v>65</v>
      </c>
      <c r="D2100" s="88" t="s">
        <v>131</v>
      </c>
      <c r="E2100" s="130">
        <v>0.02</v>
      </c>
      <c r="F2100" s="130">
        <v>0.5</v>
      </c>
      <c r="G2100" s="90">
        <v>16.677457760700001</v>
      </c>
      <c r="H2100" s="90">
        <v>1.043847543</v>
      </c>
      <c r="I2100" s="90">
        <v>9.1636753000000001E-2</v>
      </c>
      <c r="J2100" s="90">
        <v>56.426235823299997</v>
      </c>
      <c r="K2100" s="90">
        <v>1</v>
      </c>
      <c r="L2100" s="90">
        <v>7.3408503999999996E-3</v>
      </c>
      <c r="M2100" s="90">
        <v>1.5602651800000001E-2</v>
      </c>
      <c r="N2100" s="89">
        <v>5</v>
      </c>
      <c r="O2100" s="89">
        <v>85</v>
      </c>
      <c r="P2100" s="89">
        <f t="shared" si="58"/>
        <v>30</v>
      </c>
      <c r="Q2100" s="91">
        <f>(alpha_a+beta_b*speed_s+ceta_c*speed_s^2+delta_d/speed_s)/(epsilon_e+feta_f*speed_s+gamma_g*speed_s^2)</f>
        <v>8.6713096771070663</v>
      </c>
    </row>
    <row r="2101" spans="1:17" x14ac:dyDescent="0.25">
      <c r="A2101" s="88" t="s">
        <v>6</v>
      </c>
      <c r="B2101" s="88" t="s">
        <v>11</v>
      </c>
      <c r="C2101" s="88" t="s">
        <v>65</v>
      </c>
      <c r="D2101" s="88" t="s">
        <v>132</v>
      </c>
      <c r="E2101" s="130">
        <v>0.02</v>
      </c>
      <c r="F2101" s="130">
        <v>0.5</v>
      </c>
      <c r="G2101" s="90">
        <v>40.528487146800003</v>
      </c>
      <c r="H2101" s="90">
        <v>-1.1276909744000001</v>
      </c>
      <c r="I2101" s="90">
        <v>2.2242177799999999E-2</v>
      </c>
      <c r="J2101" s="90">
        <v>74.868181718700001</v>
      </c>
      <c r="K2101" s="90">
        <v>1</v>
      </c>
      <c r="L2101" s="90">
        <v>4.2736679700000002E-2</v>
      </c>
      <c r="M2101" s="90">
        <v>4.6197336999999998E-3</v>
      </c>
      <c r="N2101" s="89">
        <v>5</v>
      </c>
      <c r="O2101" s="89">
        <v>85</v>
      </c>
      <c r="P2101" s="89">
        <f t="shared" si="58"/>
        <v>30</v>
      </c>
      <c r="Q2101" s="91">
        <f>(alpha_a+beta_b*speed_s+ceta_c*speed_s^2+delta_d/speed_s)/(epsilon_e+feta_f*speed_s+gamma_g*speed_s^2)</f>
        <v>4.5360179757977726</v>
      </c>
    </row>
    <row r="2102" spans="1:17" x14ac:dyDescent="0.25">
      <c r="A2102" s="88" t="s">
        <v>6</v>
      </c>
      <c r="B2102" s="88" t="s">
        <v>11</v>
      </c>
      <c r="C2102" s="88" t="s">
        <v>65</v>
      </c>
      <c r="D2102" s="88" t="s">
        <v>133</v>
      </c>
      <c r="E2102" s="130">
        <v>0.02</v>
      </c>
      <c r="F2102" s="130">
        <v>0.5</v>
      </c>
      <c r="G2102" s="90">
        <v>-11.2887754206</v>
      </c>
      <c r="H2102" s="90">
        <v>1.1909491982</v>
      </c>
      <c r="I2102" s="90">
        <v>1.6961980000000001E-3</v>
      </c>
      <c r="J2102" s="90">
        <v>42.782373761499997</v>
      </c>
      <c r="K2102" s="90">
        <v>1</v>
      </c>
      <c r="L2102" s="90">
        <v>-0.45267951839999998</v>
      </c>
      <c r="M2102" s="90">
        <v>7.6917761799999998E-2</v>
      </c>
      <c r="N2102" s="89">
        <v>5</v>
      </c>
      <c r="O2102" s="89">
        <v>85</v>
      </c>
      <c r="P2102" s="89">
        <f t="shared" si="58"/>
        <v>30</v>
      </c>
      <c r="Q2102" s="91">
        <f>(alpha_a+beta_b*speed_s+ceta_c*speed_s^2+delta_d/speed_s)/(epsilon_e+feta_f*speed_s+gamma_g*speed_s^2)</f>
        <v>0.48357432559457886</v>
      </c>
    </row>
    <row r="2103" spans="1:17" x14ac:dyDescent="0.25">
      <c r="A2103" s="88" t="s">
        <v>6</v>
      </c>
      <c r="B2103" s="88" t="s">
        <v>16</v>
      </c>
      <c r="C2103" s="88" t="s">
        <v>65</v>
      </c>
      <c r="D2103" s="88" t="s">
        <v>134</v>
      </c>
      <c r="E2103" s="130">
        <v>0.02</v>
      </c>
      <c r="F2103" s="130">
        <v>0.5</v>
      </c>
      <c r="G2103" s="90">
        <v>64.278971599498277</v>
      </c>
      <c r="H2103" s="90">
        <v>1.008799460692374</v>
      </c>
      <c r="I2103" s="90">
        <v>-0.50945677312945359</v>
      </c>
      <c r="J2103" s="90">
        <v>0</v>
      </c>
      <c r="K2103" s="90">
        <v>0</v>
      </c>
      <c r="L2103" s="90">
        <v>0</v>
      </c>
      <c r="M2103" s="90">
        <v>0</v>
      </c>
      <c r="N2103" s="89">
        <v>12</v>
      </c>
      <c r="O2103" s="89">
        <v>86</v>
      </c>
      <c r="P2103" s="89">
        <f t="shared" si="58"/>
        <v>30</v>
      </c>
      <c r="Q2103" s="91">
        <f>((alpha_a*(beta_b^speed_s))*(speed_s^ceta_c))</f>
        <v>14.780350520420113</v>
      </c>
    </row>
    <row r="2104" spans="1:17" x14ac:dyDescent="0.25">
      <c r="A2104" s="88" t="s">
        <v>6</v>
      </c>
      <c r="B2104" s="88" t="s">
        <v>16</v>
      </c>
      <c r="C2104" s="88" t="s">
        <v>65</v>
      </c>
      <c r="D2104" s="88" t="s">
        <v>135</v>
      </c>
      <c r="E2104" s="130">
        <v>0.02</v>
      </c>
      <c r="F2104" s="130">
        <v>0.5</v>
      </c>
      <c r="G2104" s="90">
        <v>8.1497510415571686</v>
      </c>
      <c r="H2104" s="90">
        <v>25.537751246424783</v>
      </c>
      <c r="I2104" s="90">
        <v>0.237214286124937</v>
      </c>
      <c r="J2104" s="90">
        <v>0.37314593692630538</v>
      </c>
      <c r="K2104" s="90">
        <v>8.117645723526723E-2</v>
      </c>
      <c r="L2104" s="90">
        <v>0</v>
      </c>
      <c r="M2104" s="90">
        <v>0</v>
      </c>
      <c r="N2104" s="89">
        <v>12</v>
      </c>
      <c r="O2104" s="89">
        <v>86</v>
      </c>
      <c r="P2104" s="89">
        <f t="shared" si="58"/>
        <v>30</v>
      </c>
      <c r="Q2104" s="91">
        <f>(alpha_a+(beta_b/(1+EXP((((-1)*ceta_c)+(delta_d*LN(speed_s)))+(epsilon_e*speed_s)))))</f>
        <v>8.9225075608957667</v>
      </c>
    </row>
    <row r="2105" spans="1:17" x14ac:dyDescent="0.25">
      <c r="A2105" s="88" t="s">
        <v>6</v>
      </c>
      <c r="B2105" s="88" t="s">
        <v>16</v>
      </c>
      <c r="C2105" s="88" t="s">
        <v>65</v>
      </c>
      <c r="D2105" s="88" t="s">
        <v>136</v>
      </c>
      <c r="E2105" s="130">
        <v>0.02</v>
      </c>
      <c r="F2105" s="130">
        <v>0.5</v>
      </c>
      <c r="G2105" s="90">
        <v>43.70396811058329</v>
      </c>
      <c r="H2105" s="90">
        <v>1.0075817118358272</v>
      </c>
      <c r="I2105" s="90">
        <v>-0.51353031082324152</v>
      </c>
      <c r="J2105" s="90">
        <v>0</v>
      </c>
      <c r="K2105" s="90">
        <v>0</v>
      </c>
      <c r="L2105" s="90">
        <v>0</v>
      </c>
      <c r="M2105" s="90">
        <v>0</v>
      </c>
      <c r="N2105" s="89">
        <v>12</v>
      </c>
      <c r="O2105" s="89">
        <v>86</v>
      </c>
      <c r="P2105" s="89">
        <f t="shared" si="58"/>
        <v>30</v>
      </c>
      <c r="Q2105" s="91">
        <f>((alpha_a*(beta_b^speed_s))*(speed_s^ceta_c))</f>
        <v>9.5583431953885896</v>
      </c>
    </row>
    <row r="2106" spans="1:17" x14ac:dyDescent="0.25">
      <c r="A2106" s="88" t="s">
        <v>6</v>
      </c>
      <c r="B2106" s="88" t="s">
        <v>16</v>
      </c>
      <c r="C2106" s="88" t="s">
        <v>65</v>
      </c>
      <c r="D2106" s="88" t="s">
        <v>137</v>
      </c>
      <c r="E2106" s="130">
        <v>0.02</v>
      </c>
      <c r="F2106" s="130">
        <v>0.5</v>
      </c>
      <c r="G2106" s="90">
        <v>9.0379307528183528</v>
      </c>
      <c r="H2106" s="90">
        <v>-0.10276572010102325</v>
      </c>
      <c r="I2106" s="90">
        <v>124.64203710769885</v>
      </c>
      <c r="J2106" s="90">
        <v>-1.3562836858682219</v>
      </c>
      <c r="K2106" s="90">
        <v>0</v>
      </c>
      <c r="L2106" s="90">
        <v>0</v>
      </c>
      <c r="M2106" s="90">
        <v>0</v>
      </c>
      <c r="N2106" s="89">
        <v>12</v>
      </c>
      <c r="O2106" s="89">
        <v>86</v>
      </c>
      <c r="P2106" s="89">
        <f t="shared" si="58"/>
        <v>30</v>
      </c>
      <c r="Q2106" s="91">
        <f>((alpha_a*(speed_s^beta_b))+(ceta_c*(speed_s^delta_d)))</f>
        <v>7.608652002163895</v>
      </c>
    </row>
    <row r="2107" spans="1:17" x14ac:dyDescent="0.25">
      <c r="A2107" s="88" t="s">
        <v>6</v>
      </c>
      <c r="B2107" s="88" t="s">
        <v>16</v>
      </c>
      <c r="C2107" s="88" t="s">
        <v>65</v>
      </c>
      <c r="D2107" s="88" t="s">
        <v>138</v>
      </c>
      <c r="E2107" s="130">
        <v>0.02</v>
      </c>
      <c r="F2107" s="130">
        <v>0.5</v>
      </c>
      <c r="G2107" s="90">
        <v>9.0768618365280549</v>
      </c>
      <c r="H2107" s="90">
        <v>-0.16262306403142548</v>
      </c>
      <c r="I2107" s="90">
        <v>307.86814453764759</v>
      </c>
      <c r="J2107" s="90">
        <v>-2.2776278686886688</v>
      </c>
      <c r="K2107" s="90">
        <v>0</v>
      </c>
      <c r="L2107" s="90">
        <v>0</v>
      </c>
      <c r="M2107" s="90">
        <v>0</v>
      </c>
      <c r="N2107" s="89">
        <v>12</v>
      </c>
      <c r="O2107" s="89">
        <v>86</v>
      </c>
      <c r="P2107" s="89">
        <f t="shared" si="58"/>
        <v>30</v>
      </c>
      <c r="Q2107" s="91">
        <f>((alpha_a*(speed_s^beta_b))+(ceta_c*(speed_s^delta_d)))</f>
        <v>5.3536711974883646</v>
      </c>
    </row>
    <row r="2108" spans="1:17" x14ac:dyDescent="0.25">
      <c r="A2108" s="88" t="s">
        <v>6</v>
      </c>
      <c r="B2108" s="88" t="s">
        <v>16</v>
      </c>
      <c r="C2108" s="88" t="s">
        <v>65</v>
      </c>
      <c r="D2108" s="88" t="s">
        <v>131</v>
      </c>
      <c r="E2108" s="130">
        <v>0.02</v>
      </c>
      <c r="F2108" s="130">
        <v>0.5</v>
      </c>
      <c r="G2108" s="90">
        <v>-0.60123769380000003</v>
      </c>
      <c r="H2108" s="90">
        <v>0.1017406292</v>
      </c>
      <c r="I2108" s="90">
        <v>4.7546981299999999E-2</v>
      </c>
      <c r="J2108" s="90">
        <v>35.877469532299997</v>
      </c>
      <c r="K2108" s="90">
        <v>1</v>
      </c>
      <c r="L2108" s="90">
        <v>-0.1454120652</v>
      </c>
      <c r="M2108" s="90">
        <v>1.6077067600000002E-2</v>
      </c>
      <c r="N2108" s="89">
        <v>5</v>
      </c>
      <c r="O2108" s="89">
        <v>85</v>
      </c>
      <c r="P2108" s="89">
        <f t="shared" si="58"/>
        <v>30</v>
      </c>
      <c r="Q2108" s="91">
        <f>(alpha_a+beta_b*speed_s+ceta_c*speed_s^2+delta_d/speed_s)/(epsilon_e+feta_f*speed_s+gamma_g*speed_s^2)</f>
        <v>4.1810736174804006</v>
      </c>
    </row>
    <row r="2109" spans="1:17" x14ac:dyDescent="0.25">
      <c r="A2109" s="88" t="s">
        <v>6</v>
      </c>
      <c r="B2109" s="88" t="s">
        <v>16</v>
      </c>
      <c r="C2109" s="88" t="s">
        <v>65</v>
      </c>
      <c r="D2109" s="88" t="s">
        <v>132</v>
      </c>
      <c r="E2109" s="130">
        <v>0.02</v>
      </c>
      <c r="F2109" s="130">
        <v>0.5</v>
      </c>
      <c r="G2109" s="90">
        <v>13.872982396899999</v>
      </c>
      <c r="H2109" s="90">
        <v>-0.45887838130000003</v>
      </c>
      <c r="I2109" s="90">
        <v>6.8619247E-3</v>
      </c>
      <c r="J2109" s="90">
        <v>42.230852036999998</v>
      </c>
      <c r="K2109" s="90">
        <v>1</v>
      </c>
      <c r="L2109" s="90">
        <v>-6.1004114999999998E-3</v>
      </c>
      <c r="M2109" s="90">
        <v>2.3191506000000001E-3</v>
      </c>
      <c r="N2109" s="89">
        <v>5</v>
      </c>
      <c r="O2109" s="89">
        <v>85</v>
      </c>
      <c r="P2109" s="89">
        <f t="shared" si="58"/>
        <v>30</v>
      </c>
      <c r="Q2109" s="91">
        <f>(alpha_a+beta_b*speed_s+ceta_c*speed_s^2+delta_d/speed_s)/(epsilon_e+feta_f*speed_s+gamma_g*speed_s^2)</f>
        <v>2.6478881750684446</v>
      </c>
    </row>
    <row r="2110" spans="1:17" x14ac:dyDescent="0.25">
      <c r="A2110" s="88" t="s">
        <v>6</v>
      </c>
      <c r="B2110" s="88" t="s">
        <v>16</v>
      </c>
      <c r="C2110" s="88" t="s">
        <v>65</v>
      </c>
      <c r="D2110" s="88" t="s">
        <v>133</v>
      </c>
      <c r="E2110" s="130">
        <v>0.02</v>
      </c>
      <c r="F2110" s="130">
        <v>0.5</v>
      </c>
      <c r="G2110" s="90">
        <v>-2.7440530159000001</v>
      </c>
      <c r="H2110" s="90">
        <v>0.40812392660000002</v>
      </c>
      <c r="I2110" s="90">
        <v>4.7498914999999997E-3</v>
      </c>
      <c r="J2110" s="90">
        <v>14.0051346053</v>
      </c>
      <c r="K2110" s="90">
        <v>1</v>
      </c>
      <c r="L2110" s="90">
        <v>-0.48003055680000001</v>
      </c>
      <c r="M2110" s="90">
        <v>8.1661221399999998E-2</v>
      </c>
      <c r="N2110" s="89">
        <v>5</v>
      </c>
      <c r="O2110" s="89">
        <v>85</v>
      </c>
      <c r="P2110" s="89">
        <f t="shared" si="58"/>
        <v>30</v>
      </c>
      <c r="Q2110" s="91">
        <f>(alpha_a+beta_b*speed_s+ceta_c*speed_s^2+delta_d/speed_s)/(epsilon_e+feta_f*speed_s+gamma_g*speed_s^2)</f>
        <v>0.23698475204327005</v>
      </c>
    </row>
    <row r="2111" spans="1:17" x14ac:dyDescent="0.25">
      <c r="A2111" s="88" t="s">
        <v>6</v>
      </c>
      <c r="B2111" s="88" t="s">
        <v>15</v>
      </c>
      <c r="C2111" s="88" t="s">
        <v>65</v>
      </c>
      <c r="D2111" s="88" t="s">
        <v>134</v>
      </c>
      <c r="E2111" s="130">
        <v>0.02</v>
      </c>
      <c r="F2111" s="130">
        <v>0.5</v>
      </c>
      <c r="G2111" s="90">
        <v>90.54950118782142</v>
      </c>
      <c r="H2111" s="90">
        <v>1.0084548275102359</v>
      </c>
      <c r="I2111" s="90">
        <v>-0.53663470831823068</v>
      </c>
      <c r="J2111" s="90">
        <v>0</v>
      </c>
      <c r="K2111" s="90">
        <v>0</v>
      </c>
      <c r="L2111" s="90">
        <v>0</v>
      </c>
      <c r="M2111" s="90">
        <v>0</v>
      </c>
      <c r="N2111" s="89">
        <v>12</v>
      </c>
      <c r="O2111" s="89">
        <v>86</v>
      </c>
      <c r="P2111" s="89">
        <f t="shared" si="58"/>
        <v>30</v>
      </c>
      <c r="Q2111" s="91">
        <f>((alpha_a*(beta_b^speed_s))*(speed_s^ceta_c))</f>
        <v>18.789058021326586</v>
      </c>
    </row>
    <row r="2112" spans="1:17" x14ac:dyDescent="0.25">
      <c r="A2112" s="88" t="s">
        <v>6</v>
      </c>
      <c r="B2112" s="88" t="s">
        <v>15</v>
      </c>
      <c r="C2112" s="88" t="s">
        <v>65</v>
      </c>
      <c r="D2112" s="88" t="s">
        <v>135</v>
      </c>
      <c r="E2112" s="130">
        <v>0.02</v>
      </c>
      <c r="F2112" s="130">
        <v>0.5</v>
      </c>
      <c r="G2112" s="90">
        <v>9.9624115518727976</v>
      </c>
      <c r="H2112" s="90">
        <v>19.598041659423004</v>
      </c>
      <c r="I2112" s="90">
        <v>2.3812817592691418</v>
      </c>
      <c r="J2112" s="90">
        <v>1.0645676833674322</v>
      </c>
      <c r="K2112" s="90">
        <v>4.5481191916610819E-2</v>
      </c>
      <c r="L2112" s="90">
        <v>0</v>
      </c>
      <c r="M2112" s="90">
        <v>0</v>
      </c>
      <c r="N2112" s="89">
        <v>12</v>
      </c>
      <c r="O2112" s="89">
        <v>86</v>
      </c>
      <c r="P2112" s="89">
        <f t="shared" si="58"/>
        <v>30</v>
      </c>
      <c r="Q2112" s="91">
        <f>(alpha_a+(beta_b/(1+EXP((((-1)*ceta_c)+(delta_d*LN(speed_s)))+(epsilon_e*speed_s)))))</f>
        <v>11.31240446235952</v>
      </c>
    </row>
    <row r="2113" spans="1:17" x14ac:dyDescent="0.25">
      <c r="A2113" s="88" t="s">
        <v>6</v>
      </c>
      <c r="B2113" s="88" t="s">
        <v>15</v>
      </c>
      <c r="C2113" s="88" t="s">
        <v>65</v>
      </c>
      <c r="D2113" s="88" t="s">
        <v>136</v>
      </c>
      <c r="E2113" s="130">
        <v>0.02</v>
      </c>
      <c r="F2113" s="130">
        <v>0.5</v>
      </c>
      <c r="G2113" s="90">
        <v>115.14102857022263</v>
      </c>
      <c r="H2113" s="90">
        <v>-0.97436956469862435</v>
      </c>
      <c r="I2113" s="90">
        <v>6.2216873948300986</v>
      </c>
      <c r="J2113" s="90">
        <v>7.618858045777413E-2</v>
      </c>
      <c r="K2113" s="90">
        <v>0</v>
      </c>
      <c r="L2113" s="90">
        <v>0</v>
      </c>
      <c r="M2113" s="90">
        <v>0</v>
      </c>
      <c r="N2113" s="89">
        <v>12</v>
      </c>
      <c r="O2113" s="89">
        <v>86</v>
      </c>
      <c r="P2113" s="89">
        <f t="shared" si="58"/>
        <v>30</v>
      </c>
      <c r="Q2113" s="91">
        <f>((alpha_a*(speed_s^beta_b))+(ceta_c*(speed_s^delta_d)))</f>
        <v>12.249724017809495</v>
      </c>
    </row>
    <row r="2114" spans="1:17" x14ac:dyDescent="0.25">
      <c r="A2114" s="88" t="s">
        <v>6</v>
      </c>
      <c r="B2114" s="88" t="s">
        <v>15</v>
      </c>
      <c r="C2114" s="88" t="s">
        <v>65</v>
      </c>
      <c r="D2114" s="88" t="s">
        <v>137</v>
      </c>
      <c r="E2114" s="130">
        <v>0.02</v>
      </c>
      <c r="F2114" s="130">
        <v>0.5</v>
      </c>
      <c r="G2114" s="90">
        <v>2.3686039168500854</v>
      </c>
      <c r="H2114" s="90">
        <v>6.9942258532299801</v>
      </c>
      <c r="I2114" s="90">
        <v>-9.3806418100753755E-2</v>
      </c>
      <c r="J2114" s="90">
        <v>0</v>
      </c>
      <c r="K2114" s="90">
        <v>0</v>
      </c>
      <c r="L2114" s="90">
        <v>0</v>
      </c>
      <c r="M2114" s="90">
        <v>0</v>
      </c>
      <c r="N2114" s="89">
        <v>12</v>
      </c>
      <c r="O2114" s="89">
        <v>86</v>
      </c>
      <c r="P2114" s="89">
        <f t="shared" si="58"/>
        <v>30</v>
      </c>
      <c r="Q2114" s="91">
        <f>EXP((alpha_a+(beta_b/speed_s))+(ceta_c*LN(speed_s)))</f>
        <v>9.8030213089752216</v>
      </c>
    </row>
    <row r="2115" spans="1:17" x14ac:dyDescent="0.25">
      <c r="A2115" s="88" t="s">
        <v>6</v>
      </c>
      <c r="B2115" s="88" t="s">
        <v>15</v>
      </c>
      <c r="C2115" s="88" t="s">
        <v>65</v>
      </c>
      <c r="D2115" s="88" t="s">
        <v>138</v>
      </c>
      <c r="E2115" s="130">
        <v>0.02</v>
      </c>
      <c r="F2115" s="130">
        <v>0.5</v>
      </c>
      <c r="G2115" s="90">
        <v>189.60408422723722</v>
      </c>
      <c r="H2115" s="90">
        <v>-1.7681721507474539</v>
      </c>
      <c r="I2115" s="90">
        <v>9.5495427003056275</v>
      </c>
      <c r="J2115" s="90">
        <v>-0.1201792194417028</v>
      </c>
      <c r="K2115" s="90">
        <v>0</v>
      </c>
      <c r="L2115" s="90">
        <v>0</v>
      </c>
      <c r="M2115" s="90">
        <v>0</v>
      </c>
      <c r="N2115" s="89">
        <v>12</v>
      </c>
      <c r="O2115" s="89">
        <v>86</v>
      </c>
      <c r="P2115" s="89">
        <f t="shared" si="58"/>
        <v>30</v>
      </c>
      <c r="Q2115" s="91">
        <f>((alpha_a*(speed_s^beta_b))+(ceta_c*(speed_s^delta_d)))</f>
        <v>6.8089555321909874</v>
      </c>
    </row>
    <row r="2116" spans="1:17" x14ac:dyDescent="0.25">
      <c r="A2116" s="88" t="s">
        <v>6</v>
      </c>
      <c r="B2116" s="88" t="s">
        <v>15</v>
      </c>
      <c r="C2116" s="88" t="s">
        <v>65</v>
      </c>
      <c r="D2116" s="88" t="s">
        <v>131</v>
      </c>
      <c r="E2116" s="130">
        <v>0.02</v>
      </c>
      <c r="F2116" s="130">
        <v>0.5</v>
      </c>
      <c r="G2116" s="90">
        <v>3.0864668513</v>
      </c>
      <c r="H2116" s="90">
        <v>1.0427852050999999</v>
      </c>
      <c r="I2116" s="90">
        <v>9.7652794299999998E-2</v>
      </c>
      <c r="J2116" s="90">
        <v>46.931766513399999</v>
      </c>
      <c r="K2116" s="90">
        <v>1</v>
      </c>
      <c r="L2116" s="90">
        <v>-0.107581363</v>
      </c>
      <c r="M2116" s="90">
        <v>2.74268215E-2</v>
      </c>
      <c r="N2116" s="89">
        <v>5</v>
      </c>
      <c r="O2116" s="89">
        <v>85</v>
      </c>
      <c r="P2116" s="89">
        <f t="shared" si="58"/>
        <v>30</v>
      </c>
      <c r="Q2116" s="91">
        <f>(alpha_a+beta_b*speed_s+ceta_c*speed_s^2+delta_d/speed_s)/(epsilon_e+feta_f*speed_s+gamma_g*speed_s^2)</f>
        <v>5.5138082880689554</v>
      </c>
    </row>
    <row r="2117" spans="1:17" x14ac:dyDescent="0.25">
      <c r="A2117" s="88" t="s">
        <v>6</v>
      </c>
      <c r="B2117" s="88" t="s">
        <v>15</v>
      </c>
      <c r="C2117" s="88" t="s">
        <v>65</v>
      </c>
      <c r="D2117" s="88" t="s">
        <v>132</v>
      </c>
      <c r="E2117" s="130">
        <v>0.02</v>
      </c>
      <c r="F2117" s="130">
        <v>0.5</v>
      </c>
      <c r="G2117" s="90">
        <v>16.712495571000002</v>
      </c>
      <c r="H2117" s="90">
        <v>-0.53012584139999996</v>
      </c>
      <c r="I2117" s="90">
        <v>5.8723231000000001E-3</v>
      </c>
      <c r="J2117" s="90">
        <v>67.027199893100004</v>
      </c>
      <c r="K2117" s="90">
        <v>1</v>
      </c>
      <c r="L2117" s="90">
        <v>-5.5133014999999997E-3</v>
      </c>
      <c r="M2117" s="90">
        <v>1.0476293999999999E-3</v>
      </c>
      <c r="N2117" s="89">
        <v>5</v>
      </c>
      <c r="O2117" s="89">
        <v>85</v>
      </c>
      <c r="P2117" s="89">
        <f t="shared" si="58"/>
        <v>30</v>
      </c>
      <c r="Q2117" s="91">
        <f>(alpha_a+beta_b*speed_s+ceta_c*speed_s^2+delta_d/speed_s)/(epsilon_e+feta_f*speed_s+gamma_g*speed_s^2)</f>
        <v>4.6853467158702715</v>
      </c>
    </row>
    <row r="2118" spans="1:17" x14ac:dyDescent="0.25">
      <c r="A2118" s="88" t="s">
        <v>6</v>
      </c>
      <c r="B2118" s="88" t="s">
        <v>15</v>
      </c>
      <c r="C2118" s="88" t="s">
        <v>65</v>
      </c>
      <c r="D2118" s="88" t="s">
        <v>133</v>
      </c>
      <c r="E2118" s="130">
        <v>0.02</v>
      </c>
      <c r="F2118" s="130">
        <v>0.5</v>
      </c>
      <c r="G2118" s="90">
        <v>-2.4591819459000002</v>
      </c>
      <c r="H2118" s="90">
        <v>0.47154625010000001</v>
      </c>
      <c r="I2118" s="90">
        <v>6.3878234999999997E-3</v>
      </c>
      <c r="J2118" s="90">
        <v>18.3681723314</v>
      </c>
      <c r="K2118" s="90">
        <v>1</v>
      </c>
      <c r="L2118" s="90">
        <v>-0.4426830947</v>
      </c>
      <c r="M2118" s="90">
        <v>7.3456135899999997E-2</v>
      </c>
      <c r="N2118" s="89">
        <v>5</v>
      </c>
      <c r="O2118" s="89">
        <v>85</v>
      </c>
      <c r="P2118" s="89">
        <f t="shared" si="58"/>
        <v>30</v>
      </c>
      <c r="Q2118" s="91">
        <f>(alpha_a+beta_b*speed_s+ceta_c*speed_s^2+delta_d/speed_s)/(epsilon_e+feta_f*speed_s+gamma_g*speed_s^2)</f>
        <v>0.3352871862821582</v>
      </c>
    </row>
    <row r="2119" spans="1:17" x14ac:dyDescent="0.25">
      <c r="A2119" s="88" t="s">
        <v>6</v>
      </c>
      <c r="B2119" s="88" t="s">
        <v>14</v>
      </c>
      <c r="C2119" s="88" t="s">
        <v>65</v>
      </c>
      <c r="D2119" s="88" t="s">
        <v>134</v>
      </c>
      <c r="E2119" s="130">
        <v>0.02</v>
      </c>
      <c r="F2119" s="130">
        <v>0.5</v>
      </c>
      <c r="G2119" s="90">
        <v>94.514363685744925</v>
      </c>
      <c r="H2119" s="90">
        <v>1.008331215323659</v>
      </c>
      <c r="I2119" s="90">
        <v>-0.51012972941805457</v>
      </c>
      <c r="J2119" s="90">
        <v>0</v>
      </c>
      <c r="K2119" s="90">
        <v>0</v>
      </c>
      <c r="L2119" s="90">
        <v>0</v>
      </c>
      <c r="M2119" s="90">
        <v>0</v>
      </c>
      <c r="N2119" s="89">
        <v>12</v>
      </c>
      <c r="O2119" s="89">
        <v>86</v>
      </c>
      <c r="P2119" s="89">
        <f t="shared" si="58"/>
        <v>30</v>
      </c>
      <c r="Q2119" s="91">
        <f>((alpha_a*(beta_b^speed_s))*(speed_s^ceta_c))</f>
        <v>21.383102104550304</v>
      </c>
    </row>
    <row r="2120" spans="1:17" x14ac:dyDescent="0.25">
      <c r="A2120" s="88" t="s">
        <v>6</v>
      </c>
      <c r="B2120" s="88" t="s">
        <v>14</v>
      </c>
      <c r="C2120" s="88" t="s">
        <v>65</v>
      </c>
      <c r="D2120" s="88" t="s">
        <v>135</v>
      </c>
      <c r="E2120" s="130">
        <v>0.02</v>
      </c>
      <c r="F2120" s="130">
        <v>0.5</v>
      </c>
      <c r="G2120" s="90">
        <v>9.206912518597246</v>
      </c>
      <c r="H2120" s="90">
        <v>4.4257980428746818E-2</v>
      </c>
      <c r="I2120" s="90">
        <v>113.87137194181228</v>
      </c>
      <c r="J2120" s="90">
        <v>-0.95735302327333338</v>
      </c>
      <c r="K2120" s="90">
        <v>0</v>
      </c>
      <c r="L2120" s="90">
        <v>0</v>
      </c>
      <c r="M2120" s="90">
        <v>0</v>
      </c>
      <c r="N2120" s="89">
        <v>12</v>
      </c>
      <c r="O2120" s="89">
        <v>86</v>
      </c>
      <c r="P2120" s="89">
        <f t="shared" si="58"/>
        <v>30</v>
      </c>
      <c r="Q2120" s="91">
        <f>((alpha_a*(speed_s^beta_b))+(ceta_c*(speed_s^delta_d)))</f>
        <v>15.090795039686842</v>
      </c>
    </row>
    <row r="2121" spans="1:17" x14ac:dyDescent="0.25">
      <c r="A2121" s="88" t="s">
        <v>6</v>
      </c>
      <c r="B2121" s="88" t="s">
        <v>14</v>
      </c>
      <c r="C2121" s="88" t="s">
        <v>65</v>
      </c>
      <c r="D2121" s="88" t="s">
        <v>136</v>
      </c>
      <c r="E2121" s="130">
        <v>0.02</v>
      </c>
      <c r="F2121" s="130">
        <v>0.5</v>
      </c>
      <c r="G2121" s="90">
        <v>3.7918997183430152</v>
      </c>
      <c r="H2121" s="90">
        <v>0.19491829948361442</v>
      </c>
      <c r="I2121" s="90">
        <v>96.71432858437133</v>
      </c>
      <c r="J2121" s="90">
        <v>-0.7072173707129682</v>
      </c>
      <c r="K2121" s="90">
        <v>0</v>
      </c>
      <c r="L2121" s="90">
        <v>0</v>
      </c>
      <c r="M2121" s="90">
        <v>0</v>
      </c>
      <c r="N2121" s="89">
        <v>12</v>
      </c>
      <c r="O2121" s="89">
        <v>86</v>
      </c>
      <c r="P2121" s="89">
        <f t="shared" ref="P2121:P2184" si="59">IF($P$2&lt;N2121,N2121,IF($P$2&gt;O2121,O2121,$P$2))</f>
        <v>30</v>
      </c>
      <c r="Q2121" s="91">
        <f>((alpha_a*(speed_s^beta_b))+(ceta_c*(speed_s^delta_d)))</f>
        <v>16.08485335337199</v>
      </c>
    </row>
    <row r="2122" spans="1:17" x14ac:dyDescent="0.25">
      <c r="A2122" s="88" t="s">
        <v>6</v>
      </c>
      <c r="B2122" s="88" t="s">
        <v>14</v>
      </c>
      <c r="C2122" s="88" t="s">
        <v>65</v>
      </c>
      <c r="D2122" s="88" t="s">
        <v>137</v>
      </c>
      <c r="E2122" s="130">
        <v>0.02</v>
      </c>
      <c r="F2122" s="130">
        <v>0.5</v>
      </c>
      <c r="G2122" s="90">
        <v>11.866002734467823</v>
      </c>
      <c r="H2122" s="90">
        <v>-6.689335091593912E-2</v>
      </c>
      <c r="I2122" s="90">
        <v>120.44099683068009</v>
      </c>
      <c r="J2122" s="90">
        <v>-1.0608433155499104</v>
      </c>
      <c r="K2122" s="90">
        <v>0</v>
      </c>
      <c r="L2122" s="90">
        <v>0</v>
      </c>
      <c r="M2122" s="90">
        <v>0</v>
      </c>
      <c r="N2122" s="89">
        <v>12</v>
      </c>
      <c r="O2122" s="89">
        <v>86</v>
      </c>
      <c r="P2122" s="89">
        <f t="shared" si="59"/>
        <v>30</v>
      </c>
      <c r="Q2122" s="91">
        <f>((alpha_a*(speed_s^beta_b))+(ceta_c*(speed_s^delta_d)))</f>
        <v>12.715597266539991</v>
      </c>
    </row>
    <row r="2123" spans="1:17" x14ac:dyDescent="0.25">
      <c r="A2123" s="88" t="s">
        <v>6</v>
      </c>
      <c r="B2123" s="88" t="s">
        <v>14</v>
      </c>
      <c r="C2123" s="88" t="s">
        <v>65</v>
      </c>
      <c r="D2123" s="88" t="s">
        <v>138</v>
      </c>
      <c r="E2123" s="130">
        <v>0.02</v>
      </c>
      <c r="F2123" s="130">
        <v>0.5</v>
      </c>
      <c r="G2123" s="90">
        <v>-4.079902048782077E-5</v>
      </c>
      <c r="H2123" s="90">
        <v>6.9918872976743925E-3</v>
      </c>
      <c r="I2123" s="90">
        <v>-0.40224301130777951</v>
      </c>
      <c r="J2123" s="90">
        <v>15.709309228193014</v>
      </c>
      <c r="K2123" s="90">
        <v>0</v>
      </c>
      <c r="L2123" s="90">
        <v>0</v>
      </c>
      <c r="M2123" s="90">
        <v>0</v>
      </c>
      <c r="N2123" s="89">
        <v>12</v>
      </c>
      <c r="O2123" s="89">
        <v>86</v>
      </c>
      <c r="P2123" s="89">
        <f t="shared" si="59"/>
        <v>30</v>
      </c>
      <c r="Q2123" s="91">
        <f>(((alpha_a*(speed_s^3))+(beta_b*(speed_s^2))+(ceta_c*speed_s))+delta_d)</f>
        <v>8.8331439036954222</v>
      </c>
    </row>
    <row r="2124" spans="1:17" x14ac:dyDescent="0.25">
      <c r="A2124" s="88" t="s">
        <v>6</v>
      </c>
      <c r="B2124" s="88" t="s">
        <v>14</v>
      </c>
      <c r="C2124" s="88" t="s">
        <v>65</v>
      </c>
      <c r="D2124" s="88" t="s">
        <v>131</v>
      </c>
      <c r="E2124" s="130">
        <v>0.02</v>
      </c>
      <c r="F2124" s="130">
        <v>0.5</v>
      </c>
      <c r="G2124" s="90">
        <v>29.214869296300002</v>
      </c>
      <c r="H2124" s="90">
        <v>0.4932036957</v>
      </c>
      <c r="I2124" s="90">
        <v>3.1858565700000001E-2</v>
      </c>
      <c r="J2124" s="90">
        <v>41.842354067700001</v>
      </c>
      <c r="K2124" s="90">
        <v>1</v>
      </c>
      <c r="L2124" s="90">
        <v>0.14989693200000001</v>
      </c>
      <c r="M2124" s="90">
        <v>5.5548176999999999E-3</v>
      </c>
      <c r="N2124" s="89">
        <v>5</v>
      </c>
      <c r="O2124" s="89">
        <v>80</v>
      </c>
      <c r="P2124" s="89">
        <f t="shared" si="59"/>
        <v>30</v>
      </c>
      <c r="Q2124" s="91">
        <f>(alpha_a+beta_b*speed_s+ceta_c*speed_s^2+delta_d/speed_s)/(epsilon_e+feta_f*speed_s+gamma_g*speed_s^2)</f>
        <v>7.0576136767807141</v>
      </c>
    </row>
    <row r="2125" spans="1:17" x14ac:dyDescent="0.25">
      <c r="A2125" s="88" t="s">
        <v>6</v>
      </c>
      <c r="B2125" s="88" t="s">
        <v>14</v>
      </c>
      <c r="C2125" s="88" t="s">
        <v>65</v>
      </c>
      <c r="D2125" s="88" t="s">
        <v>132</v>
      </c>
      <c r="E2125" s="130">
        <v>0.02</v>
      </c>
      <c r="F2125" s="130">
        <v>0.5</v>
      </c>
      <c r="G2125" s="90">
        <v>21.918836168799999</v>
      </c>
      <c r="H2125" s="90">
        <v>-0.67646623640000003</v>
      </c>
      <c r="I2125" s="90">
        <v>1.0257710999999999E-2</v>
      </c>
      <c r="J2125" s="90">
        <v>81.518135699599995</v>
      </c>
      <c r="K2125" s="90">
        <v>1</v>
      </c>
      <c r="L2125" s="90">
        <v>5.2685600000000003E-4</v>
      </c>
      <c r="M2125" s="90">
        <v>2.2339123999999999E-3</v>
      </c>
      <c r="N2125" s="89">
        <v>5</v>
      </c>
      <c r="O2125" s="89">
        <v>85</v>
      </c>
      <c r="P2125" s="89">
        <f t="shared" si="59"/>
        <v>30</v>
      </c>
      <c r="Q2125" s="91">
        <f>(alpha_a+beta_b*speed_s+ceta_c*speed_s^2+delta_d/speed_s)/(epsilon_e+feta_f*speed_s+gamma_g*speed_s^2)</f>
        <v>4.4853252422618901</v>
      </c>
    </row>
    <row r="2126" spans="1:17" x14ac:dyDescent="0.25">
      <c r="A2126" s="88" t="s">
        <v>6</v>
      </c>
      <c r="B2126" s="88" t="s">
        <v>14</v>
      </c>
      <c r="C2126" s="88" t="s">
        <v>65</v>
      </c>
      <c r="D2126" s="88" t="s">
        <v>133</v>
      </c>
      <c r="E2126" s="130">
        <v>0.02</v>
      </c>
      <c r="F2126" s="130">
        <v>0.5</v>
      </c>
      <c r="G2126" s="90">
        <v>-9.0631293476000003</v>
      </c>
      <c r="H2126" s="90">
        <v>1.0029890429999999</v>
      </c>
      <c r="I2126" s="90">
        <v>1.3470025999999999E-3</v>
      </c>
      <c r="J2126" s="90">
        <v>37.157345631200002</v>
      </c>
      <c r="K2126" s="90">
        <v>1</v>
      </c>
      <c r="L2126" s="90">
        <v>-0.4422635882</v>
      </c>
      <c r="M2126" s="90">
        <v>7.4362652900000006E-2</v>
      </c>
      <c r="N2126" s="89">
        <v>5</v>
      </c>
      <c r="O2126" s="89">
        <v>85</v>
      </c>
      <c r="P2126" s="89">
        <f t="shared" si="59"/>
        <v>30</v>
      </c>
      <c r="Q2126" s="91">
        <f>(alpha_a+beta_b*speed_s+ceta_c*speed_s^2+delta_d/speed_s)/(epsilon_e+feta_f*speed_s+gamma_g*speed_s^2)</f>
        <v>0.42952937010999431</v>
      </c>
    </row>
    <row r="2127" spans="1:17" x14ac:dyDescent="0.25">
      <c r="A2127" s="88" t="s">
        <v>6</v>
      </c>
      <c r="B2127" s="88" t="s">
        <v>13</v>
      </c>
      <c r="C2127" s="88" t="s">
        <v>65</v>
      </c>
      <c r="D2127" s="88" t="s">
        <v>134</v>
      </c>
      <c r="E2127" s="130">
        <v>0.02</v>
      </c>
      <c r="F2127" s="130">
        <v>0.5</v>
      </c>
      <c r="G2127" s="90">
        <v>87.466205500137505</v>
      </c>
      <c r="H2127" s="90">
        <v>1.0076828997470446</v>
      </c>
      <c r="I2127" s="90">
        <v>-0.46675620570560072</v>
      </c>
      <c r="J2127" s="90">
        <v>0</v>
      </c>
      <c r="K2127" s="90">
        <v>0</v>
      </c>
      <c r="L2127" s="90">
        <v>0</v>
      </c>
      <c r="M2127" s="90">
        <v>0</v>
      </c>
      <c r="N2127" s="89">
        <v>12</v>
      </c>
      <c r="O2127" s="89">
        <v>86</v>
      </c>
      <c r="P2127" s="89">
        <f t="shared" si="59"/>
        <v>30</v>
      </c>
      <c r="Q2127" s="91">
        <f>((alpha_a*(beta_b^speed_s))*(speed_s^ceta_c))</f>
        <v>22.495799623374836</v>
      </c>
    </row>
    <row r="2128" spans="1:17" x14ac:dyDescent="0.25">
      <c r="A2128" s="88" t="s">
        <v>6</v>
      </c>
      <c r="B2128" s="88" t="s">
        <v>13</v>
      </c>
      <c r="C2128" s="88" t="s">
        <v>65</v>
      </c>
      <c r="D2128" s="88" t="s">
        <v>135</v>
      </c>
      <c r="E2128" s="130">
        <v>0.02</v>
      </c>
      <c r="F2128" s="130">
        <v>0.5</v>
      </c>
      <c r="G2128" s="90">
        <v>83.136700379742209</v>
      </c>
      <c r="H2128" s="90">
        <v>-0.75812702925188435</v>
      </c>
      <c r="I2128" s="90">
        <v>7.4097612236463624</v>
      </c>
      <c r="J2128" s="90">
        <v>7.6219023219368201E-2</v>
      </c>
      <c r="K2128" s="90">
        <v>0</v>
      </c>
      <c r="L2128" s="90">
        <v>0</v>
      </c>
      <c r="M2128" s="90">
        <v>0</v>
      </c>
      <c r="N2128" s="89">
        <v>12</v>
      </c>
      <c r="O2128" s="89">
        <v>86</v>
      </c>
      <c r="P2128" s="89">
        <f t="shared" si="59"/>
        <v>30</v>
      </c>
      <c r="Q2128" s="91">
        <f>((alpha_a*(speed_s^beta_b))+(ceta_c*(speed_s^delta_d)))</f>
        <v>15.911409424129673</v>
      </c>
    </row>
    <row r="2129" spans="1:17" x14ac:dyDescent="0.25">
      <c r="A2129" s="88" t="s">
        <v>6</v>
      </c>
      <c r="B2129" s="88" t="s">
        <v>13</v>
      </c>
      <c r="C2129" s="88" t="s">
        <v>65</v>
      </c>
      <c r="D2129" s="88" t="s">
        <v>136</v>
      </c>
      <c r="E2129" s="130">
        <v>0.02</v>
      </c>
      <c r="F2129" s="130">
        <v>0.5</v>
      </c>
      <c r="G2129" s="90">
        <v>18.097000735652063</v>
      </c>
      <c r="H2129" s="90">
        <v>-8.7169016307965738E-2</v>
      </c>
      <c r="I2129" s="90">
        <v>122.23286999838619</v>
      </c>
      <c r="J2129" s="90">
        <v>-1.0529958347035555</v>
      </c>
      <c r="K2129" s="90">
        <v>0</v>
      </c>
      <c r="L2129" s="90">
        <v>0</v>
      </c>
      <c r="M2129" s="90">
        <v>0</v>
      </c>
      <c r="N2129" s="89">
        <v>12</v>
      </c>
      <c r="O2129" s="89">
        <v>86</v>
      </c>
      <c r="P2129" s="89">
        <f t="shared" si="59"/>
        <v>30</v>
      </c>
      <c r="Q2129" s="91">
        <f>((alpha_a*(speed_s^beta_b))+(ceta_c*(speed_s^delta_d)))</f>
        <v>16.856276145431085</v>
      </c>
    </row>
    <row r="2130" spans="1:17" x14ac:dyDescent="0.25">
      <c r="A2130" s="88" t="s">
        <v>6</v>
      </c>
      <c r="B2130" s="88" t="s">
        <v>13</v>
      </c>
      <c r="C2130" s="88" t="s">
        <v>65</v>
      </c>
      <c r="D2130" s="88" t="s">
        <v>137</v>
      </c>
      <c r="E2130" s="130">
        <v>0.02</v>
      </c>
      <c r="F2130" s="130">
        <v>0.5</v>
      </c>
      <c r="G2130" s="90">
        <v>62.691024881651742</v>
      </c>
      <c r="H2130" s="90">
        <v>1.0051080473447491</v>
      </c>
      <c r="I2130" s="90">
        <v>-0.50530034813639846</v>
      </c>
      <c r="J2130" s="90">
        <v>0</v>
      </c>
      <c r="K2130" s="90">
        <v>0</v>
      </c>
      <c r="L2130" s="90">
        <v>0</v>
      </c>
      <c r="M2130" s="90">
        <v>0</v>
      </c>
      <c r="N2130" s="89">
        <v>12</v>
      </c>
      <c r="O2130" s="89">
        <v>86</v>
      </c>
      <c r="P2130" s="89">
        <f t="shared" si="59"/>
        <v>30</v>
      </c>
      <c r="Q2130" s="91">
        <f>((alpha_a*(beta_b^speed_s))*(speed_s^ceta_c))</f>
        <v>13.097789013490026</v>
      </c>
    </row>
    <row r="2131" spans="1:17" x14ac:dyDescent="0.25">
      <c r="A2131" s="88" t="s">
        <v>6</v>
      </c>
      <c r="B2131" s="88" t="s">
        <v>13</v>
      </c>
      <c r="C2131" s="88" t="s">
        <v>65</v>
      </c>
      <c r="D2131" s="88" t="s">
        <v>138</v>
      </c>
      <c r="E2131" s="130">
        <v>0.02</v>
      </c>
      <c r="F2131" s="130">
        <v>0.5</v>
      </c>
      <c r="G2131" s="90">
        <v>-3.5232291455855324E-5</v>
      </c>
      <c r="H2131" s="90">
        <v>6.3702990900257302E-3</v>
      </c>
      <c r="I2131" s="90">
        <v>-0.38553709289299593</v>
      </c>
      <c r="J2131" s="90">
        <v>15.911186959559627</v>
      </c>
      <c r="K2131" s="90">
        <v>0</v>
      </c>
      <c r="L2131" s="90">
        <v>0</v>
      </c>
      <c r="M2131" s="90">
        <v>0</v>
      </c>
      <c r="N2131" s="89">
        <v>12</v>
      </c>
      <c r="O2131" s="89">
        <v>86</v>
      </c>
      <c r="P2131" s="89">
        <f t="shared" si="59"/>
        <v>30</v>
      </c>
      <c r="Q2131" s="91">
        <f>(((alpha_a*(speed_s^3))+(beta_b*(speed_s^2))+(ceta_c*speed_s))+delta_d)</f>
        <v>9.1270714844848122</v>
      </c>
    </row>
    <row r="2132" spans="1:17" x14ac:dyDescent="0.25">
      <c r="A2132" s="88" t="s">
        <v>6</v>
      </c>
      <c r="B2132" s="88" t="s">
        <v>13</v>
      </c>
      <c r="C2132" s="88" t="s">
        <v>65</v>
      </c>
      <c r="D2132" s="88" t="s">
        <v>131</v>
      </c>
      <c r="E2132" s="130">
        <v>0.02</v>
      </c>
      <c r="F2132" s="130">
        <v>0.5</v>
      </c>
      <c r="G2132" s="90">
        <v>37.251408183599999</v>
      </c>
      <c r="H2132" s="90">
        <v>0.55197930610000001</v>
      </c>
      <c r="I2132" s="90">
        <v>1.11136254E-2</v>
      </c>
      <c r="J2132" s="90">
        <v>39.093666258699997</v>
      </c>
      <c r="K2132" s="90">
        <v>1</v>
      </c>
      <c r="L2132" s="90">
        <v>0.2506012037</v>
      </c>
      <c r="M2132" s="90">
        <v>8.5491029999999995E-4</v>
      </c>
      <c r="N2132" s="89">
        <v>5</v>
      </c>
      <c r="O2132" s="89">
        <v>85</v>
      </c>
      <c r="P2132" s="89">
        <f t="shared" si="59"/>
        <v>30</v>
      </c>
      <c r="Q2132" s="91">
        <f>(alpha_a+beta_b*speed_s+ceta_c*speed_s^2+delta_d/speed_s)/(epsilon_e+feta_f*speed_s+gamma_g*speed_s^2)</f>
        <v>7.0111962603272424</v>
      </c>
    </row>
    <row r="2133" spans="1:17" x14ac:dyDescent="0.25">
      <c r="A2133" s="88" t="s">
        <v>6</v>
      </c>
      <c r="B2133" s="88" t="s">
        <v>13</v>
      </c>
      <c r="C2133" s="88" t="s">
        <v>65</v>
      </c>
      <c r="D2133" s="88" t="s">
        <v>132</v>
      </c>
      <c r="E2133" s="130">
        <v>0.02</v>
      </c>
      <c r="F2133" s="130">
        <v>0.5</v>
      </c>
      <c r="G2133" s="90">
        <v>21.4349291021</v>
      </c>
      <c r="H2133" s="90">
        <v>-0.65755101490000001</v>
      </c>
      <c r="I2133" s="90">
        <v>1.12088324E-2</v>
      </c>
      <c r="J2133" s="90">
        <v>79.391644149599998</v>
      </c>
      <c r="K2133" s="90">
        <v>1</v>
      </c>
      <c r="L2133" s="90">
        <v>-8.9824419000000006E-3</v>
      </c>
      <c r="M2133" s="90">
        <v>2.7304753000000001E-3</v>
      </c>
      <c r="N2133" s="89">
        <v>5</v>
      </c>
      <c r="O2133" s="89">
        <v>85</v>
      </c>
      <c r="P2133" s="89">
        <f t="shared" si="59"/>
        <v>30</v>
      </c>
      <c r="Q2133" s="91">
        <f>(alpha_a+beta_b*speed_s+ceta_c*speed_s^2+delta_d/speed_s)/(epsilon_e+feta_f*speed_s+gamma_g*speed_s^2)</f>
        <v>4.5304084153411495</v>
      </c>
    </row>
    <row r="2134" spans="1:17" x14ac:dyDescent="0.25">
      <c r="A2134" s="88" t="s">
        <v>6</v>
      </c>
      <c r="B2134" s="88" t="s">
        <v>13</v>
      </c>
      <c r="C2134" s="88" t="s">
        <v>65</v>
      </c>
      <c r="D2134" s="88" t="s">
        <v>133</v>
      </c>
      <c r="E2134" s="130">
        <v>0.02</v>
      </c>
      <c r="F2134" s="130">
        <v>0.5</v>
      </c>
      <c r="G2134" s="90">
        <v>-8.6217761352999993</v>
      </c>
      <c r="H2134" s="90">
        <v>0.90501673090000001</v>
      </c>
      <c r="I2134" s="90">
        <v>3.9406607999999997E-3</v>
      </c>
      <c r="J2134" s="90">
        <v>38.095783234599999</v>
      </c>
      <c r="K2134" s="90">
        <v>1</v>
      </c>
      <c r="L2134" s="90">
        <v>-0.42462093519999999</v>
      </c>
      <c r="M2134" s="90">
        <v>7.1402020999999996E-2</v>
      </c>
      <c r="N2134" s="89">
        <v>5</v>
      </c>
      <c r="O2134" s="89">
        <v>85</v>
      </c>
      <c r="P2134" s="89">
        <f t="shared" si="59"/>
        <v>30</v>
      </c>
      <c r="Q2134" s="91">
        <f>(alpha_a+beta_b*speed_s+ceta_c*speed_s^2+delta_d/speed_s)/(epsilon_e+feta_f*speed_s+gamma_g*speed_s^2)</f>
        <v>0.44447375678662093</v>
      </c>
    </row>
    <row r="2135" spans="1:17" x14ac:dyDescent="0.25">
      <c r="A2135" s="88" t="s">
        <v>6</v>
      </c>
      <c r="B2135" s="88" t="s">
        <v>12</v>
      </c>
      <c r="C2135" s="88" t="s">
        <v>65</v>
      </c>
      <c r="D2135" s="88" t="s">
        <v>134</v>
      </c>
      <c r="E2135" s="130">
        <v>0.02</v>
      </c>
      <c r="F2135" s="130">
        <v>0.5</v>
      </c>
      <c r="G2135" s="90">
        <v>80.446449054351262</v>
      </c>
      <c r="H2135" s="90">
        <v>1.0064897257866425</v>
      </c>
      <c r="I2135" s="90">
        <v>-0.39242338038760566</v>
      </c>
      <c r="J2135" s="90">
        <v>0</v>
      </c>
      <c r="K2135" s="90">
        <v>0</v>
      </c>
      <c r="L2135" s="90">
        <v>0</v>
      </c>
      <c r="M2135" s="90">
        <v>0</v>
      </c>
      <c r="N2135" s="89">
        <v>12</v>
      </c>
      <c r="O2135" s="89">
        <v>86</v>
      </c>
      <c r="P2135" s="89">
        <f t="shared" si="59"/>
        <v>30</v>
      </c>
      <c r="Q2135" s="91">
        <f>((alpha_a*(beta_b^speed_s))*(speed_s^ceta_c))</f>
        <v>25.711673370997115</v>
      </c>
    </row>
    <row r="2136" spans="1:17" x14ac:dyDescent="0.25">
      <c r="A2136" s="88" t="s">
        <v>6</v>
      </c>
      <c r="B2136" s="88" t="s">
        <v>12</v>
      </c>
      <c r="C2136" s="88" t="s">
        <v>65</v>
      </c>
      <c r="D2136" s="88" t="s">
        <v>135</v>
      </c>
      <c r="E2136" s="130">
        <v>0.02</v>
      </c>
      <c r="F2136" s="130">
        <v>0.5</v>
      </c>
      <c r="G2136" s="90">
        <v>86.947093227102144</v>
      </c>
      <c r="H2136" s="90">
        <v>-0.83294036376727298</v>
      </c>
      <c r="I2136" s="90">
        <v>13.051425842468026</v>
      </c>
      <c r="J2136" s="90">
        <v>2.6945834764393025E-3</v>
      </c>
      <c r="K2136" s="90">
        <v>0</v>
      </c>
      <c r="L2136" s="90">
        <v>0</v>
      </c>
      <c r="M2136" s="90">
        <v>0</v>
      </c>
      <c r="N2136" s="89">
        <v>12</v>
      </c>
      <c r="O2136" s="89">
        <v>86</v>
      </c>
      <c r="P2136" s="89">
        <f t="shared" si="59"/>
        <v>30</v>
      </c>
      <c r="Q2136" s="91">
        <f>((alpha_a*(speed_s^beta_b))+(ceta_c*(speed_s^delta_d)))</f>
        <v>18.287243353767614</v>
      </c>
    </row>
    <row r="2137" spans="1:17" x14ac:dyDescent="0.25">
      <c r="A2137" s="88" t="s">
        <v>6</v>
      </c>
      <c r="B2137" s="88" t="s">
        <v>12</v>
      </c>
      <c r="C2137" s="88" t="s">
        <v>65</v>
      </c>
      <c r="D2137" s="88" t="s">
        <v>136</v>
      </c>
      <c r="E2137" s="130">
        <v>0.02</v>
      </c>
      <c r="F2137" s="130">
        <v>0.5</v>
      </c>
      <c r="G2137" s="90">
        <v>132.99321607198684</v>
      </c>
      <c r="H2137" s="90">
        <v>-1.1213730132272262</v>
      </c>
      <c r="I2137" s="90">
        <v>23.690918671093563</v>
      </c>
      <c r="J2137" s="90">
        <v>-0.11077391701915199</v>
      </c>
      <c r="K2137" s="90">
        <v>0</v>
      </c>
      <c r="L2137" s="90">
        <v>0</v>
      </c>
      <c r="M2137" s="90">
        <v>0</v>
      </c>
      <c r="N2137" s="89">
        <v>12</v>
      </c>
      <c r="O2137" s="89">
        <v>86</v>
      </c>
      <c r="P2137" s="89">
        <f t="shared" si="59"/>
        <v>30</v>
      </c>
      <c r="Q2137" s="91">
        <f>((alpha_a*(speed_s^beta_b))+(ceta_c*(speed_s^delta_d)))</f>
        <v>19.187584785497677</v>
      </c>
    </row>
    <row r="2138" spans="1:17" x14ac:dyDescent="0.25">
      <c r="A2138" s="88" t="s">
        <v>6</v>
      </c>
      <c r="B2138" s="88" t="s">
        <v>12</v>
      </c>
      <c r="C2138" s="88" t="s">
        <v>65</v>
      </c>
      <c r="D2138" s="88" t="s">
        <v>137</v>
      </c>
      <c r="E2138" s="130">
        <v>0.02</v>
      </c>
      <c r="F2138" s="130">
        <v>0.5</v>
      </c>
      <c r="G2138" s="90">
        <v>12.322221567186766</v>
      </c>
      <c r="H2138" s="90">
        <v>-5.2410133063480219E-2</v>
      </c>
      <c r="I2138" s="90">
        <v>117.80710289772762</v>
      </c>
      <c r="J2138" s="90">
        <v>-0.94965543986952083</v>
      </c>
      <c r="K2138" s="90">
        <v>0</v>
      </c>
      <c r="L2138" s="90">
        <v>0</v>
      </c>
      <c r="M2138" s="90">
        <v>0</v>
      </c>
      <c r="N2138" s="89">
        <v>12</v>
      </c>
      <c r="O2138" s="89">
        <v>86</v>
      </c>
      <c r="P2138" s="89">
        <f t="shared" si="59"/>
        <v>30</v>
      </c>
      <c r="Q2138" s="91">
        <f>((alpha_a*(speed_s^beta_b))+(ceta_c*(speed_s^delta_d)))</f>
        <v>14.970652408379344</v>
      </c>
    </row>
    <row r="2139" spans="1:17" x14ac:dyDescent="0.25">
      <c r="A2139" s="88" t="s">
        <v>6</v>
      </c>
      <c r="B2139" s="88" t="s">
        <v>12</v>
      </c>
      <c r="C2139" s="88" t="s">
        <v>65</v>
      </c>
      <c r="D2139" s="88" t="s">
        <v>138</v>
      </c>
      <c r="E2139" s="130">
        <v>0.02</v>
      </c>
      <c r="F2139" s="130">
        <v>0.5</v>
      </c>
      <c r="G2139" s="90">
        <v>-4.2391031711210095E-5</v>
      </c>
      <c r="H2139" s="90">
        <v>7.2518341502632779E-3</v>
      </c>
      <c r="I2139" s="90">
        <v>-0.42718428949714865</v>
      </c>
      <c r="J2139" s="90">
        <v>18.054668909599862</v>
      </c>
      <c r="K2139" s="90">
        <v>0</v>
      </c>
      <c r="L2139" s="90">
        <v>0</v>
      </c>
      <c r="M2139" s="90">
        <v>0</v>
      </c>
      <c r="N2139" s="89">
        <v>12</v>
      </c>
      <c r="O2139" s="89">
        <v>86</v>
      </c>
      <c r="P2139" s="89">
        <f t="shared" si="59"/>
        <v>30</v>
      </c>
      <c r="Q2139" s="91">
        <f>(((alpha_a*(speed_s^3))+(beta_b*(speed_s^2))+(ceta_c*speed_s))+delta_d)</f>
        <v>10.62123310371968</v>
      </c>
    </row>
    <row r="2140" spans="1:17" x14ac:dyDescent="0.25">
      <c r="A2140" s="88" t="s">
        <v>6</v>
      </c>
      <c r="B2140" s="88" t="s">
        <v>12</v>
      </c>
      <c r="C2140" s="88" t="s">
        <v>65</v>
      </c>
      <c r="D2140" s="88" t="s">
        <v>131</v>
      </c>
      <c r="E2140" s="130">
        <v>0.02</v>
      </c>
      <c r="F2140" s="130">
        <v>0.5</v>
      </c>
      <c r="G2140" s="90">
        <v>30.334759765400001</v>
      </c>
      <c r="H2140" s="90">
        <v>1.0028538847999999</v>
      </c>
      <c r="I2140" s="90">
        <v>6.4819385800000004E-2</v>
      </c>
      <c r="J2140" s="90">
        <v>44.496202786799998</v>
      </c>
      <c r="K2140" s="90">
        <v>1</v>
      </c>
      <c r="L2140" s="90">
        <v>0.15111976520000001</v>
      </c>
      <c r="M2140" s="90">
        <v>1.06449491E-2</v>
      </c>
      <c r="N2140" s="89">
        <v>5</v>
      </c>
      <c r="O2140" s="89">
        <v>85</v>
      </c>
      <c r="P2140" s="89">
        <f t="shared" si="59"/>
        <v>30</v>
      </c>
      <c r="Q2140" s="91">
        <f>(alpha_a+beta_b*speed_s+ceta_c*speed_s^2+delta_d/speed_s)/(epsilon_e+feta_f*speed_s+gamma_g*speed_s^2)</f>
        <v>7.9555812634064944</v>
      </c>
    </row>
    <row r="2141" spans="1:17" x14ac:dyDescent="0.25">
      <c r="A2141" s="88" t="s">
        <v>6</v>
      </c>
      <c r="B2141" s="88" t="s">
        <v>12</v>
      </c>
      <c r="C2141" s="88" t="s">
        <v>65</v>
      </c>
      <c r="D2141" s="88" t="s">
        <v>132</v>
      </c>
      <c r="E2141" s="130">
        <v>0.02</v>
      </c>
      <c r="F2141" s="130">
        <v>0.5</v>
      </c>
      <c r="G2141" s="90">
        <v>27.850583208500002</v>
      </c>
      <c r="H2141" s="90">
        <v>-0.84226659940000004</v>
      </c>
      <c r="I2141" s="90">
        <v>1.88295762E-2</v>
      </c>
      <c r="J2141" s="90">
        <v>67.328068538699995</v>
      </c>
      <c r="K2141" s="90">
        <v>1</v>
      </c>
      <c r="L2141" s="90">
        <v>-1.55919892E-2</v>
      </c>
      <c r="M2141" s="90">
        <v>4.8648746000000001E-3</v>
      </c>
      <c r="N2141" s="89">
        <v>5</v>
      </c>
      <c r="O2141" s="89">
        <v>85</v>
      </c>
      <c r="P2141" s="89">
        <f t="shared" si="59"/>
        <v>30</v>
      </c>
      <c r="Q2141" s="91">
        <f>(alpha_a+beta_b*speed_s+ceta_c*speed_s^2+delta_d/speed_s)/(epsilon_e+feta_f*speed_s+gamma_g*speed_s^2)</f>
        <v>4.4339492086117653</v>
      </c>
    </row>
    <row r="2142" spans="1:17" x14ac:dyDescent="0.25">
      <c r="A2142" s="88" t="s">
        <v>6</v>
      </c>
      <c r="B2142" s="88" t="s">
        <v>12</v>
      </c>
      <c r="C2142" s="88" t="s">
        <v>65</v>
      </c>
      <c r="D2142" s="88" t="s">
        <v>133</v>
      </c>
      <c r="E2142" s="130">
        <v>0.02</v>
      </c>
      <c r="F2142" s="130">
        <v>0.5</v>
      </c>
      <c r="G2142" s="90">
        <v>-6.6545734662999996</v>
      </c>
      <c r="H2142" s="90">
        <v>0.65058031709999997</v>
      </c>
      <c r="I2142" s="90">
        <v>7.1700458000000002E-3</v>
      </c>
      <c r="J2142" s="90">
        <v>29.898289658700001</v>
      </c>
      <c r="K2142" s="90">
        <v>1</v>
      </c>
      <c r="L2142" s="90">
        <v>-0.42120753859999999</v>
      </c>
      <c r="M2142" s="90">
        <v>6.2828089700000006E-2</v>
      </c>
      <c r="N2142" s="89">
        <v>5</v>
      </c>
      <c r="O2142" s="89">
        <v>85</v>
      </c>
      <c r="P2142" s="89">
        <f t="shared" si="59"/>
        <v>30</v>
      </c>
      <c r="Q2142" s="91">
        <f>(alpha_a+beta_b*speed_s+ceta_c*speed_s^2+delta_d/speed_s)/(epsilon_e+feta_f*speed_s+gamma_g*speed_s^2)</f>
        <v>0.45230270633785447</v>
      </c>
    </row>
    <row r="2143" spans="1:17" x14ac:dyDescent="0.25">
      <c r="A2143" s="88" t="s">
        <v>6</v>
      </c>
      <c r="B2143" s="88" t="s">
        <v>17</v>
      </c>
      <c r="C2143" s="88" t="s">
        <v>65</v>
      </c>
      <c r="D2143" s="88" t="s">
        <v>134</v>
      </c>
      <c r="E2143" s="130">
        <v>0.02</v>
      </c>
      <c r="F2143" s="130">
        <v>0.5</v>
      </c>
      <c r="G2143" s="90">
        <v>56.023513437127363</v>
      </c>
      <c r="H2143" s="90">
        <v>1.0099955944135319</v>
      </c>
      <c r="I2143" s="90">
        <v>-0.52296601919594388</v>
      </c>
      <c r="J2143" s="90">
        <v>0</v>
      </c>
      <c r="K2143" s="90">
        <v>0</v>
      </c>
      <c r="L2143" s="90">
        <v>0</v>
      </c>
      <c r="M2143" s="90">
        <v>0</v>
      </c>
      <c r="N2143" s="89">
        <v>12</v>
      </c>
      <c r="O2143" s="89">
        <v>86</v>
      </c>
      <c r="P2143" s="89">
        <f t="shared" si="59"/>
        <v>30</v>
      </c>
      <c r="Q2143" s="91">
        <f>((alpha_a*(beta_b^speed_s))*(speed_s^ceta_c))</f>
        <v>12.748835021064922</v>
      </c>
    </row>
    <row r="2144" spans="1:17" x14ac:dyDescent="0.25">
      <c r="A2144" s="88" t="s">
        <v>6</v>
      </c>
      <c r="B2144" s="88" t="s">
        <v>17</v>
      </c>
      <c r="C2144" s="88" t="s">
        <v>65</v>
      </c>
      <c r="D2144" s="88" t="s">
        <v>135</v>
      </c>
      <c r="E2144" s="130">
        <v>0.02</v>
      </c>
      <c r="F2144" s="130">
        <v>0.5</v>
      </c>
      <c r="G2144" s="90">
        <v>7.2248294422374233</v>
      </c>
      <c r="H2144" s="90">
        <v>15.109703331808552</v>
      </c>
      <c r="I2144" s="90">
        <v>0.14218102461512369</v>
      </c>
      <c r="J2144" s="90">
        <v>-4.5134488700050114E-3</v>
      </c>
      <c r="K2144" s="90">
        <v>0.12640491918840521</v>
      </c>
      <c r="L2144" s="90">
        <v>0</v>
      </c>
      <c r="M2144" s="90">
        <v>0</v>
      </c>
      <c r="N2144" s="89">
        <v>12</v>
      </c>
      <c r="O2144" s="89">
        <v>86</v>
      </c>
      <c r="P2144" s="89">
        <f t="shared" si="59"/>
        <v>30</v>
      </c>
      <c r="Q2144" s="91">
        <f>(alpha_a+(beta_b/(1+EXP((((-1)*ceta_c)+(delta_d*LN(speed_s)))+(epsilon_e*speed_s)))))</f>
        <v>7.6133807514252316</v>
      </c>
    </row>
    <row r="2145" spans="1:17" x14ac:dyDescent="0.25">
      <c r="A2145" s="88" t="s">
        <v>6</v>
      </c>
      <c r="B2145" s="88" t="s">
        <v>17</v>
      </c>
      <c r="C2145" s="88" t="s">
        <v>65</v>
      </c>
      <c r="D2145" s="88" t="s">
        <v>136</v>
      </c>
      <c r="E2145" s="130">
        <v>0.02</v>
      </c>
      <c r="F2145" s="130">
        <v>0.5</v>
      </c>
      <c r="G2145" s="90">
        <v>7.3854898150145605</v>
      </c>
      <c r="H2145" s="90">
        <v>44.172141554103938</v>
      </c>
      <c r="I2145" s="90">
        <v>-0.11050584833574087</v>
      </c>
      <c r="J2145" s="90">
        <v>0.5430142999069999</v>
      </c>
      <c r="K2145" s="90">
        <v>7.0089219009200732E-2</v>
      </c>
      <c r="L2145" s="90">
        <v>0</v>
      </c>
      <c r="M2145" s="90">
        <v>0</v>
      </c>
      <c r="N2145" s="89">
        <v>12</v>
      </c>
      <c r="O2145" s="89">
        <v>86</v>
      </c>
      <c r="P2145" s="89">
        <f t="shared" si="59"/>
        <v>30</v>
      </c>
      <c r="Q2145" s="91">
        <f>(alpha_a+(beta_b/(1+EXP((((-1)*ceta_c)+(delta_d*LN(speed_s)))+(epsilon_e*speed_s)))))</f>
        <v>8.1344364913591729</v>
      </c>
    </row>
    <row r="2146" spans="1:17" x14ac:dyDescent="0.25">
      <c r="A2146" s="88" t="s">
        <v>6</v>
      </c>
      <c r="B2146" s="88" t="s">
        <v>17</v>
      </c>
      <c r="C2146" s="88" t="s">
        <v>65</v>
      </c>
      <c r="D2146" s="88" t="s">
        <v>137</v>
      </c>
      <c r="E2146" s="130">
        <v>0.02</v>
      </c>
      <c r="F2146" s="130">
        <v>0.5</v>
      </c>
      <c r="G2146" s="90">
        <v>5.5096361669340164</v>
      </c>
      <c r="H2146" s="90">
        <v>26.152536333869495</v>
      </c>
      <c r="I2146" s="90">
        <v>1.1354397531906055</v>
      </c>
      <c r="J2146" s="90">
        <v>0.79641933127900066</v>
      </c>
      <c r="K2146" s="90">
        <v>6.4268118376432995E-2</v>
      </c>
      <c r="L2146" s="90">
        <v>0</v>
      </c>
      <c r="M2146" s="90">
        <v>0</v>
      </c>
      <c r="N2146" s="89">
        <v>12</v>
      </c>
      <c r="O2146" s="89">
        <v>86</v>
      </c>
      <c r="P2146" s="89">
        <f t="shared" si="59"/>
        <v>30</v>
      </c>
      <c r="Q2146" s="91">
        <f>(alpha_a+(beta_b/(1+EXP((((-1)*ceta_c)+(delta_d*LN(speed_s)))+(epsilon_e*speed_s)))))</f>
        <v>6.2751967943196139</v>
      </c>
    </row>
    <row r="2147" spans="1:17" x14ac:dyDescent="0.25">
      <c r="A2147" s="88" t="s">
        <v>6</v>
      </c>
      <c r="B2147" s="88" t="s">
        <v>17</v>
      </c>
      <c r="C2147" s="88" t="s">
        <v>65</v>
      </c>
      <c r="D2147" s="88" t="s">
        <v>138</v>
      </c>
      <c r="E2147" s="130">
        <v>0.02</v>
      </c>
      <c r="F2147" s="130">
        <v>0.5</v>
      </c>
      <c r="G2147" s="90">
        <v>4.097185444141541</v>
      </c>
      <c r="H2147" s="90">
        <v>2.8036438088030198</v>
      </c>
      <c r="I2147" s="90">
        <v>10.123609501172361</v>
      </c>
      <c r="J2147" s="90">
        <v>3.8453631923850815</v>
      </c>
      <c r="K2147" s="90">
        <v>-2.9563006428550958E-2</v>
      </c>
      <c r="L2147" s="90">
        <v>0</v>
      </c>
      <c r="M2147" s="90">
        <v>0</v>
      </c>
      <c r="N2147" s="89">
        <v>12</v>
      </c>
      <c r="O2147" s="89">
        <v>86</v>
      </c>
      <c r="P2147" s="89">
        <f t="shared" si="59"/>
        <v>30</v>
      </c>
      <c r="Q2147" s="91">
        <f>(alpha_a+(beta_b/(1+EXP((((-1)*ceta_c)+(delta_d*LN(speed_s)))+(epsilon_e*speed_s)))))</f>
        <v>4.4117889032973112</v>
      </c>
    </row>
    <row r="2148" spans="1:17" x14ac:dyDescent="0.25">
      <c r="A2148" s="88" t="s">
        <v>6</v>
      </c>
      <c r="B2148" s="88" t="s">
        <v>17</v>
      </c>
      <c r="C2148" s="88" t="s">
        <v>65</v>
      </c>
      <c r="D2148" s="88" t="s">
        <v>131</v>
      </c>
      <c r="E2148" s="130">
        <v>0.02</v>
      </c>
      <c r="F2148" s="130">
        <v>0.5</v>
      </c>
      <c r="G2148" s="90">
        <v>68.148138986500001</v>
      </c>
      <c r="H2148" s="90">
        <v>1.6922792153999999</v>
      </c>
      <c r="I2148" s="90">
        <v>8.3323545600000007E-2</v>
      </c>
      <c r="J2148" s="90">
        <v>-26.0244176438</v>
      </c>
      <c r="K2148" s="90">
        <v>1</v>
      </c>
      <c r="L2148" s="90">
        <v>1.0500907051999999</v>
      </c>
      <c r="M2148" s="90">
        <v>2.5233776400000001E-2</v>
      </c>
      <c r="N2148" s="89">
        <v>5</v>
      </c>
      <c r="O2148" s="89">
        <v>85</v>
      </c>
      <c r="P2148" s="89">
        <f t="shared" si="59"/>
        <v>30</v>
      </c>
      <c r="Q2148" s="91">
        <f t="shared" ref="Q2148:Q2165" si="60">(alpha_a+beta_b*speed_s+ceta_c*speed_s^2+delta_d/speed_s)/(epsilon_e+feta_f*speed_s+gamma_g*speed_s^2)</f>
        <v>3.4962745484055322</v>
      </c>
    </row>
    <row r="2149" spans="1:17" x14ac:dyDescent="0.25">
      <c r="A2149" s="88" t="s">
        <v>6</v>
      </c>
      <c r="B2149" s="88" t="s">
        <v>17</v>
      </c>
      <c r="C2149" s="88" t="s">
        <v>65</v>
      </c>
      <c r="D2149" s="88" t="s">
        <v>132</v>
      </c>
      <c r="E2149" s="130">
        <v>0.02</v>
      </c>
      <c r="F2149" s="130">
        <v>0.5</v>
      </c>
      <c r="G2149" s="90">
        <v>11.097056542100001</v>
      </c>
      <c r="H2149" s="90">
        <v>-0.33996271820000001</v>
      </c>
      <c r="I2149" s="90">
        <v>4.8324073999999996E-3</v>
      </c>
      <c r="J2149" s="90">
        <v>36.703690000800002</v>
      </c>
      <c r="K2149" s="90">
        <v>1</v>
      </c>
      <c r="L2149" s="90">
        <v>-1.00715357E-2</v>
      </c>
      <c r="M2149" s="90">
        <v>1.9164598E-3</v>
      </c>
      <c r="N2149" s="89">
        <v>5</v>
      </c>
      <c r="O2149" s="89">
        <v>85</v>
      </c>
      <c r="P2149" s="89">
        <f t="shared" si="59"/>
        <v>30</v>
      </c>
      <c r="Q2149" s="91">
        <f t="shared" si="60"/>
        <v>2.6709390885856878</v>
      </c>
    </row>
    <row r="2150" spans="1:17" x14ac:dyDescent="0.25">
      <c r="A2150" s="88" t="s">
        <v>6</v>
      </c>
      <c r="B2150" s="88" t="s">
        <v>17</v>
      </c>
      <c r="C2150" s="88" t="s">
        <v>65</v>
      </c>
      <c r="D2150" s="88" t="s">
        <v>133</v>
      </c>
      <c r="E2150" s="130">
        <v>0.02</v>
      </c>
      <c r="F2150" s="130">
        <v>0.5</v>
      </c>
      <c r="G2150" s="90">
        <v>-1.7096787062000001</v>
      </c>
      <c r="H2150" s="90">
        <v>0.24183145519999999</v>
      </c>
      <c r="I2150" s="90">
        <v>5.2975870000000003E-3</v>
      </c>
      <c r="J2150" s="90">
        <v>10.846413221900001</v>
      </c>
      <c r="K2150" s="90">
        <v>1</v>
      </c>
      <c r="L2150" s="90">
        <v>-0.44427512969999999</v>
      </c>
      <c r="M2150" s="90">
        <v>6.8426144699999997E-2</v>
      </c>
      <c r="N2150" s="89">
        <v>5</v>
      </c>
      <c r="O2150" s="89">
        <v>85</v>
      </c>
      <c r="P2150" s="89">
        <f t="shared" si="59"/>
        <v>30</v>
      </c>
      <c r="Q2150" s="91">
        <f t="shared" si="60"/>
        <v>0.21672074852911874</v>
      </c>
    </row>
    <row r="2151" spans="1:17" x14ac:dyDescent="0.25">
      <c r="A2151" s="88" t="s">
        <v>20</v>
      </c>
      <c r="B2151" s="88" t="s">
        <v>23</v>
      </c>
      <c r="C2151" s="88" t="s">
        <v>65</v>
      </c>
      <c r="D2151" s="88" t="s">
        <v>131</v>
      </c>
      <c r="E2151" s="130">
        <v>0.02</v>
      </c>
      <c r="F2151" s="130">
        <v>1</v>
      </c>
      <c r="G2151" s="90">
        <v>40.410383981099997</v>
      </c>
      <c r="H2151" s="90">
        <v>0.6702672596</v>
      </c>
      <c r="I2151" s="90">
        <v>2.7034813299999998E-2</v>
      </c>
      <c r="J2151" s="90">
        <v>180.36047117449999</v>
      </c>
      <c r="K2151" s="90">
        <v>1</v>
      </c>
      <c r="L2151" s="90">
        <v>0.16016088240000001</v>
      </c>
      <c r="M2151" s="90">
        <v>4.1106244000000004E-3</v>
      </c>
      <c r="N2151" s="89">
        <v>5</v>
      </c>
      <c r="O2151" s="89">
        <v>100</v>
      </c>
      <c r="P2151" s="89">
        <f t="shared" si="59"/>
        <v>30</v>
      </c>
      <c r="Q2151" s="91">
        <f t="shared" si="60"/>
        <v>9.5599785399129242</v>
      </c>
    </row>
    <row r="2152" spans="1:17" x14ac:dyDescent="0.25">
      <c r="A2152" s="88" t="s">
        <v>20</v>
      </c>
      <c r="B2152" s="88" t="s">
        <v>23</v>
      </c>
      <c r="C2152" s="88" t="s">
        <v>65</v>
      </c>
      <c r="D2152" s="88" t="s">
        <v>132</v>
      </c>
      <c r="E2152" s="130">
        <v>0.02</v>
      </c>
      <c r="F2152" s="130">
        <v>1</v>
      </c>
      <c r="G2152" s="90">
        <v>15.262315939900001</v>
      </c>
      <c r="H2152" s="90">
        <v>-0.49858689950000001</v>
      </c>
      <c r="I2152" s="90">
        <v>1.386096E-2</v>
      </c>
      <c r="J2152" s="90">
        <v>213.02207322090001</v>
      </c>
      <c r="K2152" s="90">
        <v>1</v>
      </c>
      <c r="L2152" s="90">
        <v>-2.5666451100000001E-2</v>
      </c>
      <c r="M2152" s="90">
        <v>3.9751090000000001E-3</v>
      </c>
      <c r="N2152" s="89">
        <v>5</v>
      </c>
      <c r="O2152" s="89">
        <v>100</v>
      </c>
      <c r="P2152" s="89">
        <f t="shared" si="59"/>
        <v>30</v>
      </c>
      <c r="Q2152" s="91">
        <f t="shared" si="60"/>
        <v>5.2212114937643426</v>
      </c>
    </row>
    <row r="2153" spans="1:17" x14ac:dyDescent="0.25">
      <c r="A2153" s="88" t="s">
        <v>20</v>
      </c>
      <c r="B2153" s="88" t="s">
        <v>23</v>
      </c>
      <c r="C2153" s="88" t="s">
        <v>65</v>
      </c>
      <c r="D2153" s="88" t="s">
        <v>133</v>
      </c>
      <c r="E2153" s="130">
        <v>0.02</v>
      </c>
      <c r="F2153" s="130">
        <v>1</v>
      </c>
      <c r="G2153" s="90">
        <v>-21.804122373799999</v>
      </c>
      <c r="H2153" s="90">
        <v>1.6601564402</v>
      </c>
      <c r="I2153" s="90">
        <v>-3.7362368999999999E-3</v>
      </c>
      <c r="J2153" s="90">
        <v>105.9473964953</v>
      </c>
      <c r="K2153" s="90">
        <v>1</v>
      </c>
      <c r="L2153" s="90">
        <v>-0.33511579790000001</v>
      </c>
      <c r="M2153" s="90">
        <v>6.2997237799999994E-2</v>
      </c>
      <c r="N2153" s="89">
        <v>5</v>
      </c>
      <c r="O2153" s="89">
        <v>100</v>
      </c>
      <c r="P2153" s="89">
        <f t="shared" si="59"/>
        <v>30</v>
      </c>
      <c r="Q2153" s="91">
        <f t="shared" si="60"/>
        <v>0.59124997494551101</v>
      </c>
    </row>
    <row r="2154" spans="1:17" x14ac:dyDescent="0.25">
      <c r="A2154" s="88" t="s">
        <v>20</v>
      </c>
      <c r="B2154" s="88" t="s">
        <v>24</v>
      </c>
      <c r="C2154" s="88" t="s">
        <v>65</v>
      </c>
      <c r="D2154" s="88" t="s">
        <v>131</v>
      </c>
      <c r="E2154" s="130">
        <v>0.02</v>
      </c>
      <c r="F2154" s="130">
        <v>1</v>
      </c>
      <c r="G2154" s="90">
        <v>60.419188790200003</v>
      </c>
      <c r="H2154" s="90">
        <v>0.52712088509999999</v>
      </c>
      <c r="I2154" s="90">
        <v>1.77379106E-2</v>
      </c>
      <c r="J2154" s="90">
        <v>161.82109646449999</v>
      </c>
      <c r="K2154" s="90">
        <v>1</v>
      </c>
      <c r="L2154" s="90">
        <v>0.3091613218</v>
      </c>
      <c r="M2154" s="90">
        <v>2.1541818000000001E-3</v>
      </c>
      <c r="N2154" s="89">
        <v>5</v>
      </c>
      <c r="O2154" s="89">
        <v>100</v>
      </c>
      <c r="P2154" s="89">
        <f t="shared" si="59"/>
        <v>30</v>
      </c>
      <c r="Q2154" s="91">
        <f t="shared" si="60"/>
        <v>7.9903505331441202</v>
      </c>
    </row>
    <row r="2155" spans="1:17" x14ac:dyDescent="0.25">
      <c r="A2155" s="88" t="s">
        <v>20</v>
      </c>
      <c r="B2155" s="88" t="s">
        <v>24</v>
      </c>
      <c r="C2155" s="88" t="s">
        <v>65</v>
      </c>
      <c r="D2155" s="88" t="s">
        <v>132</v>
      </c>
      <c r="E2155" s="130">
        <v>0.02</v>
      </c>
      <c r="F2155" s="130">
        <v>1</v>
      </c>
      <c r="G2155" s="90">
        <v>6.1954706395999999</v>
      </c>
      <c r="H2155" s="90">
        <v>-0.26589482669999998</v>
      </c>
      <c r="I2155" s="90">
        <v>6.2292644999999997E-3</v>
      </c>
      <c r="J2155" s="90">
        <v>198.83796220619999</v>
      </c>
      <c r="K2155" s="90">
        <v>1</v>
      </c>
      <c r="L2155" s="90">
        <v>-3.5188293599999997E-2</v>
      </c>
      <c r="M2155" s="90">
        <v>2.1923888999999998E-3</v>
      </c>
      <c r="N2155" s="89">
        <v>5</v>
      </c>
      <c r="O2155" s="89">
        <v>100</v>
      </c>
      <c r="P2155" s="89">
        <f t="shared" si="59"/>
        <v>30</v>
      </c>
      <c r="Q2155" s="91">
        <f t="shared" si="60"/>
        <v>5.4513112957829577</v>
      </c>
    </row>
    <row r="2156" spans="1:17" x14ac:dyDescent="0.25">
      <c r="A2156" s="88" t="s">
        <v>20</v>
      </c>
      <c r="B2156" s="88" t="s">
        <v>24</v>
      </c>
      <c r="C2156" s="88" t="s">
        <v>65</v>
      </c>
      <c r="D2156" s="88" t="s">
        <v>133</v>
      </c>
      <c r="E2156" s="130">
        <v>0.02</v>
      </c>
      <c r="F2156" s="130">
        <v>1</v>
      </c>
      <c r="G2156" s="90">
        <v>-18.6534491902</v>
      </c>
      <c r="H2156" s="90">
        <v>1.2178719158</v>
      </c>
      <c r="I2156" s="90">
        <v>-2.6906031000000002E-3</v>
      </c>
      <c r="J2156" s="90">
        <v>117.7601304996</v>
      </c>
      <c r="K2156" s="90">
        <v>1</v>
      </c>
      <c r="L2156" s="90">
        <v>-0.2123206631</v>
      </c>
      <c r="M2156" s="90">
        <v>4.7898804599999997E-2</v>
      </c>
      <c r="N2156" s="89">
        <v>5</v>
      </c>
      <c r="O2156" s="89">
        <v>100</v>
      </c>
      <c r="P2156" s="89">
        <f t="shared" si="59"/>
        <v>30</v>
      </c>
      <c r="Q2156" s="91">
        <f t="shared" si="60"/>
        <v>0.51369529894449717</v>
      </c>
    </row>
    <row r="2157" spans="1:17" x14ac:dyDescent="0.25">
      <c r="A2157" s="88" t="s">
        <v>20</v>
      </c>
      <c r="B2157" s="88" t="s">
        <v>19</v>
      </c>
      <c r="C2157" s="88" t="s">
        <v>65</v>
      </c>
      <c r="D2157" s="88" t="s">
        <v>131</v>
      </c>
      <c r="E2157" s="130">
        <v>0.02</v>
      </c>
      <c r="F2157" s="130">
        <v>1</v>
      </c>
      <c r="G2157" s="90">
        <v>-52.190185213100001</v>
      </c>
      <c r="H2157" s="90">
        <v>14.4530785026</v>
      </c>
      <c r="I2157" s="90">
        <v>0.47298616719999997</v>
      </c>
      <c r="J2157" s="90">
        <v>25.307886574200001</v>
      </c>
      <c r="K2157" s="90">
        <v>0</v>
      </c>
      <c r="L2157" s="90">
        <v>-0.29718539389999998</v>
      </c>
      <c r="M2157" s="90">
        <v>0.10875407769999999</v>
      </c>
      <c r="N2157" s="89">
        <v>5</v>
      </c>
      <c r="O2157" s="89">
        <v>80</v>
      </c>
      <c r="P2157" s="89">
        <f t="shared" si="59"/>
        <v>30</v>
      </c>
      <c r="Q2157" s="91">
        <f t="shared" si="60"/>
        <v>9.0816669257757017</v>
      </c>
    </row>
    <row r="2158" spans="1:17" x14ac:dyDescent="0.25">
      <c r="A2158" s="88" t="s">
        <v>20</v>
      </c>
      <c r="B2158" s="88" t="s">
        <v>19</v>
      </c>
      <c r="C2158" s="88" t="s">
        <v>65</v>
      </c>
      <c r="D2158" s="88" t="s">
        <v>132</v>
      </c>
      <c r="E2158" s="130">
        <v>0.02</v>
      </c>
      <c r="F2158" s="130">
        <v>1</v>
      </c>
      <c r="G2158" s="90">
        <v>9.8663477829000001</v>
      </c>
      <c r="H2158" s="90">
        <v>1.2931792448999999</v>
      </c>
      <c r="I2158" s="90">
        <v>0.1218977891</v>
      </c>
      <c r="J2158" s="90">
        <v>90.948372415799994</v>
      </c>
      <c r="K2158" s="90">
        <v>1</v>
      </c>
      <c r="L2158" s="90">
        <v>-0.19195293199999999</v>
      </c>
      <c r="M2158" s="90">
        <v>5.2195507799999999E-2</v>
      </c>
      <c r="N2158" s="89">
        <v>5</v>
      </c>
      <c r="O2158" s="89">
        <v>80</v>
      </c>
      <c r="P2158" s="89">
        <f t="shared" si="59"/>
        <v>30</v>
      </c>
      <c r="Q2158" s="91">
        <f t="shared" si="60"/>
        <v>3.823102939085897</v>
      </c>
    </row>
    <row r="2159" spans="1:17" x14ac:dyDescent="0.25">
      <c r="A2159" s="88" t="s">
        <v>20</v>
      </c>
      <c r="B2159" s="88" t="s">
        <v>19</v>
      </c>
      <c r="C2159" s="88" t="s">
        <v>65</v>
      </c>
      <c r="D2159" s="88" t="s">
        <v>133</v>
      </c>
      <c r="E2159" s="130">
        <v>0.02</v>
      </c>
      <c r="F2159" s="130">
        <v>1</v>
      </c>
      <c r="G2159" s="90">
        <v>-12.105780423300001</v>
      </c>
      <c r="H2159" s="90">
        <v>1.1815384311999999</v>
      </c>
      <c r="I2159" s="90">
        <v>8.3246250000000002E-4</v>
      </c>
      <c r="J2159" s="90">
        <v>40.538005665500002</v>
      </c>
      <c r="K2159" s="90">
        <v>1</v>
      </c>
      <c r="L2159" s="90">
        <v>-0.49563453889999998</v>
      </c>
      <c r="M2159" s="90">
        <v>8.2190756800000001E-2</v>
      </c>
      <c r="N2159" s="89">
        <v>5</v>
      </c>
      <c r="O2159" s="89">
        <v>80</v>
      </c>
      <c r="P2159" s="89">
        <f t="shared" si="59"/>
        <v>30</v>
      </c>
      <c r="Q2159" s="91">
        <f t="shared" si="60"/>
        <v>0.42329011706741521</v>
      </c>
    </row>
    <row r="2160" spans="1:17" x14ac:dyDescent="0.25">
      <c r="A2160" s="88" t="s">
        <v>20</v>
      </c>
      <c r="B2160" s="88" t="s">
        <v>22</v>
      </c>
      <c r="C2160" s="88" t="s">
        <v>65</v>
      </c>
      <c r="D2160" s="88" t="s">
        <v>131</v>
      </c>
      <c r="E2160" s="130">
        <v>0.02</v>
      </c>
      <c r="F2160" s="130">
        <v>1</v>
      </c>
      <c r="G2160" s="90">
        <v>-283.74570918900002</v>
      </c>
      <c r="H2160" s="90">
        <v>73.229530204599996</v>
      </c>
      <c r="I2160" s="90">
        <v>2.0967299129999999</v>
      </c>
      <c r="J2160" s="90">
        <v>176.16786731330001</v>
      </c>
      <c r="K2160" s="90">
        <v>1</v>
      </c>
      <c r="L2160" s="90">
        <v>-2.9970668498999999</v>
      </c>
      <c r="M2160" s="90">
        <v>0.9428095769</v>
      </c>
      <c r="N2160" s="89">
        <v>5</v>
      </c>
      <c r="O2160" s="89">
        <v>85</v>
      </c>
      <c r="P2160" s="89">
        <f t="shared" si="59"/>
        <v>30</v>
      </c>
      <c r="Q2160" s="91">
        <f t="shared" si="60"/>
        <v>5.0105136093439819</v>
      </c>
    </row>
    <row r="2161" spans="1:17" x14ac:dyDescent="0.25">
      <c r="A2161" s="88" t="s">
        <v>20</v>
      </c>
      <c r="B2161" s="88" t="s">
        <v>22</v>
      </c>
      <c r="C2161" s="88" t="s">
        <v>65</v>
      </c>
      <c r="D2161" s="88" t="s">
        <v>132</v>
      </c>
      <c r="E2161" s="130">
        <v>0.02</v>
      </c>
      <c r="F2161" s="130">
        <v>1</v>
      </c>
      <c r="G2161" s="90">
        <v>31.114934810600001</v>
      </c>
      <c r="H2161" s="90">
        <v>-0.70221356980000005</v>
      </c>
      <c r="I2161" s="90">
        <v>1.28213549E-2</v>
      </c>
      <c r="J2161" s="90">
        <v>54.231863596799997</v>
      </c>
      <c r="K2161" s="90">
        <v>1</v>
      </c>
      <c r="L2161" s="90">
        <v>0.1264096062</v>
      </c>
      <c r="M2161" s="90">
        <v>4.2041539999999999E-3</v>
      </c>
      <c r="N2161" s="89">
        <v>5</v>
      </c>
      <c r="O2161" s="89">
        <v>85</v>
      </c>
      <c r="P2161" s="89">
        <f t="shared" si="59"/>
        <v>30</v>
      </c>
      <c r="Q2161" s="91">
        <f t="shared" si="60"/>
        <v>2.7280087267628548</v>
      </c>
    </row>
    <row r="2162" spans="1:17" x14ac:dyDescent="0.25">
      <c r="A2162" s="88" t="s">
        <v>20</v>
      </c>
      <c r="B2162" s="88" t="s">
        <v>22</v>
      </c>
      <c r="C2162" s="88" t="s">
        <v>65</v>
      </c>
      <c r="D2162" s="88" t="s">
        <v>133</v>
      </c>
      <c r="E2162" s="130">
        <v>0.02</v>
      </c>
      <c r="F2162" s="130">
        <v>1</v>
      </c>
      <c r="G2162" s="90">
        <v>-6.9223339813000004</v>
      </c>
      <c r="H2162" s="90">
        <v>0.46748046180000002</v>
      </c>
      <c r="I2162" s="90">
        <v>-2.7015649999999997E-4</v>
      </c>
      <c r="J2162" s="90">
        <v>34.636425144599997</v>
      </c>
      <c r="K2162" s="90">
        <v>1</v>
      </c>
      <c r="L2162" s="90">
        <v>-0.32436145430000002</v>
      </c>
      <c r="M2162" s="90">
        <v>4.2309938999999998E-2</v>
      </c>
      <c r="N2162" s="89">
        <v>5</v>
      </c>
      <c r="O2162" s="89">
        <v>85</v>
      </c>
      <c r="P2162" s="89">
        <f t="shared" si="59"/>
        <v>30</v>
      </c>
      <c r="Q2162" s="91">
        <f t="shared" si="60"/>
        <v>0.27304957138159131</v>
      </c>
    </row>
    <row r="2163" spans="1:17" x14ac:dyDescent="0.25">
      <c r="A2163" s="88" t="s">
        <v>20</v>
      </c>
      <c r="B2163" s="88" t="s">
        <v>21</v>
      </c>
      <c r="C2163" s="88" t="s">
        <v>65</v>
      </c>
      <c r="D2163" s="88" t="s">
        <v>131</v>
      </c>
      <c r="E2163" s="130">
        <v>0.02</v>
      </c>
      <c r="F2163" s="130">
        <v>1</v>
      </c>
      <c r="G2163" s="90">
        <v>-96.186734176499996</v>
      </c>
      <c r="H2163" s="90">
        <v>15.697678008700001</v>
      </c>
      <c r="I2163" s="90">
        <v>0.51287423030000001</v>
      </c>
      <c r="J2163" s="90">
        <v>48.215491469</v>
      </c>
      <c r="K2163" s="90">
        <v>0</v>
      </c>
      <c r="L2163" s="90">
        <v>-0.76095505730000002</v>
      </c>
      <c r="M2163" s="90">
        <v>0.1600985164</v>
      </c>
      <c r="N2163" s="89">
        <v>5</v>
      </c>
      <c r="O2163" s="89">
        <v>85</v>
      </c>
      <c r="P2163" s="89">
        <f t="shared" si="59"/>
        <v>30</v>
      </c>
      <c r="Q2163" s="91">
        <f t="shared" si="60"/>
        <v>6.910254876190276</v>
      </c>
    </row>
    <row r="2164" spans="1:17" x14ac:dyDescent="0.25">
      <c r="A2164" s="88" t="s">
        <v>20</v>
      </c>
      <c r="B2164" s="88" t="s">
        <v>21</v>
      </c>
      <c r="C2164" s="88" t="s">
        <v>65</v>
      </c>
      <c r="D2164" s="88" t="s">
        <v>132</v>
      </c>
      <c r="E2164" s="130">
        <v>0.02</v>
      </c>
      <c r="F2164" s="130">
        <v>1</v>
      </c>
      <c r="G2164" s="90">
        <v>71.126322395399995</v>
      </c>
      <c r="H2164" s="90">
        <v>-0.59923667940000003</v>
      </c>
      <c r="I2164" s="90">
        <v>4.9966223999999997E-2</v>
      </c>
      <c r="J2164" s="90">
        <v>41.039633377500003</v>
      </c>
      <c r="K2164" s="90">
        <v>1</v>
      </c>
      <c r="L2164" s="90">
        <v>0.22948104229999999</v>
      </c>
      <c r="M2164" s="90">
        <v>2.3960662399999999E-2</v>
      </c>
      <c r="N2164" s="89">
        <v>5</v>
      </c>
      <c r="O2164" s="89">
        <v>85</v>
      </c>
      <c r="P2164" s="89">
        <f t="shared" si="59"/>
        <v>30</v>
      </c>
      <c r="Q2164" s="91">
        <f t="shared" si="60"/>
        <v>3.3782715450453251</v>
      </c>
    </row>
    <row r="2165" spans="1:17" x14ac:dyDescent="0.25">
      <c r="A2165" s="88" t="s">
        <v>20</v>
      </c>
      <c r="B2165" s="88" t="s">
        <v>21</v>
      </c>
      <c r="C2165" s="88" t="s">
        <v>65</v>
      </c>
      <c r="D2165" s="88" t="s">
        <v>133</v>
      </c>
      <c r="E2165" s="130">
        <v>0.02</v>
      </c>
      <c r="F2165" s="130">
        <v>1</v>
      </c>
      <c r="G2165" s="90">
        <v>-9.6016676252999993</v>
      </c>
      <c r="H2165" s="90">
        <v>0.70511356430000005</v>
      </c>
      <c r="I2165" s="90">
        <v>4.3057259999999998E-4</v>
      </c>
      <c r="J2165" s="90">
        <v>43.1480948333</v>
      </c>
      <c r="K2165" s="90">
        <v>1</v>
      </c>
      <c r="L2165" s="90">
        <v>-0.37107482879999998</v>
      </c>
      <c r="M2165" s="90">
        <v>5.52053219E-2</v>
      </c>
      <c r="N2165" s="89">
        <v>5</v>
      </c>
      <c r="O2165" s="89">
        <v>85</v>
      </c>
      <c r="P2165" s="89">
        <f t="shared" si="59"/>
        <v>30</v>
      </c>
      <c r="Q2165" s="91">
        <f t="shared" si="60"/>
        <v>0.33822158658975793</v>
      </c>
    </row>
    <row r="2166" spans="1:17" x14ac:dyDescent="0.25">
      <c r="A2166" s="88" t="s">
        <v>20</v>
      </c>
      <c r="B2166" s="88" t="s">
        <v>23</v>
      </c>
      <c r="C2166" s="88" t="s">
        <v>65</v>
      </c>
      <c r="D2166" s="88" t="s">
        <v>134</v>
      </c>
      <c r="E2166" s="130">
        <v>0.02</v>
      </c>
      <c r="F2166" s="130">
        <v>1</v>
      </c>
      <c r="G2166" s="90">
        <v>135.54301961263806</v>
      </c>
      <c r="H2166" s="90">
        <v>1.0068284471809099</v>
      </c>
      <c r="I2166" s="90">
        <v>-0.5228395196418788</v>
      </c>
      <c r="J2166" s="90">
        <v>0</v>
      </c>
      <c r="K2166" s="90">
        <v>0</v>
      </c>
      <c r="L2166" s="90">
        <v>0</v>
      </c>
      <c r="M2166" s="90">
        <v>0</v>
      </c>
      <c r="N2166" s="89">
        <v>12</v>
      </c>
      <c r="O2166" s="89">
        <v>99</v>
      </c>
      <c r="P2166" s="89">
        <f t="shared" si="59"/>
        <v>30</v>
      </c>
      <c r="Q2166" s="91">
        <f>((alpha_a*(beta_b^speed_s))*(speed_s^ceta_c))</f>
        <v>28.083040140397987</v>
      </c>
    </row>
    <row r="2167" spans="1:17" x14ac:dyDescent="0.25">
      <c r="A2167" s="88" t="s">
        <v>20</v>
      </c>
      <c r="B2167" s="88" t="s">
        <v>23</v>
      </c>
      <c r="C2167" s="88" t="s">
        <v>65</v>
      </c>
      <c r="D2167" s="88" t="s">
        <v>135</v>
      </c>
      <c r="E2167" s="130">
        <v>0.02</v>
      </c>
      <c r="F2167" s="130">
        <v>1</v>
      </c>
      <c r="G2167" s="90">
        <v>117.11434337378287</v>
      </c>
      <c r="H2167" s="90">
        <v>1.0060214470192026</v>
      </c>
      <c r="I2167" s="90">
        <v>-0.56694420221028829</v>
      </c>
      <c r="J2167" s="90">
        <v>0</v>
      </c>
      <c r="K2167" s="90">
        <v>0</v>
      </c>
      <c r="L2167" s="90">
        <v>0</v>
      </c>
      <c r="M2167" s="90">
        <v>0</v>
      </c>
      <c r="N2167" s="89">
        <v>12</v>
      </c>
      <c r="O2167" s="89">
        <v>100</v>
      </c>
      <c r="P2167" s="89">
        <f t="shared" si="59"/>
        <v>30</v>
      </c>
      <c r="Q2167" s="91">
        <f>((alpha_a*(beta_b^speed_s))*(speed_s^ceta_c))</f>
        <v>20.388343324829616</v>
      </c>
    </row>
    <row r="2168" spans="1:17" x14ac:dyDescent="0.25">
      <c r="A2168" s="88" t="s">
        <v>20</v>
      </c>
      <c r="B2168" s="88" t="s">
        <v>23</v>
      </c>
      <c r="C2168" s="88" t="s">
        <v>65</v>
      </c>
      <c r="D2168" s="88" t="s">
        <v>136</v>
      </c>
      <c r="E2168" s="130">
        <v>0.02</v>
      </c>
      <c r="F2168" s="130">
        <v>1</v>
      </c>
      <c r="G2168" s="90">
        <v>212.62250429264657</v>
      </c>
      <c r="H2168" s="90">
        <v>-0.91085378208711931</v>
      </c>
      <c r="I2168" s="90">
        <v>11.76849942783419</v>
      </c>
      <c r="J2168" s="90">
        <v>4.9460005036459347E-3</v>
      </c>
      <c r="K2168" s="90">
        <v>0</v>
      </c>
      <c r="L2168" s="90">
        <v>0</v>
      </c>
      <c r="M2168" s="90">
        <v>0</v>
      </c>
      <c r="N2168" s="89">
        <v>12</v>
      </c>
      <c r="O2168" s="89">
        <v>103</v>
      </c>
      <c r="P2168" s="89">
        <f t="shared" si="59"/>
        <v>30</v>
      </c>
      <c r="Q2168" s="91">
        <f>((alpha_a*(speed_s^beta_b))+(ceta_c*(speed_s^delta_d)))</f>
        <v>21.565860246649066</v>
      </c>
    </row>
    <row r="2169" spans="1:17" x14ac:dyDescent="0.25">
      <c r="A2169" s="88" t="s">
        <v>20</v>
      </c>
      <c r="B2169" s="88" t="s">
        <v>23</v>
      </c>
      <c r="C2169" s="88" t="s">
        <v>65</v>
      </c>
      <c r="D2169" s="88" t="s">
        <v>137</v>
      </c>
      <c r="E2169" s="130">
        <v>0.02</v>
      </c>
      <c r="F2169" s="130">
        <v>1</v>
      </c>
      <c r="G2169" s="90">
        <v>13.707578084020668</v>
      </c>
      <c r="H2169" s="90">
        <v>-7.9549316805791748E-2</v>
      </c>
      <c r="I2169" s="90">
        <v>302.6940740439648</v>
      </c>
      <c r="J2169" s="90">
        <v>-1.1204047576397465</v>
      </c>
      <c r="K2169" s="90">
        <v>0</v>
      </c>
      <c r="L2169" s="90">
        <v>0</v>
      </c>
      <c r="M2169" s="90">
        <v>0</v>
      </c>
      <c r="N2169" s="89">
        <v>12</v>
      </c>
      <c r="O2169" s="89">
        <v>104</v>
      </c>
      <c r="P2169" s="89">
        <f t="shared" si="59"/>
        <v>30</v>
      </c>
      <c r="Q2169" s="91">
        <f>((alpha_a*(speed_s^beta_b))+(ceta_c*(speed_s^delta_d)))</f>
        <v>17.157507668266494</v>
      </c>
    </row>
    <row r="2170" spans="1:17" x14ac:dyDescent="0.25">
      <c r="A2170" s="88" t="s">
        <v>20</v>
      </c>
      <c r="B2170" s="88" t="s">
        <v>23</v>
      </c>
      <c r="C2170" s="88" t="s">
        <v>65</v>
      </c>
      <c r="D2170" s="88" t="s">
        <v>138</v>
      </c>
      <c r="E2170" s="130">
        <v>0.02</v>
      </c>
      <c r="F2170" s="130">
        <v>1</v>
      </c>
      <c r="G2170" s="90">
        <v>121.14985150242964</v>
      </c>
      <c r="H2170" s="90">
        <v>-1.0114059189294027</v>
      </c>
      <c r="I2170" s="90">
        <v>10.313152882898953</v>
      </c>
      <c r="J2170" s="90">
        <v>-7.3834180997488369E-2</v>
      </c>
      <c r="K2170" s="90">
        <v>0</v>
      </c>
      <c r="L2170" s="90">
        <v>0</v>
      </c>
      <c r="M2170" s="90">
        <v>0</v>
      </c>
      <c r="N2170" s="89">
        <v>12</v>
      </c>
      <c r="O2170" s="89">
        <v>104</v>
      </c>
      <c r="P2170" s="89">
        <f t="shared" si="59"/>
        <v>30</v>
      </c>
      <c r="Q2170" s="91">
        <f>((alpha_a*(speed_s^beta_b))+(ceta_c*(speed_s^delta_d)))</f>
        <v>11.907529961434234</v>
      </c>
    </row>
    <row r="2171" spans="1:17" x14ac:dyDescent="0.25">
      <c r="A2171" s="88" t="s">
        <v>20</v>
      </c>
      <c r="B2171" s="88" t="s">
        <v>24</v>
      </c>
      <c r="C2171" s="88" t="s">
        <v>65</v>
      </c>
      <c r="D2171" s="88" t="s">
        <v>134</v>
      </c>
      <c r="E2171" s="130">
        <v>0.02</v>
      </c>
      <c r="F2171" s="130">
        <v>1</v>
      </c>
      <c r="G2171" s="90">
        <v>121.56572106861942</v>
      </c>
      <c r="H2171" s="90">
        <v>1.0083892962237884</v>
      </c>
      <c r="I2171" s="90">
        <v>-0.58041208632126229</v>
      </c>
      <c r="J2171" s="90">
        <v>0</v>
      </c>
      <c r="K2171" s="90">
        <v>0</v>
      </c>
      <c r="L2171" s="90">
        <v>0</v>
      </c>
      <c r="M2171" s="90">
        <v>0</v>
      </c>
      <c r="N2171" s="89">
        <v>12</v>
      </c>
      <c r="O2171" s="89">
        <v>101</v>
      </c>
      <c r="P2171" s="89">
        <f t="shared" si="59"/>
        <v>30</v>
      </c>
      <c r="Q2171" s="91">
        <f>((alpha_a*(beta_b^speed_s))*(speed_s^ceta_c))</f>
        <v>21.692964952761873</v>
      </c>
    </row>
    <row r="2172" spans="1:17" x14ac:dyDescent="0.25">
      <c r="A2172" s="88" t="s">
        <v>20</v>
      </c>
      <c r="B2172" s="88" t="s">
        <v>24</v>
      </c>
      <c r="C2172" s="88" t="s">
        <v>65</v>
      </c>
      <c r="D2172" s="88" t="s">
        <v>135</v>
      </c>
      <c r="E2172" s="130">
        <v>0.02</v>
      </c>
      <c r="F2172" s="130">
        <v>1</v>
      </c>
      <c r="G2172" s="90">
        <v>4.8407688787319154</v>
      </c>
      <c r="H2172" s="90">
        <v>0.15485307511899651</v>
      </c>
      <c r="I2172" s="90">
        <v>175.80648227558217</v>
      </c>
      <c r="J2172" s="90">
        <v>-0.9190273209054306</v>
      </c>
      <c r="K2172" s="90">
        <v>0</v>
      </c>
      <c r="L2172" s="90">
        <v>0</v>
      </c>
      <c r="M2172" s="90">
        <v>0</v>
      </c>
      <c r="N2172" s="89">
        <v>12</v>
      </c>
      <c r="O2172" s="89">
        <v>104</v>
      </c>
      <c r="P2172" s="89">
        <f t="shared" si="59"/>
        <v>30</v>
      </c>
      <c r="Q2172" s="91">
        <f>((alpha_a*(speed_s^beta_b))+(ceta_c*(speed_s^delta_d)))</f>
        <v>15.915200198857697</v>
      </c>
    </row>
    <row r="2173" spans="1:17" x14ac:dyDescent="0.25">
      <c r="A2173" s="88" t="s">
        <v>20</v>
      </c>
      <c r="B2173" s="88" t="s">
        <v>24</v>
      </c>
      <c r="C2173" s="88" t="s">
        <v>65</v>
      </c>
      <c r="D2173" s="88" t="s">
        <v>136</v>
      </c>
      <c r="E2173" s="130">
        <v>0.02</v>
      </c>
      <c r="F2173" s="130">
        <v>1</v>
      </c>
      <c r="G2173" s="90">
        <v>225.63470102043354</v>
      </c>
      <c r="H2173" s="90">
        <v>-0.9998185905034479</v>
      </c>
      <c r="I2173" s="90">
        <v>8.4508722317898055</v>
      </c>
      <c r="J2173" s="90">
        <v>4.4604362687503889E-2</v>
      </c>
      <c r="K2173" s="90">
        <v>0</v>
      </c>
      <c r="L2173" s="90">
        <v>0</v>
      </c>
      <c r="M2173" s="90">
        <v>0</v>
      </c>
      <c r="N2173" s="89">
        <v>12</v>
      </c>
      <c r="O2173" s="89">
        <v>105</v>
      </c>
      <c r="P2173" s="89">
        <f t="shared" si="59"/>
        <v>30</v>
      </c>
      <c r="Q2173" s="91">
        <f>((alpha_a*(speed_s^beta_b))+(ceta_c*(speed_s^delta_d)))</f>
        <v>17.361098223175023</v>
      </c>
    </row>
    <row r="2174" spans="1:17" x14ac:dyDescent="0.25">
      <c r="A2174" s="88" t="s">
        <v>20</v>
      </c>
      <c r="B2174" s="88" t="s">
        <v>24</v>
      </c>
      <c r="C2174" s="88" t="s">
        <v>65</v>
      </c>
      <c r="D2174" s="88" t="s">
        <v>137</v>
      </c>
      <c r="E2174" s="130">
        <v>0.02</v>
      </c>
      <c r="F2174" s="130">
        <v>1</v>
      </c>
      <c r="G2174" s="90">
        <v>7.8263918068036222</v>
      </c>
      <c r="H2174" s="90">
        <v>9.8516625958290291E-3</v>
      </c>
      <c r="I2174" s="90">
        <v>458.1999633980214</v>
      </c>
      <c r="J2174" s="90">
        <v>-1.2656794329648278</v>
      </c>
      <c r="K2174" s="90">
        <v>0</v>
      </c>
      <c r="L2174" s="90">
        <v>0</v>
      </c>
      <c r="M2174" s="90">
        <v>0</v>
      </c>
      <c r="N2174" s="89">
        <v>12</v>
      </c>
      <c r="O2174" s="89">
        <v>105</v>
      </c>
      <c r="P2174" s="89">
        <f t="shared" si="59"/>
        <v>30</v>
      </c>
      <c r="Q2174" s="91">
        <f>((alpha_a*(speed_s^beta_b))+(ceta_c*(speed_s^delta_d)))</f>
        <v>14.280261630946672</v>
      </c>
    </row>
    <row r="2175" spans="1:17" x14ac:dyDescent="0.25">
      <c r="A2175" s="88" t="s">
        <v>20</v>
      </c>
      <c r="B2175" s="88" t="s">
        <v>24</v>
      </c>
      <c r="C2175" s="88" t="s">
        <v>65</v>
      </c>
      <c r="D2175" s="88" t="s">
        <v>138</v>
      </c>
      <c r="E2175" s="130">
        <v>0.02</v>
      </c>
      <c r="F2175" s="130">
        <v>1</v>
      </c>
      <c r="G2175" s="90">
        <v>188.17204014115586</v>
      </c>
      <c r="H2175" s="90">
        <v>-1.1696589101664567</v>
      </c>
      <c r="I2175" s="90">
        <v>5.8966140929472086</v>
      </c>
      <c r="J2175" s="90">
        <v>1.7390952523258285E-2</v>
      </c>
      <c r="K2175" s="90">
        <v>0</v>
      </c>
      <c r="L2175" s="90">
        <v>0</v>
      </c>
      <c r="M2175" s="90">
        <v>0</v>
      </c>
      <c r="N2175" s="89">
        <v>12</v>
      </c>
      <c r="O2175" s="89">
        <v>105</v>
      </c>
      <c r="P2175" s="89">
        <f t="shared" si="59"/>
        <v>30</v>
      </c>
      <c r="Q2175" s="91">
        <f>((alpha_a*(speed_s^beta_b))+(ceta_c*(speed_s^delta_d)))</f>
        <v>9.7782267296111893</v>
      </c>
    </row>
    <row r="2176" spans="1:17" x14ac:dyDescent="0.25">
      <c r="A2176" s="88" t="s">
        <v>20</v>
      </c>
      <c r="B2176" s="88" t="s">
        <v>19</v>
      </c>
      <c r="C2176" s="88" t="s">
        <v>65</v>
      </c>
      <c r="D2176" s="88" t="s">
        <v>134</v>
      </c>
      <c r="E2176" s="130">
        <v>0.02</v>
      </c>
      <c r="F2176" s="130">
        <v>1</v>
      </c>
      <c r="G2176" s="90">
        <v>88.805989311908718</v>
      </c>
      <c r="H2176" s="90">
        <v>1.0008891435247875</v>
      </c>
      <c r="I2176" s="90">
        <v>-0.28119022568914098</v>
      </c>
      <c r="J2176" s="90">
        <v>0</v>
      </c>
      <c r="K2176" s="90">
        <v>0</v>
      </c>
      <c r="L2176" s="90">
        <v>0</v>
      </c>
      <c r="M2176" s="90">
        <v>0</v>
      </c>
      <c r="N2176" s="89">
        <v>11</v>
      </c>
      <c r="O2176" s="89">
        <v>75</v>
      </c>
      <c r="P2176" s="89">
        <f t="shared" si="59"/>
        <v>30</v>
      </c>
      <c r="Q2176" s="91">
        <f>((alpha_a*(beta_b^speed_s))*(speed_s^ceta_c))</f>
        <v>35.048509572903654</v>
      </c>
    </row>
    <row r="2177" spans="1:17" x14ac:dyDescent="0.25">
      <c r="A2177" s="88" t="s">
        <v>20</v>
      </c>
      <c r="B2177" s="88" t="s">
        <v>19</v>
      </c>
      <c r="C2177" s="88" t="s">
        <v>65</v>
      </c>
      <c r="D2177" s="88" t="s">
        <v>135</v>
      </c>
      <c r="E2177" s="130">
        <v>0.02</v>
      </c>
      <c r="F2177" s="130">
        <v>1</v>
      </c>
      <c r="G2177" s="90">
        <v>61.275456610403261</v>
      </c>
      <c r="H2177" s="90">
        <v>1.001417169762878</v>
      </c>
      <c r="I2177" s="90">
        <v>-0.31759193890275866</v>
      </c>
      <c r="J2177" s="90">
        <v>0</v>
      </c>
      <c r="K2177" s="90">
        <v>0</v>
      </c>
      <c r="L2177" s="90">
        <v>0</v>
      </c>
      <c r="M2177" s="90">
        <v>0</v>
      </c>
      <c r="N2177" s="89">
        <v>11</v>
      </c>
      <c r="O2177" s="89">
        <v>76</v>
      </c>
      <c r="P2177" s="89">
        <f t="shared" si="59"/>
        <v>30</v>
      </c>
      <c r="Q2177" s="91">
        <f>((alpha_a*(beta_b^speed_s))*(speed_s^ceta_c))</f>
        <v>21.707797025514278</v>
      </c>
    </row>
    <row r="2178" spans="1:17" x14ac:dyDescent="0.25">
      <c r="A2178" s="88" t="s">
        <v>20</v>
      </c>
      <c r="B2178" s="88" t="s">
        <v>19</v>
      </c>
      <c r="C2178" s="88" t="s">
        <v>65</v>
      </c>
      <c r="D2178" s="88" t="s">
        <v>136</v>
      </c>
      <c r="E2178" s="130">
        <v>0.02</v>
      </c>
      <c r="F2178" s="130">
        <v>1</v>
      </c>
      <c r="G2178" s="90">
        <v>75.012221164553139</v>
      </c>
      <c r="H2178" s="90">
        <v>1.0027334551377267</v>
      </c>
      <c r="I2178" s="90">
        <v>-0.38755928479870327</v>
      </c>
      <c r="J2178" s="90">
        <v>0</v>
      </c>
      <c r="K2178" s="90">
        <v>0</v>
      </c>
      <c r="L2178" s="90">
        <v>0</v>
      </c>
      <c r="M2178" s="90">
        <v>0</v>
      </c>
      <c r="N2178" s="89">
        <v>11</v>
      </c>
      <c r="O2178" s="89">
        <v>79</v>
      </c>
      <c r="P2178" s="89">
        <f t="shared" si="59"/>
        <v>30</v>
      </c>
      <c r="Q2178" s="91">
        <f>((alpha_a*(beta_b^speed_s))*(speed_s^ceta_c))</f>
        <v>21.788388836507732</v>
      </c>
    </row>
    <row r="2179" spans="1:17" x14ac:dyDescent="0.25">
      <c r="A2179" s="88" t="s">
        <v>20</v>
      </c>
      <c r="B2179" s="88" t="s">
        <v>19</v>
      </c>
      <c r="C2179" s="88" t="s">
        <v>65</v>
      </c>
      <c r="D2179" s="88" t="s">
        <v>137</v>
      </c>
      <c r="E2179" s="130">
        <v>0.02</v>
      </c>
      <c r="F2179" s="130">
        <v>1</v>
      </c>
      <c r="G2179" s="90">
        <v>236.62891849138214</v>
      </c>
      <c r="H2179" s="90">
        <v>-1.1012743835568592</v>
      </c>
      <c r="I2179" s="90">
        <v>17.921761199688707</v>
      </c>
      <c r="J2179" s="90">
        <v>-0.10426904135949136</v>
      </c>
      <c r="K2179" s="90">
        <v>0</v>
      </c>
      <c r="L2179" s="90">
        <v>0</v>
      </c>
      <c r="M2179" s="90">
        <v>0</v>
      </c>
      <c r="N2179" s="89">
        <v>11</v>
      </c>
      <c r="O2179" s="89">
        <v>81</v>
      </c>
      <c r="P2179" s="89">
        <f t="shared" si="59"/>
        <v>30</v>
      </c>
      <c r="Q2179" s="91">
        <f>((alpha_a*(speed_s^beta_b))+(ceta_c*(speed_s^delta_d)))</f>
        <v>18.16002331659444</v>
      </c>
    </row>
    <row r="2180" spans="1:17" x14ac:dyDescent="0.25">
      <c r="A2180" s="88" t="s">
        <v>20</v>
      </c>
      <c r="B2180" s="88" t="s">
        <v>19</v>
      </c>
      <c r="C2180" s="88" t="s">
        <v>65</v>
      </c>
      <c r="D2180" s="88" t="s">
        <v>138</v>
      </c>
      <c r="E2180" s="130">
        <v>0.02</v>
      </c>
      <c r="F2180" s="130">
        <v>1</v>
      </c>
      <c r="G2180" s="90">
        <v>49.693818525494407</v>
      </c>
      <c r="H2180" s="90">
        <v>0.99961833215404094</v>
      </c>
      <c r="I2180" s="90">
        <v>-0.38603593613924547</v>
      </c>
      <c r="J2180" s="90">
        <v>0</v>
      </c>
      <c r="K2180" s="90">
        <v>0</v>
      </c>
      <c r="L2180" s="90">
        <v>0</v>
      </c>
      <c r="M2180" s="90">
        <v>0</v>
      </c>
      <c r="N2180" s="89">
        <v>11</v>
      </c>
      <c r="O2180" s="89">
        <v>82</v>
      </c>
      <c r="P2180" s="89">
        <f t="shared" si="59"/>
        <v>30</v>
      </c>
      <c r="Q2180" s="91">
        <f>((alpha_a*(beta_b^speed_s))*(speed_s^ceta_c))</f>
        <v>13.216207448286223</v>
      </c>
    </row>
    <row r="2181" spans="1:17" x14ac:dyDescent="0.25">
      <c r="A2181" s="88" t="s">
        <v>20</v>
      </c>
      <c r="B2181" s="88" t="s">
        <v>22</v>
      </c>
      <c r="C2181" s="88" t="s">
        <v>65</v>
      </c>
      <c r="D2181" s="88" t="s">
        <v>134</v>
      </c>
      <c r="E2181" s="130">
        <v>0.02</v>
      </c>
      <c r="F2181" s="130">
        <v>1</v>
      </c>
      <c r="G2181" s="90">
        <v>63.464296960744107</v>
      </c>
      <c r="H2181" s="90">
        <v>1.0062379802589603</v>
      </c>
      <c r="I2181" s="90">
        <v>-0.48208222034344389</v>
      </c>
      <c r="J2181" s="90">
        <v>0</v>
      </c>
      <c r="K2181" s="90">
        <v>0</v>
      </c>
      <c r="L2181" s="90">
        <v>0</v>
      </c>
      <c r="M2181" s="90">
        <v>0</v>
      </c>
      <c r="N2181" s="89">
        <v>11</v>
      </c>
      <c r="O2181" s="89">
        <v>86</v>
      </c>
      <c r="P2181" s="89">
        <f t="shared" si="59"/>
        <v>30</v>
      </c>
      <c r="Q2181" s="91">
        <f>((alpha_a*(beta_b^speed_s))*(speed_s^ceta_c))</f>
        <v>14.840780748816879</v>
      </c>
    </row>
    <row r="2182" spans="1:17" x14ac:dyDescent="0.25">
      <c r="A2182" s="88" t="s">
        <v>20</v>
      </c>
      <c r="B2182" s="88" t="s">
        <v>22</v>
      </c>
      <c r="C2182" s="88" t="s">
        <v>65</v>
      </c>
      <c r="D2182" s="88" t="s">
        <v>135</v>
      </c>
      <c r="E2182" s="130">
        <v>0.02</v>
      </c>
      <c r="F2182" s="130">
        <v>1</v>
      </c>
      <c r="G2182" s="90">
        <v>102.38618212778827</v>
      </c>
      <c r="H2182" s="90">
        <v>-1.1336744249608841</v>
      </c>
      <c r="I2182" s="90">
        <v>12.554472566450503</v>
      </c>
      <c r="J2182" s="90">
        <v>-9.3310321845284178E-2</v>
      </c>
      <c r="K2182" s="90">
        <v>0</v>
      </c>
      <c r="L2182" s="90">
        <v>0</v>
      </c>
      <c r="M2182" s="90">
        <v>0</v>
      </c>
      <c r="N2182" s="89">
        <v>11</v>
      </c>
      <c r="O2182" s="89">
        <v>86</v>
      </c>
      <c r="P2182" s="89">
        <f t="shared" si="59"/>
        <v>30</v>
      </c>
      <c r="Q2182" s="91">
        <f>((alpha_a*(speed_s^beta_b))+(ceta_c*(speed_s^delta_d)))</f>
        <v>11.306496380052472</v>
      </c>
    </row>
    <row r="2183" spans="1:17" x14ac:dyDescent="0.25">
      <c r="A2183" s="88" t="s">
        <v>20</v>
      </c>
      <c r="B2183" s="88" t="s">
        <v>22</v>
      </c>
      <c r="C2183" s="88" t="s">
        <v>65</v>
      </c>
      <c r="D2183" s="88" t="s">
        <v>136</v>
      </c>
      <c r="E2183" s="130">
        <v>0.02</v>
      </c>
      <c r="F2183" s="130">
        <v>1</v>
      </c>
      <c r="G2183" s="90">
        <v>7.8247548267983955</v>
      </c>
      <c r="H2183" s="90">
        <v>36.481061967538743</v>
      </c>
      <c r="I2183" s="90">
        <v>1.9397067989503833</v>
      </c>
      <c r="J2183" s="90">
        <v>1.2036011455297109</v>
      </c>
      <c r="K2183" s="90">
        <v>-1.6068086650978912E-3</v>
      </c>
      <c r="L2183" s="90">
        <v>0</v>
      </c>
      <c r="M2183" s="90">
        <v>0</v>
      </c>
      <c r="N2183" s="89">
        <v>11</v>
      </c>
      <c r="O2183" s="89">
        <v>86</v>
      </c>
      <c r="P2183" s="89">
        <f t="shared" si="59"/>
        <v>30</v>
      </c>
      <c r="Q2183" s="91">
        <f>(alpha_a+(beta_b/(1+EXP((((-1)*ceta_c)+(delta_d*LN(speed_s)))+(epsilon_e*speed_s)))))</f>
        <v>11.784295609752043</v>
      </c>
    </row>
    <row r="2184" spans="1:17" x14ac:dyDescent="0.25">
      <c r="A2184" s="88" t="s">
        <v>20</v>
      </c>
      <c r="B2184" s="88" t="s">
        <v>22</v>
      </c>
      <c r="C2184" s="88" t="s">
        <v>65</v>
      </c>
      <c r="D2184" s="88" t="s">
        <v>137</v>
      </c>
      <c r="E2184" s="130">
        <v>0.02</v>
      </c>
      <c r="F2184" s="130">
        <v>1</v>
      </c>
      <c r="G2184" s="90">
        <v>25.09308507593915</v>
      </c>
      <c r="H2184" s="90">
        <v>-0.31370836635523491</v>
      </c>
      <c r="I2184" s="90">
        <v>549.31402053653471</v>
      </c>
      <c r="J2184" s="90">
        <v>-1.8041689368588634</v>
      </c>
      <c r="K2184" s="90">
        <v>0</v>
      </c>
      <c r="L2184" s="90">
        <v>0</v>
      </c>
      <c r="M2184" s="90">
        <v>0</v>
      </c>
      <c r="N2184" s="89">
        <v>11</v>
      </c>
      <c r="O2184" s="89">
        <v>86</v>
      </c>
      <c r="P2184" s="89">
        <f t="shared" si="59"/>
        <v>30</v>
      </c>
      <c r="Q2184" s="91">
        <f>((alpha_a*(speed_s^beta_b))+(ceta_c*(speed_s^delta_d)))</f>
        <v>9.8212160791983756</v>
      </c>
    </row>
    <row r="2185" spans="1:17" x14ac:dyDescent="0.25">
      <c r="A2185" s="88" t="s">
        <v>20</v>
      </c>
      <c r="B2185" s="88" t="s">
        <v>22</v>
      </c>
      <c r="C2185" s="88" t="s">
        <v>65</v>
      </c>
      <c r="D2185" s="88" t="s">
        <v>138</v>
      </c>
      <c r="E2185" s="130">
        <v>0.02</v>
      </c>
      <c r="F2185" s="130">
        <v>1</v>
      </c>
      <c r="G2185" s="90">
        <v>3.108146157872465</v>
      </c>
      <c r="H2185" s="90">
        <v>1.1605864302611144</v>
      </c>
      <c r="I2185" s="90">
        <v>-0.36412651041402794</v>
      </c>
      <c r="J2185" s="90">
        <v>0</v>
      </c>
      <c r="K2185" s="90">
        <v>0</v>
      </c>
      <c r="L2185" s="90">
        <v>0</v>
      </c>
      <c r="M2185" s="90">
        <v>0</v>
      </c>
      <c r="N2185" s="89">
        <v>11</v>
      </c>
      <c r="O2185" s="89">
        <v>86</v>
      </c>
      <c r="P2185" s="89">
        <f t="shared" ref="P2185:P2248" si="61">IF($P$2&lt;N2185,N2185,IF($P$2&gt;O2185,O2185,$P$2))</f>
        <v>30</v>
      </c>
      <c r="Q2185" s="91">
        <f>EXP((alpha_a+(beta_b/speed_s))+(ceta_c*LN(speed_s)))</f>
        <v>6.7420648690628431</v>
      </c>
    </row>
    <row r="2186" spans="1:17" x14ac:dyDescent="0.25">
      <c r="A2186" s="88" t="s">
        <v>20</v>
      </c>
      <c r="B2186" s="88" t="s">
        <v>21</v>
      </c>
      <c r="C2186" s="88" t="s">
        <v>65</v>
      </c>
      <c r="D2186" s="88" t="s">
        <v>134</v>
      </c>
      <c r="E2186" s="130">
        <v>0.02</v>
      </c>
      <c r="F2186" s="130">
        <v>1</v>
      </c>
      <c r="G2186" s="90">
        <v>86.051092073636624</v>
      </c>
      <c r="H2186" s="90">
        <v>1.0038280515909408</v>
      </c>
      <c r="I2186" s="90">
        <v>-0.38934800233240269</v>
      </c>
      <c r="J2186" s="90">
        <v>0</v>
      </c>
      <c r="K2186" s="90">
        <v>0</v>
      </c>
      <c r="L2186" s="90">
        <v>0</v>
      </c>
      <c r="M2186" s="90">
        <v>0</v>
      </c>
      <c r="N2186" s="89">
        <v>11</v>
      </c>
      <c r="O2186" s="89">
        <v>85</v>
      </c>
      <c r="P2186" s="89">
        <f t="shared" si="61"/>
        <v>30</v>
      </c>
      <c r="Q2186" s="91">
        <f>((alpha_a*(beta_b^speed_s))*(speed_s^ceta_c))</f>
        <v>25.669771798755296</v>
      </c>
    </row>
    <row r="2187" spans="1:17" x14ac:dyDescent="0.25">
      <c r="A2187" s="88" t="s">
        <v>20</v>
      </c>
      <c r="B2187" s="88" t="s">
        <v>21</v>
      </c>
      <c r="C2187" s="88" t="s">
        <v>65</v>
      </c>
      <c r="D2187" s="88" t="s">
        <v>135</v>
      </c>
      <c r="E2187" s="130">
        <v>0.02</v>
      </c>
      <c r="F2187" s="130">
        <v>1</v>
      </c>
      <c r="G2187" s="90">
        <v>16.74124321207854</v>
      </c>
      <c r="H2187" s="90">
        <v>-8.8299261393623124E-2</v>
      </c>
      <c r="I2187" s="90">
        <v>91.223614029220585</v>
      </c>
      <c r="J2187" s="90">
        <v>-0.96922040138851118</v>
      </c>
      <c r="K2187" s="90">
        <v>0</v>
      </c>
      <c r="L2187" s="90">
        <v>0</v>
      </c>
      <c r="M2187" s="90">
        <v>0</v>
      </c>
      <c r="N2187" s="89">
        <v>11</v>
      </c>
      <c r="O2187" s="89">
        <v>86</v>
      </c>
      <c r="P2187" s="89">
        <f t="shared" si="61"/>
        <v>30</v>
      </c>
      <c r="Q2187" s="91">
        <f>((alpha_a*(speed_s^beta_b))+(ceta_c*(speed_s^delta_d)))</f>
        <v>15.774589270155211</v>
      </c>
    </row>
    <row r="2188" spans="1:17" x14ac:dyDescent="0.25">
      <c r="A2188" s="88" t="s">
        <v>20</v>
      </c>
      <c r="B2188" s="88" t="s">
        <v>21</v>
      </c>
      <c r="C2188" s="88" t="s">
        <v>65</v>
      </c>
      <c r="D2188" s="88" t="s">
        <v>136</v>
      </c>
      <c r="E2188" s="130">
        <v>0.02</v>
      </c>
      <c r="F2188" s="130">
        <v>1</v>
      </c>
      <c r="G2188" s="90">
        <v>98.622307486995055</v>
      </c>
      <c r="H2188" s="90">
        <v>-0.7577825545598198</v>
      </c>
      <c r="I2188" s="90">
        <v>7.491353461624251</v>
      </c>
      <c r="J2188" s="90">
        <v>4.6974092248212605E-2</v>
      </c>
      <c r="K2188" s="90">
        <v>0</v>
      </c>
      <c r="L2188" s="90">
        <v>0</v>
      </c>
      <c r="M2188" s="90">
        <v>0</v>
      </c>
      <c r="N2188" s="89">
        <v>11</v>
      </c>
      <c r="O2188" s="89">
        <v>86</v>
      </c>
      <c r="P2188" s="89">
        <f t="shared" si="61"/>
        <v>30</v>
      </c>
      <c r="Q2188" s="91">
        <f>((alpha_a*(speed_s^beta_b))+(ceta_c*(speed_s^delta_d)))</f>
        <v>16.28184849286389</v>
      </c>
    </row>
    <row r="2189" spans="1:17" x14ac:dyDescent="0.25">
      <c r="A2189" s="88" t="s">
        <v>20</v>
      </c>
      <c r="B2189" s="88" t="s">
        <v>21</v>
      </c>
      <c r="C2189" s="88" t="s">
        <v>65</v>
      </c>
      <c r="D2189" s="88" t="s">
        <v>137</v>
      </c>
      <c r="E2189" s="130">
        <v>0.02</v>
      </c>
      <c r="F2189" s="130">
        <v>1</v>
      </c>
      <c r="G2189" s="90">
        <v>34.364346384131899</v>
      </c>
      <c r="H2189" s="90">
        <v>-0.29798788603279608</v>
      </c>
      <c r="I2189" s="90">
        <v>1279.1948758878757</v>
      </c>
      <c r="J2189" s="90">
        <v>-2.101778550320669</v>
      </c>
      <c r="K2189" s="90">
        <v>0</v>
      </c>
      <c r="L2189" s="90">
        <v>0</v>
      </c>
      <c r="M2189" s="90">
        <v>0</v>
      </c>
      <c r="N2189" s="89">
        <v>11</v>
      </c>
      <c r="O2189" s="89">
        <v>86</v>
      </c>
      <c r="P2189" s="89">
        <f t="shared" si="61"/>
        <v>30</v>
      </c>
      <c r="Q2189" s="91">
        <f>((alpha_a*(speed_s^beta_b))+(ceta_c*(speed_s^delta_d)))</f>
        <v>13.477659622855299</v>
      </c>
    </row>
    <row r="2190" spans="1:17" x14ac:dyDescent="0.25">
      <c r="A2190" s="88" t="s">
        <v>20</v>
      </c>
      <c r="B2190" s="88" t="s">
        <v>21</v>
      </c>
      <c r="C2190" s="88" t="s">
        <v>65</v>
      </c>
      <c r="D2190" s="88" t="s">
        <v>138</v>
      </c>
      <c r="E2190" s="130">
        <v>0.02</v>
      </c>
      <c r="F2190" s="130">
        <v>1</v>
      </c>
      <c r="G2190" s="90">
        <v>3.3504148959158724</v>
      </c>
      <c r="H2190" s="90">
        <v>1.1166350047305968</v>
      </c>
      <c r="I2190" s="90">
        <v>-0.33710764298338985</v>
      </c>
      <c r="J2190" s="90">
        <v>0</v>
      </c>
      <c r="K2190" s="90">
        <v>0</v>
      </c>
      <c r="L2190" s="90">
        <v>0</v>
      </c>
      <c r="M2190" s="90">
        <v>0</v>
      </c>
      <c r="N2190" s="89">
        <v>11</v>
      </c>
      <c r="O2190" s="89">
        <v>86</v>
      </c>
      <c r="P2190" s="89">
        <f t="shared" si="61"/>
        <v>30</v>
      </c>
      <c r="Q2190" s="91">
        <f>EXP((alpha_a+(beta_b/speed_s))+(ceta_c*LN(speed_s)))</f>
        <v>9.4033539618340587</v>
      </c>
    </row>
    <row r="2191" spans="1:17" x14ac:dyDescent="0.25">
      <c r="A2191" s="88" t="s">
        <v>6</v>
      </c>
      <c r="B2191" s="88" t="s">
        <v>5</v>
      </c>
      <c r="C2191" s="88" t="s">
        <v>65</v>
      </c>
      <c r="D2191" s="88" t="s">
        <v>134</v>
      </c>
      <c r="E2191" s="130">
        <v>0.02</v>
      </c>
      <c r="F2191" s="130">
        <v>1</v>
      </c>
      <c r="G2191" s="90">
        <v>81.304657995571489</v>
      </c>
      <c r="H2191" s="90">
        <v>1.005425477800779</v>
      </c>
      <c r="I2191" s="90">
        <v>-0.42413344593027036</v>
      </c>
      <c r="J2191" s="90">
        <v>0</v>
      </c>
      <c r="K2191" s="90">
        <v>0</v>
      </c>
      <c r="L2191" s="90">
        <v>0</v>
      </c>
      <c r="M2191" s="90">
        <v>0</v>
      </c>
      <c r="N2191" s="89">
        <v>12</v>
      </c>
      <c r="O2191" s="89">
        <v>86</v>
      </c>
      <c r="P2191" s="89">
        <f t="shared" si="61"/>
        <v>30</v>
      </c>
      <c r="Q2191" s="91">
        <f>((alpha_a*(beta_b^speed_s))*(speed_s^ceta_c))</f>
        <v>22.600366670462229</v>
      </c>
    </row>
    <row r="2192" spans="1:17" x14ac:dyDescent="0.25">
      <c r="A2192" s="88" t="s">
        <v>6</v>
      </c>
      <c r="B2192" s="88" t="s">
        <v>5</v>
      </c>
      <c r="C2192" s="88" t="s">
        <v>65</v>
      </c>
      <c r="D2192" s="88" t="s">
        <v>135</v>
      </c>
      <c r="E2192" s="130">
        <v>0.02</v>
      </c>
      <c r="F2192" s="130">
        <v>1</v>
      </c>
      <c r="G2192" s="90">
        <v>45.739046673575913</v>
      </c>
      <c r="H2192" s="90">
        <v>1.004184513106654</v>
      </c>
      <c r="I2192" s="90">
        <v>-0.39020559020471002</v>
      </c>
      <c r="J2192" s="90">
        <v>0</v>
      </c>
      <c r="K2192" s="90">
        <v>0</v>
      </c>
      <c r="L2192" s="90">
        <v>0</v>
      </c>
      <c r="M2192" s="90">
        <v>0</v>
      </c>
      <c r="N2192" s="89">
        <v>12</v>
      </c>
      <c r="O2192" s="89">
        <v>86</v>
      </c>
      <c r="P2192" s="89">
        <f t="shared" si="61"/>
        <v>30</v>
      </c>
      <c r="Q2192" s="91">
        <f>((alpha_a*(beta_b^speed_s))*(speed_s^ceta_c))</f>
        <v>13.750285475404743</v>
      </c>
    </row>
    <row r="2193" spans="1:17" x14ac:dyDescent="0.25">
      <c r="A2193" s="88" t="s">
        <v>6</v>
      </c>
      <c r="B2193" s="88" t="s">
        <v>5</v>
      </c>
      <c r="C2193" s="88" t="s">
        <v>65</v>
      </c>
      <c r="D2193" s="88" t="s">
        <v>136</v>
      </c>
      <c r="E2193" s="130">
        <v>0.02</v>
      </c>
      <c r="F2193" s="130">
        <v>1</v>
      </c>
      <c r="G2193" s="90">
        <v>55.475132860344949</v>
      </c>
      <c r="H2193" s="90">
        <v>1.004561532933387</v>
      </c>
      <c r="I2193" s="90">
        <v>-0.43723437483893279</v>
      </c>
      <c r="J2193" s="90">
        <v>0</v>
      </c>
      <c r="K2193" s="90">
        <v>0</v>
      </c>
      <c r="L2193" s="90">
        <v>0</v>
      </c>
      <c r="M2193" s="90">
        <v>0</v>
      </c>
      <c r="N2193" s="89">
        <v>12</v>
      </c>
      <c r="O2193" s="89">
        <v>86</v>
      </c>
      <c r="P2193" s="89">
        <f t="shared" si="61"/>
        <v>30</v>
      </c>
      <c r="Q2193" s="91">
        <f>((alpha_a*(beta_b^speed_s))*(speed_s^ceta_c))</f>
        <v>14.372968760335374</v>
      </c>
    </row>
    <row r="2194" spans="1:17" x14ac:dyDescent="0.25">
      <c r="A2194" s="88" t="s">
        <v>6</v>
      </c>
      <c r="B2194" s="88" t="s">
        <v>5</v>
      </c>
      <c r="C2194" s="88" t="s">
        <v>65</v>
      </c>
      <c r="D2194" s="88" t="s">
        <v>137</v>
      </c>
      <c r="E2194" s="130">
        <v>0.02</v>
      </c>
      <c r="F2194" s="130">
        <v>1</v>
      </c>
      <c r="G2194" s="90">
        <v>3.1428734777473779</v>
      </c>
      <c r="H2194" s="90">
        <v>2.9671888169659226</v>
      </c>
      <c r="I2194" s="90">
        <v>-0.23700566936319961</v>
      </c>
      <c r="J2194" s="90">
        <v>0</v>
      </c>
      <c r="K2194" s="90">
        <v>0</v>
      </c>
      <c r="L2194" s="90">
        <v>0</v>
      </c>
      <c r="M2194" s="90">
        <v>0</v>
      </c>
      <c r="N2194" s="89">
        <v>12</v>
      </c>
      <c r="O2194" s="89">
        <v>86</v>
      </c>
      <c r="P2194" s="89">
        <f t="shared" si="61"/>
        <v>30</v>
      </c>
      <c r="Q2194" s="91">
        <f>EXP((alpha_a+(beta_b/speed_s))+(ceta_c*LN(speed_s)))</f>
        <v>11.423546521574695</v>
      </c>
    </row>
    <row r="2195" spans="1:17" x14ac:dyDescent="0.25">
      <c r="A2195" s="88" t="s">
        <v>6</v>
      </c>
      <c r="B2195" s="88" t="s">
        <v>5</v>
      </c>
      <c r="C2195" s="88" t="s">
        <v>65</v>
      </c>
      <c r="D2195" s="88" t="s">
        <v>138</v>
      </c>
      <c r="E2195" s="130">
        <v>0.02</v>
      </c>
      <c r="F2195" s="130">
        <v>1</v>
      </c>
      <c r="G2195" s="90">
        <v>2.9164630831519949</v>
      </c>
      <c r="H2195" s="90">
        <v>0.86501635286742329</v>
      </c>
      <c r="I2195" s="90">
        <v>-0.25250001998649113</v>
      </c>
      <c r="J2195" s="90">
        <v>0</v>
      </c>
      <c r="K2195" s="90">
        <v>0</v>
      </c>
      <c r="L2195" s="90">
        <v>0</v>
      </c>
      <c r="M2195" s="90">
        <v>0</v>
      </c>
      <c r="N2195" s="89">
        <v>12</v>
      </c>
      <c r="O2195" s="89">
        <v>86</v>
      </c>
      <c r="P2195" s="89">
        <f t="shared" si="61"/>
        <v>30</v>
      </c>
      <c r="Q2195" s="91">
        <f>EXP((alpha_a+(beta_b/speed_s))+(ceta_c*LN(speed_s)))</f>
        <v>8.0566235530283432</v>
      </c>
    </row>
    <row r="2196" spans="1:17" x14ac:dyDescent="0.25">
      <c r="A2196" s="88" t="s">
        <v>6</v>
      </c>
      <c r="B2196" s="88" t="s">
        <v>5</v>
      </c>
      <c r="C2196" s="88" t="s">
        <v>65</v>
      </c>
      <c r="D2196" s="88" t="s">
        <v>131</v>
      </c>
      <c r="E2196" s="130">
        <v>0.02</v>
      </c>
      <c r="F2196" s="130">
        <v>1</v>
      </c>
      <c r="G2196" s="90">
        <v>-15.719697821600001</v>
      </c>
      <c r="H2196" s="90">
        <v>5.3471618428000003</v>
      </c>
      <c r="I2196" s="90">
        <v>0.34106457540000001</v>
      </c>
      <c r="J2196" s="90">
        <v>57.803404162500001</v>
      </c>
      <c r="K2196" s="90">
        <v>1</v>
      </c>
      <c r="L2196" s="90">
        <v>-0.28353748150000002</v>
      </c>
      <c r="M2196" s="90">
        <v>8.9612718600000002E-2</v>
      </c>
      <c r="N2196" s="89">
        <v>5</v>
      </c>
      <c r="O2196" s="89">
        <v>85</v>
      </c>
      <c r="P2196" s="89">
        <f t="shared" si="61"/>
        <v>30</v>
      </c>
      <c r="Q2196" s="91">
        <f>(alpha_a+beta_b*speed_s+ceta_c*speed_s^2+delta_d/speed_s)/(epsilon_e+feta_f*speed_s+gamma_g*speed_s^2)</f>
        <v>6.2010808241685123</v>
      </c>
    </row>
    <row r="2197" spans="1:17" x14ac:dyDescent="0.25">
      <c r="A2197" s="88" t="s">
        <v>6</v>
      </c>
      <c r="B2197" s="88" t="s">
        <v>5</v>
      </c>
      <c r="C2197" s="88" t="s">
        <v>65</v>
      </c>
      <c r="D2197" s="88" t="s">
        <v>132</v>
      </c>
      <c r="E2197" s="130">
        <v>0.02</v>
      </c>
      <c r="F2197" s="130">
        <v>1</v>
      </c>
      <c r="G2197" s="90">
        <v>32.2725442582</v>
      </c>
      <c r="H2197" s="90">
        <v>-0.8667860007</v>
      </c>
      <c r="I2197" s="90">
        <v>2.07408478E-2</v>
      </c>
      <c r="J2197" s="90">
        <v>39.813397852900003</v>
      </c>
      <c r="K2197" s="90">
        <v>1</v>
      </c>
      <c r="L2197" s="90">
        <v>3.0018192900000001E-2</v>
      </c>
      <c r="M2197" s="90">
        <v>7.2050209000000002E-3</v>
      </c>
      <c r="N2197" s="89">
        <v>5</v>
      </c>
      <c r="O2197" s="89">
        <v>85</v>
      </c>
      <c r="P2197" s="89">
        <f t="shared" si="61"/>
        <v>30</v>
      </c>
      <c r="Q2197" s="91">
        <f>(alpha_a+beta_b*speed_s+ceta_c*speed_s^2+delta_d/speed_s)/(epsilon_e+feta_f*speed_s+gamma_g*speed_s^2)</f>
        <v>3.1320975783966682</v>
      </c>
    </row>
    <row r="2198" spans="1:17" x14ac:dyDescent="0.25">
      <c r="A2198" s="88" t="s">
        <v>6</v>
      </c>
      <c r="B2198" s="88" t="s">
        <v>5</v>
      </c>
      <c r="C2198" s="88" t="s">
        <v>65</v>
      </c>
      <c r="D2198" s="88" t="s">
        <v>133</v>
      </c>
      <c r="E2198" s="130">
        <v>0.02</v>
      </c>
      <c r="F2198" s="130">
        <v>1</v>
      </c>
      <c r="G2198" s="90">
        <v>-5.9661412671000003</v>
      </c>
      <c r="H2198" s="90">
        <v>0.67625401809999997</v>
      </c>
      <c r="I2198" s="90">
        <v>4.3239578999999997E-3</v>
      </c>
      <c r="J2198" s="90">
        <v>21.217013800099998</v>
      </c>
      <c r="K2198" s="90">
        <v>1</v>
      </c>
      <c r="L2198" s="90">
        <v>-0.49732594340000003</v>
      </c>
      <c r="M2198" s="90">
        <v>8.0638470800000001E-2</v>
      </c>
      <c r="N2198" s="89">
        <v>5</v>
      </c>
      <c r="O2198" s="89">
        <v>85</v>
      </c>
      <c r="P2198" s="89">
        <f t="shared" si="61"/>
        <v>30</v>
      </c>
      <c r="Q2198" s="91">
        <f>(alpha_a+beta_b*speed_s+ceta_c*speed_s^2+delta_d/speed_s)/(epsilon_e+feta_f*speed_s+gamma_g*speed_s^2)</f>
        <v>0.32256968788175183</v>
      </c>
    </row>
    <row r="2199" spans="1:17" x14ac:dyDescent="0.25">
      <c r="A2199" s="88" t="s">
        <v>6</v>
      </c>
      <c r="B2199" s="88" t="s">
        <v>10</v>
      </c>
      <c r="C2199" s="88" t="s">
        <v>65</v>
      </c>
      <c r="D2199" s="88" t="s">
        <v>134</v>
      </c>
      <c r="E2199" s="130">
        <v>0.02</v>
      </c>
      <c r="F2199" s="130">
        <v>1</v>
      </c>
      <c r="G2199" s="90">
        <v>78.328444368191398</v>
      </c>
      <c r="H2199" s="90">
        <v>1.0040547810983638</v>
      </c>
      <c r="I2199" s="90">
        <v>-0.33171155919686007</v>
      </c>
      <c r="J2199" s="90">
        <v>0</v>
      </c>
      <c r="K2199" s="90">
        <v>0</v>
      </c>
      <c r="L2199" s="90">
        <v>0</v>
      </c>
      <c r="M2199" s="90">
        <v>0</v>
      </c>
      <c r="N2199" s="89">
        <v>12</v>
      </c>
      <c r="O2199" s="89">
        <v>81</v>
      </c>
      <c r="P2199" s="89">
        <f t="shared" si="61"/>
        <v>30</v>
      </c>
      <c r="Q2199" s="91">
        <f>((alpha_a*(beta_b^speed_s))*(speed_s^ceta_c))</f>
        <v>28.619600161704799</v>
      </c>
    </row>
    <row r="2200" spans="1:17" x14ac:dyDescent="0.25">
      <c r="A2200" s="88" t="s">
        <v>6</v>
      </c>
      <c r="B2200" s="88" t="s">
        <v>10</v>
      </c>
      <c r="C2200" s="88" t="s">
        <v>65</v>
      </c>
      <c r="D2200" s="88" t="s">
        <v>135</v>
      </c>
      <c r="E2200" s="130">
        <v>0.02</v>
      </c>
      <c r="F2200" s="130">
        <v>1</v>
      </c>
      <c r="G2200" s="90">
        <v>57.450504974137921</v>
      </c>
      <c r="H2200" s="90">
        <v>1.003000334748908</v>
      </c>
      <c r="I2200" s="90">
        <v>-0.3403536276886896</v>
      </c>
      <c r="J2200" s="90">
        <v>0</v>
      </c>
      <c r="K2200" s="90">
        <v>0</v>
      </c>
      <c r="L2200" s="90">
        <v>0</v>
      </c>
      <c r="M2200" s="90">
        <v>0</v>
      </c>
      <c r="N2200" s="89">
        <v>12</v>
      </c>
      <c r="O2200" s="89">
        <v>82</v>
      </c>
      <c r="P2200" s="89">
        <f t="shared" si="61"/>
        <v>30</v>
      </c>
      <c r="Q2200" s="91">
        <f>((alpha_a*(beta_b^speed_s))*(speed_s^ceta_c))</f>
        <v>19.750705427287542</v>
      </c>
    </row>
    <row r="2201" spans="1:17" x14ac:dyDescent="0.25">
      <c r="A2201" s="88" t="s">
        <v>6</v>
      </c>
      <c r="B2201" s="88" t="s">
        <v>10</v>
      </c>
      <c r="C2201" s="88" t="s">
        <v>65</v>
      </c>
      <c r="D2201" s="88" t="s">
        <v>136</v>
      </c>
      <c r="E2201" s="130">
        <v>0.02</v>
      </c>
      <c r="F2201" s="130">
        <v>1</v>
      </c>
      <c r="G2201" s="90">
        <v>15.454370214295691</v>
      </c>
      <c r="H2201" s="90">
        <v>-3.8649197369395122E-2</v>
      </c>
      <c r="I2201" s="90">
        <v>82.941833200809853</v>
      </c>
      <c r="J2201" s="90">
        <v>-0.74618294760443138</v>
      </c>
      <c r="K2201" s="90">
        <v>0</v>
      </c>
      <c r="L2201" s="90">
        <v>0</v>
      </c>
      <c r="M2201" s="90">
        <v>0</v>
      </c>
      <c r="N2201" s="89">
        <v>12</v>
      </c>
      <c r="O2201" s="89">
        <v>84</v>
      </c>
      <c r="P2201" s="89">
        <f t="shared" si="61"/>
        <v>30</v>
      </c>
      <c r="Q2201" s="91">
        <f>((alpha_a*(speed_s^beta_b))+(ceta_c*(speed_s^delta_d)))</f>
        <v>20.105674413027081</v>
      </c>
    </row>
    <row r="2202" spans="1:17" x14ac:dyDescent="0.25">
      <c r="A2202" s="88" t="s">
        <v>6</v>
      </c>
      <c r="B2202" s="88" t="s">
        <v>10</v>
      </c>
      <c r="C2202" s="88" t="s">
        <v>65</v>
      </c>
      <c r="D2202" s="88" t="s">
        <v>137</v>
      </c>
      <c r="E2202" s="130">
        <v>0.02</v>
      </c>
      <c r="F2202" s="130">
        <v>1</v>
      </c>
      <c r="G2202" s="90">
        <v>3.4527540532980927</v>
      </c>
      <c r="H2202" s="90">
        <v>2.4653905848549118</v>
      </c>
      <c r="I2202" s="90">
        <v>-0.22701877721309047</v>
      </c>
      <c r="J2202" s="90">
        <v>0</v>
      </c>
      <c r="K2202" s="90">
        <v>0</v>
      </c>
      <c r="L2202" s="90">
        <v>0</v>
      </c>
      <c r="M2202" s="90">
        <v>0</v>
      </c>
      <c r="N2202" s="89">
        <v>12</v>
      </c>
      <c r="O2202" s="89">
        <v>85</v>
      </c>
      <c r="P2202" s="89">
        <f t="shared" si="61"/>
        <v>30</v>
      </c>
      <c r="Q2202" s="91">
        <f>EXP((alpha_a+(beta_b/speed_s))+(ceta_c*LN(speed_s)))</f>
        <v>15.844113903795982</v>
      </c>
    </row>
    <row r="2203" spans="1:17" x14ac:dyDescent="0.25">
      <c r="A2203" s="88" t="s">
        <v>6</v>
      </c>
      <c r="B2203" s="88" t="s">
        <v>10</v>
      </c>
      <c r="C2203" s="88" t="s">
        <v>65</v>
      </c>
      <c r="D2203" s="88" t="s">
        <v>138</v>
      </c>
      <c r="E2203" s="130">
        <v>0.02</v>
      </c>
      <c r="F2203" s="130">
        <v>1</v>
      </c>
      <c r="G2203" s="90">
        <v>4242581.6500215828</v>
      </c>
      <c r="H2203" s="90">
        <v>-6.6151792961499716</v>
      </c>
      <c r="I2203" s="90">
        <v>28.192780522197872</v>
      </c>
      <c r="J2203" s="90">
        <v>-0.27318148884468402</v>
      </c>
      <c r="K2203" s="90">
        <v>0</v>
      </c>
      <c r="L2203" s="90">
        <v>0</v>
      </c>
      <c r="M2203" s="90">
        <v>0</v>
      </c>
      <c r="N2203" s="89">
        <v>12</v>
      </c>
      <c r="O2203" s="89">
        <v>85</v>
      </c>
      <c r="P2203" s="89">
        <f t="shared" si="61"/>
        <v>30</v>
      </c>
      <c r="Q2203" s="91">
        <f>((alpha_a*(speed_s^beta_b))+(ceta_c*(speed_s^delta_d)))</f>
        <v>11.133808316182801</v>
      </c>
    </row>
    <row r="2204" spans="1:17" x14ac:dyDescent="0.25">
      <c r="A2204" s="88" t="s">
        <v>6</v>
      </c>
      <c r="B2204" s="88" t="s">
        <v>10</v>
      </c>
      <c r="C2204" s="88" t="s">
        <v>65</v>
      </c>
      <c r="D2204" s="88" t="s">
        <v>131</v>
      </c>
      <c r="E2204" s="130">
        <v>0.02</v>
      </c>
      <c r="F2204" s="130">
        <v>1</v>
      </c>
      <c r="G2204" s="90">
        <v>105.9659518269</v>
      </c>
      <c r="H2204" s="90">
        <v>4.9190389703999999</v>
      </c>
      <c r="I2204" s="90">
        <v>-5.7576303699999998E-2</v>
      </c>
      <c r="J2204" s="90">
        <v>8.1914023914000005</v>
      </c>
      <c r="K2204" s="90">
        <v>1</v>
      </c>
      <c r="L2204" s="90">
        <v>1.0482512037</v>
      </c>
      <c r="M2204" s="90">
        <v>-9.7137670999999995E-3</v>
      </c>
      <c r="N2204" s="89">
        <v>5</v>
      </c>
      <c r="O2204" s="89">
        <v>85</v>
      </c>
      <c r="P2204" s="89">
        <f t="shared" si="61"/>
        <v>30</v>
      </c>
      <c r="Q2204" s="91">
        <f>(alpha_a+beta_b*speed_s+ceta_c*speed_s^2+delta_d/speed_s)/(epsilon_e+feta_f*speed_s+gamma_g*speed_s^2)</f>
        <v>8.5209977923206335</v>
      </c>
    </row>
    <row r="2205" spans="1:17" x14ac:dyDescent="0.25">
      <c r="A2205" s="88" t="s">
        <v>6</v>
      </c>
      <c r="B2205" s="88" t="s">
        <v>10</v>
      </c>
      <c r="C2205" s="88" t="s">
        <v>65</v>
      </c>
      <c r="D2205" s="88" t="s">
        <v>132</v>
      </c>
      <c r="E2205" s="130">
        <v>0.02</v>
      </c>
      <c r="F2205" s="130">
        <v>1</v>
      </c>
      <c r="G2205" s="90">
        <v>39.851894194800003</v>
      </c>
      <c r="H2205" s="90">
        <v>-0.80696597609999998</v>
      </c>
      <c r="I2205" s="90">
        <v>5.04030408E-2</v>
      </c>
      <c r="J2205" s="90">
        <v>40.186905811199999</v>
      </c>
      <c r="K2205" s="90">
        <v>1</v>
      </c>
      <c r="L2205" s="90">
        <v>-2.9137108700000001E-2</v>
      </c>
      <c r="M2205" s="90">
        <v>1.7838933500000001E-2</v>
      </c>
      <c r="N2205" s="89">
        <v>5</v>
      </c>
      <c r="O2205" s="89">
        <v>85</v>
      </c>
      <c r="P2205" s="89">
        <f t="shared" si="61"/>
        <v>30</v>
      </c>
      <c r="Q2205" s="91">
        <f>(alpha_a+beta_b*speed_s+ceta_c*speed_s^2+delta_d/speed_s)/(epsilon_e+feta_f*speed_s+gamma_g*speed_s^2)</f>
        <v>3.8530064183914634</v>
      </c>
    </row>
    <row r="2206" spans="1:17" x14ac:dyDescent="0.25">
      <c r="A2206" s="88" t="s">
        <v>6</v>
      </c>
      <c r="B2206" s="88" t="s">
        <v>10</v>
      </c>
      <c r="C2206" s="88" t="s">
        <v>65</v>
      </c>
      <c r="D2206" s="88" t="s">
        <v>133</v>
      </c>
      <c r="E2206" s="130">
        <v>0.02</v>
      </c>
      <c r="F2206" s="130">
        <v>1</v>
      </c>
      <c r="G2206" s="90">
        <v>-9.1091612220999991</v>
      </c>
      <c r="H2206" s="90">
        <v>0.99466364809999996</v>
      </c>
      <c r="I2206" s="90">
        <v>2.3886894E-3</v>
      </c>
      <c r="J2206" s="90">
        <v>27.7492088849</v>
      </c>
      <c r="K2206" s="90">
        <v>1</v>
      </c>
      <c r="L2206" s="90">
        <v>-0.50627180169999997</v>
      </c>
      <c r="M2206" s="90">
        <v>7.9708496500000003E-2</v>
      </c>
      <c r="N2206" s="89">
        <v>5</v>
      </c>
      <c r="O2206" s="89">
        <v>85</v>
      </c>
      <c r="P2206" s="89">
        <f t="shared" si="61"/>
        <v>30</v>
      </c>
      <c r="Q2206" s="91">
        <f>(alpha_a+beta_b*speed_s+ceta_c*speed_s^2+delta_d/speed_s)/(epsilon_e+feta_f*speed_s+gamma_g*speed_s^2)</f>
        <v>0.41365338168211135</v>
      </c>
    </row>
    <row r="2207" spans="1:17" x14ac:dyDescent="0.25">
      <c r="A2207" s="88" t="s">
        <v>6</v>
      </c>
      <c r="B2207" s="88" t="s">
        <v>9</v>
      </c>
      <c r="C2207" s="88" t="s">
        <v>65</v>
      </c>
      <c r="D2207" s="88" t="s">
        <v>134</v>
      </c>
      <c r="E2207" s="130">
        <v>0.02</v>
      </c>
      <c r="F2207" s="130">
        <v>1</v>
      </c>
      <c r="G2207" s="90">
        <v>76.608636894371699</v>
      </c>
      <c r="H2207" s="90">
        <v>1.0023971027639866</v>
      </c>
      <c r="I2207" s="90">
        <v>-0.27834213992935686</v>
      </c>
      <c r="J2207" s="90">
        <v>0</v>
      </c>
      <c r="K2207" s="90">
        <v>0</v>
      </c>
      <c r="L2207" s="90">
        <v>0</v>
      </c>
      <c r="M2207" s="90">
        <v>0</v>
      </c>
      <c r="N2207" s="89">
        <v>12</v>
      </c>
      <c r="O2207" s="89">
        <v>74</v>
      </c>
      <c r="P2207" s="89">
        <f t="shared" si="61"/>
        <v>30</v>
      </c>
      <c r="Q2207" s="91">
        <f>((alpha_a*(beta_b^speed_s))*(speed_s^ceta_c))</f>
        <v>31.939398005256773</v>
      </c>
    </row>
    <row r="2208" spans="1:17" x14ac:dyDescent="0.25">
      <c r="A2208" s="88" t="s">
        <v>6</v>
      </c>
      <c r="B2208" s="88" t="s">
        <v>9</v>
      </c>
      <c r="C2208" s="88" t="s">
        <v>65</v>
      </c>
      <c r="D2208" s="88" t="s">
        <v>135</v>
      </c>
      <c r="E2208" s="130">
        <v>0.02</v>
      </c>
      <c r="F2208" s="130">
        <v>1</v>
      </c>
      <c r="G2208" s="90">
        <v>59.630189574450583</v>
      </c>
      <c r="H2208" s="90">
        <v>1.0025185643710381</v>
      </c>
      <c r="I2208" s="90">
        <v>-0.31923562854710752</v>
      </c>
      <c r="J2208" s="90">
        <v>0</v>
      </c>
      <c r="K2208" s="90">
        <v>0</v>
      </c>
      <c r="L2208" s="90">
        <v>0</v>
      </c>
      <c r="M2208" s="90">
        <v>0</v>
      </c>
      <c r="N2208" s="89">
        <v>12</v>
      </c>
      <c r="O2208" s="89">
        <v>76</v>
      </c>
      <c r="P2208" s="89">
        <f t="shared" si="61"/>
        <v>30</v>
      </c>
      <c r="Q2208" s="91">
        <f>((alpha_a*(beta_b^speed_s))*(speed_s^ceta_c))</f>
        <v>21.711466724182628</v>
      </c>
    </row>
    <row r="2209" spans="1:17" x14ac:dyDescent="0.25">
      <c r="A2209" s="88" t="s">
        <v>6</v>
      </c>
      <c r="B2209" s="88" t="s">
        <v>9</v>
      </c>
      <c r="C2209" s="88" t="s">
        <v>65</v>
      </c>
      <c r="D2209" s="88" t="s">
        <v>136</v>
      </c>
      <c r="E2209" s="130">
        <v>0.02</v>
      </c>
      <c r="F2209" s="130">
        <v>1</v>
      </c>
      <c r="G2209" s="90">
        <v>83.591978218142145</v>
      </c>
      <c r="H2209" s="90">
        <v>-0.69081440239549574</v>
      </c>
      <c r="I2209" s="90">
        <v>14.81035677048388</v>
      </c>
      <c r="J2209" s="90">
        <v>-1.8207266521389633E-2</v>
      </c>
      <c r="K2209" s="90">
        <v>0</v>
      </c>
      <c r="L2209" s="90">
        <v>0</v>
      </c>
      <c r="M2209" s="90">
        <v>0</v>
      </c>
      <c r="N2209" s="89">
        <v>12</v>
      </c>
      <c r="O2209" s="89">
        <v>80</v>
      </c>
      <c r="P2209" s="89">
        <f t="shared" si="61"/>
        <v>30</v>
      </c>
      <c r="Q2209" s="91">
        <f>((alpha_a*(speed_s^beta_b))+(ceta_c*(speed_s^delta_d)))</f>
        <v>21.896341151681888</v>
      </c>
    </row>
    <row r="2210" spans="1:17" x14ac:dyDescent="0.25">
      <c r="A2210" s="88" t="s">
        <v>6</v>
      </c>
      <c r="B2210" s="88" t="s">
        <v>9</v>
      </c>
      <c r="C2210" s="88" t="s">
        <v>65</v>
      </c>
      <c r="D2210" s="88" t="s">
        <v>137</v>
      </c>
      <c r="E2210" s="130">
        <v>0.02</v>
      </c>
      <c r="F2210" s="130">
        <v>1</v>
      </c>
      <c r="G2210" s="90">
        <v>3.5102633991823846</v>
      </c>
      <c r="H2210" s="90">
        <v>2.3619364728994126</v>
      </c>
      <c r="I2210" s="90">
        <v>-0.21735713658748945</v>
      </c>
      <c r="J2210" s="90">
        <v>0</v>
      </c>
      <c r="K2210" s="90">
        <v>0</v>
      </c>
      <c r="L2210" s="90">
        <v>0</v>
      </c>
      <c r="M2210" s="90">
        <v>0</v>
      </c>
      <c r="N2210" s="89">
        <v>12</v>
      </c>
      <c r="O2210" s="89">
        <v>81</v>
      </c>
      <c r="P2210" s="89">
        <f t="shared" si="61"/>
        <v>30</v>
      </c>
      <c r="Q2210" s="91">
        <f>EXP((alpha_a+(beta_b/speed_s))+(ceta_c*LN(speed_s)))</f>
        <v>17.28294351372449</v>
      </c>
    </row>
    <row r="2211" spans="1:17" x14ac:dyDescent="0.25">
      <c r="A2211" s="88" t="s">
        <v>6</v>
      </c>
      <c r="B2211" s="88" t="s">
        <v>9</v>
      </c>
      <c r="C2211" s="88" t="s">
        <v>65</v>
      </c>
      <c r="D2211" s="88" t="s">
        <v>138</v>
      </c>
      <c r="E2211" s="130">
        <v>0.02</v>
      </c>
      <c r="F2211" s="130">
        <v>1</v>
      </c>
      <c r="G2211" s="90">
        <v>29.364390382586503</v>
      </c>
      <c r="H2211" s="90">
        <v>0.99907552180531045</v>
      </c>
      <c r="I2211" s="90">
        <v>-0.25086514070263877</v>
      </c>
      <c r="J2211" s="90">
        <v>0</v>
      </c>
      <c r="K2211" s="90">
        <v>0</v>
      </c>
      <c r="L2211" s="90">
        <v>0</v>
      </c>
      <c r="M2211" s="90">
        <v>0</v>
      </c>
      <c r="N2211" s="89">
        <v>12</v>
      </c>
      <c r="O2211" s="89">
        <v>82</v>
      </c>
      <c r="P2211" s="89">
        <f t="shared" si="61"/>
        <v>30</v>
      </c>
      <c r="Q2211" s="91">
        <f>((alpha_a*(beta_b^speed_s))*(speed_s^ceta_c))</f>
        <v>12.167807022490791</v>
      </c>
    </row>
    <row r="2212" spans="1:17" x14ac:dyDescent="0.25">
      <c r="A2212" s="88" t="s">
        <v>6</v>
      </c>
      <c r="B2212" s="88" t="s">
        <v>9</v>
      </c>
      <c r="C2212" s="88" t="s">
        <v>65</v>
      </c>
      <c r="D2212" s="88" t="s">
        <v>131</v>
      </c>
      <c r="E2212" s="130">
        <v>0.02</v>
      </c>
      <c r="F2212" s="130">
        <v>1</v>
      </c>
      <c r="G2212" s="90">
        <v>154.9611856457</v>
      </c>
      <c r="H2212" s="90">
        <v>8.7086922753000007</v>
      </c>
      <c r="I2212" s="90">
        <v>-8.8045688499999997E-2</v>
      </c>
      <c r="J2212" s="90">
        <v>-12.864249702</v>
      </c>
      <c r="K2212" s="90">
        <v>1</v>
      </c>
      <c r="L2212" s="90">
        <v>1.5584669912</v>
      </c>
      <c r="M2212" s="90">
        <v>-1.19302322E-2</v>
      </c>
      <c r="N2212" s="89">
        <v>5</v>
      </c>
      <c r="O2212" s="89">
        <v>80</v>
      </c>
      <c r="P2212" s="89">
        <f t="shared" si="61"/>
        <v>30</v>
      </c>
      <c r="Q2212" s="91">
        <f>(alpha_a+beta_b*speed_s+ceta_c*speed_s^2+delta_d/speed_s)/(epsilon_e+feta_f*speed_s+gamma_g*speed_s^2)</f>
        <v>9.0918723135939512</v>
      </c>
    </row>
    <row r="2213" spans="1:17" x14ac:dyDescent="0.25">
      <c r="A2213" s="88" t="s">
        <v>6</v>
      </c>
      <c r="B2213" s="88" t="s">
        <v>9</v>
      </c>
      <c r="C2213" s="88" t="s">
        <v>65</v>
      </c>
      <c r="D2213" s="88" t="s">
        <v>132</v>
      </c>
      <c r="E2213" s="130">
        <v>0.02</v>
      </c>
      <c r="F2213" s="130">
        <v>1</v>
      </c>
      <c r="G2213" s="90">
        <v>30.339923594999998</v>
      </c>
      <c r="H2213" s="90">
        <v>-0.37030457090000002</v>
      </c>
      <c r="I2213" s="90">
        <v>7.1855786500000005E-2</v>
      </c>
      <c r="J2213" s="90">
        <v>46.358551263099997</v>
      </c>
      <c r="K2213" s="90">
        <v>1</v>
      </c>
      <c r="L2213" s="90">
        <v>-0.1075902514</v>
      </c>
      <c r="M2213" s="90">
        <v>2.61335561E-2</v>
      </c>
      <c r="N2213" s="89">
        <v>5</v>
      </c>
      <c r="O2213" s="89">
        <v>80</v>
      </c>
      <c r="P2213" s="89">
        <f t="shared" si="61"/>
        <v>30</v>
      </c>
      <c r="Q2213" s="91">
        <f>(alpha_a+beta_b*speed_s+ceta_c*speed_s^2+delta_d/speed_s)/(epsilon_e+feta_f*speed_s+gamma_g*speed_s^2)</f>
        <v>4.0129767598739194</v>
      </c>
    </row>
    <row r="2214" spans="1:17" x14ac:dyDescent="0.25">
      <c r="A2214" s="88" t="s">
        <v>6</v>
      </c>
      <c r="B2214" s="88" t="s">
        <v>9</v>
      </c>
      <c r="C2214" s="88" t="s">
        <v>65</v>
      </c>
      <c r="D2214" s="88" t="s">
        <v>133</v>
      </c>
      <c r="E2214" s="130">
        <v>0.02</v>
      </c>
      <c r="F2214" s="130">
        <v>1</v>
      </c>
      <c r="G2214" s="90">
        <v>-10.538561659200001</v>
      </c>
      <c r="H2214" s="90">
        <v>1.1041314564</v>
      </c>
      <c r="I2214" s="90">
        <v>2.2261000000000002E-6</v>
      </c>
      <c r="J2214" s="90">
        <v>30.4144312112</v>
      </c>
      <c r="K2214" s="90">
        <v>1</v>
      </c>
      <c r="L2214" s="90">
        <v>-0.49739988660000001</v>
      </c>
      <c r="M2214" s="90">
        <v>7.5936769700000004E-2</v>
      </c>
      <c r="N2214" s="89">
        <v>5</v>
      </c>
      <c r="O2214" s="89">
        <v>80</v>
      </c>
      <c r="P2214" s="89">
        <f t="shared" si="61"/>
        <v>30</v>
      </c>
      <c r="Q2214" s="91">
        <f>(alpha_a+beta_b*speed_s+ceta_c*speed_s^2+delta_d/speed_s)/(epsilon_e+feta_f*speed_s+gamma_g*speed_s^2)</f>
        <v>0.43367740773286229</v>
      </c>
    </row>
    <row r="2215" spans="1:17" x14ac:dyDescent="0.25">
      <c r="A2215" s="88" t="s">
        <v>6</v>
      </c>
      <c r="B2215" s="88" t="s">
        <v>8</v>
      </c>
      <c r="C2215" s="88" t="s">
        <v>65</v>
      </c>
      <c r="D2215" s="88" t="s">
        <v>134</v>
      </c>
      <c r="E2215" s="130">
        <v>0.02</v>
      </c>
      <c r="F2215" s="130">
        <v>1</v>
      </c>
      <c r="G2215" s="90">
        <v>93.098019686614279</v>
      </c>
      <c r="H2215" s="90">
        <v>1.0023061228945154</v>
      </c>
      <c r="I2215" s="90">
        <v>-0.27994049258095383</v>
      </c>
      <c r="J2215" s="90">
        <v>0</v>
      </c>
      <c r="K2215" s="90">
        <v>0</v>
      </c>
      <c r="L2215" s="90">
        <v>0</v>
      </c>
      <c r="M2215" s="90">
        <v>0</v>
      </c>
      <c r="N2215" s="89">
        <v>12</v>
      </c>
      <c r="O2215" s="89">
        <v>74</v>
      </c>
      <c r="P2215" s="89">
        <f t="shared" si="61"/>
        <v>30</v>
      </c>
      <c r="Q2215" s="91">
        <f>((alpha_a*(beta_b^speed_s))*(speed_s^ceta_c))</f>
        <v>38.498684777033411</v>
      </c>
    </row>
    <row r="2216" spans="1:17" x14ac:dyDescent="0.25">
      <c r="A2216" s="88" t="s">
        <v>6</v>
      </c>
      <c r="B2216" s="88" t="s">
        <v>8</v>
      </c>
      <c r="C2216" s="88" t="s">
        <v>65</v>
      </c>
      <c r="D2216" s="88" t="s">
        <v>135</v>
      </c>
      <c r="E2216" s="130">
        <v>0.02</v>
      </c>
      <c r="F2216" s="130">
        <v>1</v>
      </c>
      <c r="G2216" s="90">
        <v>42.562637905910442</v>
      </c>
      <c r="H2216" s="90">
        <v>-0.9309306728244342</v>
      </c>
      <c r="I2216" s="90">
        <v>45.138396355406513</v>
      </c>
      <c r="J2216" s="90">
        <v>-0.1823144156719641</v>
      </c>
      <c r="K2216" s="90">
        <v>0</v>
      </c>
      <c r="L2216" s="90">
        <v>0</v>
      </c>
      <c r="M2216" s="90">
        <v>0</v>
      </c>
      <c r="N2216" s="89">
        <v>12</v>
      </c>
      <c r="O2216" s="89">
        <v>76</v>
      </c>
      <c r="P2216" s="89">
        <f t="shared" si="61"/>
        <v>30</v>
      </c>
      <c r="Q2216" s="91">
        <f>((alpha_a*(speed_s^beta_b))+(ceta_c*(speed_s^delta_d)))</f>
        <v>26.074277922366882</v>
      </c>
    </row>
    <row r="2217" spans="1:17" x14ac:dyDescent="0.25">
      <c r="A2217" s="88" t="s">
        <v>6</v>
      </c>
      <c r="B2217" s="88" t="s">
        <v>8</v>
      </c>
      <c r="C2217" s="88" t="s">
        <v>65</v>
      </c>
      <c r="D2217" s="88" t="s">
        <v>136</v>
      </c>
      <c r="E2217" s="130">
        <v>0.02</v>
      </c>
      <c r="F2217" s="130">
        <v>1</v>
      </c>
      <c r="G2217" s="90">
        <v>3.9556706927240208</v>
      </c>
      <c r="H2217" s="90">
        <v>1.6107408450291709</v>
      </c>
      <c r="I2217" s="90">
        <v>-0.21558771226125242</v>
      </c>
      <c r="J2217" s="90">
        <v>0</v>
      </c>
      <c r="K2217" s="90">
        <v>0</v>
      </c>
      <c r="L2217" s="90">
        <v>0</v>
      </c>
      <c r="M2217" s="90">
        <v>0</v>
      </c>
      <c r="N2217" s="89">
        <v>12</v>
      </c>
      <c r="O2217" s="89">
        <v>78</v>
      </c>
      <c r="P2217" s="89">
        <f t="shared" si="61"/>
        <v>30</v>
      </c>
      <c r="Q2217" s="91">
        <f>EXP((alpha_a+(beta_b/speed_s))+(ceta_c*LN(speed_s)))</f>
        <v>26.472479707275028</v>
      </c>
    </row>
    <row r="2218" spans="1:17" x14ac:dyDescent="0.25">
      <c r="A2218" s="88" t="s">
        <v>6</v>
      </c>
      <c r="B2218" s="88" t="s">
        <v>8</v>
      </c>
      <c r="C2218" s="88" t="s">
        <v>65</v>
      </c>
      <c r="D2218" s="88" t="s">
        <v>137</v>
      </c>
      <c r="E2218" s="130">
        <v>0.02</v>
      </c>
      <c r="F2218" s="130">
        <v>1</v>
      </c>
      <c r="G2218" s="90">
        <v>67.071157525154575</v>
      </c>
      <c r="H2218" s="90">
        <v>1.0020041442631238</v>
      </c>
      <c r="I2218" s="90">
        <v>-0.36180866211485502</v>
      </c>
      <c r="J2218" s="90">
        <v>0</v>
      </c>
      <c r="K2218" s="90">
        <v>0</v>
      </c>
      <c r="L2218" s="90">
        <v>0</v>
      </c>
      <c r="M2218" s="90">
        <v>0</v>
      </c>
      <c r="N2218" s="89">
        <v>12</v>
      </c>
      <c r="O2218" s="89">
        <v>79</v>
      </c>
      <c r="P2218" s="89">
        <f t="shared" si="61"/>
        <v>30</v>
      </c>
      <c r="Q2218" s="91">
        <f>((alpha_a*(beta_b^speed_s))*(speed_s^ceta_c))</f>
        <v>20.805879052737858</v>
      </c>
    </row>
    <row r="2219" spans="1:17" x14ac:dyDescent="0.25">
      <c r="A2219" s="88" t="s">
        <v>6</v>
      </c>
      <c r="B2219" s="88" t="s">
        <v>8</v>
      </c>
      <c r="C2219" s="88" t="s">
        <v>65</v>
      </c>
      <c r="D2219" s="88" t="s">
        <v>138</v>
      </c>
      <c r="E2219" s="130">
        <v>0.02</v>
      </c>
      <c r="F2219" s="130">
        <v>1</v>
      </c>
      <c r="G2219" s="90">
        <v>35.131056918795011</v>
      </c>
      <c r="H2219" s="90">
        <v>0.9992497114754002</v>
      </c>
      <c r="I2219" s="90">
        <v>-0.25285337463348634</v>
      </c>
      <c r="J2219" s="90">
        <v>0</v>
      </c>
      <c r="K2219" s="90">
        <v>0</v>
      </c>
      <c r="L2219" s="90">
        <v>0</v>
      </c>
      <c r="M2219" s="90">
        <v>0</v>
      </c>
      <c r="N2219" s="89">
        <v>12</v>
      </c>
      <c r="O2219" s="89">
        <v>81</v>
      </c>
      <c r="P2219" s="89">
        <f t="shared" si="61"/>
        <v>30</v>
      </c>
      <c r="Q2219" s="91">
        <f>((alpha_a*(beta_b^speed_s))*(speed_s^ceta_c))</f>
        <v>14.535067995492742</v>
      </c>
    </row>
    <row r="2220" spans="1:17" x14ac:dyDescent="0.25">
      <c r="A2220" s="88" t="s">
        <v>6</v>
      </c>
      <c r="B2220" s="88" t="s">
        <v>8</v>
      </c>
      <c r="C2220" s="88" t="s">
        <v>65</v>
      </c>
      <c r="D2220" s="88" t="s">
        <v>131</v>
      </c>
      <c r="E2220" s="130">
        <v>0.02</v>
      </c>
      <c r="F2220" s="130">
        <v>1</v>
      </c>
      <c r="G2220" s="90">
        <v>195.0323678316</v>
      </c>
      <c r="H2220" s="90">
        <v>9.8568699215999995</v>
      </c>
      <c r="I2220" s="90">
        <v>-9.4366760699999996E-2</v>
      </c>
      <c r="J2220" s="90">
        <v>-56.663755080000001</v>
      </c>
      <c r="K2220" s="90">
        <v>1</v>
      </c>
      <c r="L2220" s="90">
        <v>1.5243190993</v>
      </c>
      <c r="M2220" s="90">
        <v>-1.0753525099999999E-2</v>
      </c>
      <c r="N2220" s="89">
        <v>5</v>
      </c>
      <c r="O2220" s="89">
        <v>80</v>
      </c>
      <c r="P2220" s="89">
        <f t="shared" si="61"/>
        <v>30</v>
      </c>
      <c r="Q2220" s="91">
        <f>(alpha_a+beta_b*speed_s+ceta_c*speed_s^2+delta_d/speed_s)/(epsilon_e+feta_f*speed_s+gamma_g*speed_s^2)</f>
        <v>10.901601147942513</v>
      </c>
    </row>
    <row r="2221" spans="1:17" x14ac:dyDescent="0.25">
      <c r="A2221" s="88" t="s">
        <v>6</v>
      </c>
      <c r="B2221" s="88" t="s">
        <v>8</v>
      </c>
      <c r="C2221" s="88" t="s">
        <v>65</v>
      </c>
      <c r="D2221" s="88" t="s">
        <v>132</v>
      </c>
      <c r="E2221" s="130">
        <v>0.02</v>
      </c>
      <c r="F2221" s="130">
        <v>1</v>
      </c>
      <c r="G2221" s="90">
        <v>43.287945920600002</v>
      </c>
      <c r="H2221" s="90">
        <v>-0.44081756189999999</v>
      </c>
      <c r="I2221" s="90">
        <v>9.7180460299999993E-2</v>
      </c>
      <c r="J2221" s="90">
        <v>57.543411704199997</v>
      </c>
      <c r="K2221" s="90">
        <v>1</v>
      </c>
      <c r="L2221" s="90">
        <v>-7.2675447000000004E-2</v>
      </c>
      <c r="M2221" s="90">
        <v>2.8966316799999999E-2</v>
      </c>
      <c r="N2221" s="89">
        <v>5</v>
      </c>
      <c r="O2221" s="89">
        <v>80</v>
      </c>
      <c r="P2221" s="89">
        <f t="shared" si="61"/>
        <v>30</v>
      </c>
      <c r="Q2221" s="91">
        <f>(alpha_a+beta_b*speed_s+ceta_c*speed_s^2+delta_d/speed_s)/(epsilon_e+feta_f*speed_s+gamma_g*speed_s^2)</f>
        <v>4.798984421927468</v>
      </c>
    </row>
    <row r="2222" spans="1:17" x14ac:dyDescent="0.25">
      <c r="A2222" s="88" t="s">
        <v>6</v>
      </c>
      <c r="B2222" s="88" t="s">
        <v>8</v>
      </c>
      <c r="C2222" s="88" t="s">
        <v>65</v>
      </c>
      <c r="D2222" s="88" t="s">
        <v>133</v>
      </c>
      <c r="E2222" s="130">
        <v>0.02</v>
      </c>
      <c r="F2222" s="130">
        <v>1</v>
      </c>
      <c r="G2222" s="90">
        <v>-161.79769103640001</v>
      </c>
      <c r="H2222" s="90">
        <v>10.4796001319</v>
      </c>
      <c r="I2222" s="90">
        <v>-0.51241579309999996</v>
      </c>
      <c r="J2222" s="90">
        <v>496.97036251219998</v>
      </c>
      <c r="K2222" s="90">
        <v>0</v>
      </c>
      <c r="L2222" s="90">
        <v>3.7420717696999999</v>
      </c>
      <c r="M2222" s="90">
        <v>-1.0348579043999999</v>
      </c>
      <c r="N2222" s="89">
        <v>5</v>
      </c>
      <c r="O2222" s="89">
        <v>80</v>
      </c>
      <c r="P2222" s="89">
        <f t="shared" si="61"/>
        <v>30</v>
      </c>
      <c r="Q2222" s="91">
        <f>(alpha_a+beta_b*speed_s+ceta_c*speed_s^2+delta_d/speed_s)/(epsilon_e+feta_f*speed_s+gamma_g*speed_s^2)</f>
        <v>0.35650674032725582</v>
      </c>
    </row>
    <row r="2223" spans="1:17" x14ac:dyDescent="0.25">
      <c r="A2223" s="88" t="s">
        <v>6</v>
      </c>
      <c r="B2223" s="88" t="s">
        <v>7</v>
      </c>
      <c r="C2223" s="88" t="s">
        <v>65</v>
      </c>
      <c r="D2223" s="88" t="s">
        <v>134</v>
      </c>
      <c r="E2223" s="130">
        <v>0.02</v>
      </c>
      <c r="F2223" s="130">
        <v>1</v>
      </c>
      <c r="G2223" s="90">
        <v>-1.5638373439899212E-4</v>
      </c>
      <c r="H2223" s="90">
        <v>2.3485206056550623E-2</v>
      </c>
      <c r="I2223" s="90">
        <v>-1.3171374282996648</v>
      </c>
      <c r="J2223" s="90">
        <v>67.447953950013385</v>
      </c>
      <c r="K2223" s="90">
        <v>0</v>
      </c>
      <c r="L2223" s="90">
        <v>0</v>
      </c>
      <c r="M2223" s="90">
        <v>0</v>
      </c>
      <c r="N2223" s="89">
        <v>12</v>
      </c>
      <c r="O2223" s="89">
        <v>66</v>
      </c>
      <c r="P2223" s="89">
        <f t="shared" si="61"/>
        <v>30</v>
      </c>
      <c r="Q2223" s="91">
        <f>(((alpha_a*(speed_s^3))+(beta_b*(speed_s^2))+(ceta_c*speed_s))+delta_d)</f>
        <v>44.84815572314622</v>
      </c>
    </row>
    <row r="2224" spans="1:17" x14ac:dyDescent="0.25">
      <c r="A2224" s="88" t="s">
        <v>6</v>
      </c>
      <c r="B2224" s="88" t="s">
        <v>7</v>
      </c>
      <c r="C2224" s="88" t="s">
        <v>65</v>
      </c>
      <c r="D2224" s="88" t="s">
        <v>135</v>
      </c>
      <c r="E2224" s="130">
        <v>0.02</v>
      </c>
      <c r="F2224" s="130">
        <v>1</v>
      </c>
      <c r="G2224" s="90">
        <v>-9.6645053905280285E-5</v>
      </c>
      <c r="H2224" s="90">
        <v>1.5472665533946514E-2</v>
      </c>
      <c r="I2224" s="90">
        <v>-0.9177502131580092</v>
      </c>
      <c r="J2224" s="90">
        <v>46.272356846274896</v>
      </c>
      <c r="K2224" s="90">
        <v>0</v>
      </c>
      <c r="L2224" s="90">
        <v>0</v>
      </c>
      <c r="M2224" s="90">
        <v>0</v>
      </c>
      <c r="N2224" s="89">
        <v>12</v>
      </c>
      <c r="O2224" s="89">
        <v>68</v>
      </c>
      <c r="P2224" s="89">
        <f t="shared" si="61"/>
        <v>30</v>
      </c>
      <c r="Q2224" s="91">
        <f>(((alpha_a*(speed_s^3))+(beta_b*(speed_s^2))+(ceta_c*speed_s))+delta_d)</f>
        <v>30.055832976643913</v>
      </c>
    </row>
    <row r="2225" spans="1:17" x14ac:dyDescent="0.25">
      <c r="A2225" s="88" t="s">
        <v>6</v>
      </c>
      <c r="B2225" s="88" t="s">
        <v>7</v>
      </c>
      <c r="C2225" s="88" t="s">
        <v>65</v>
      </c>
      <c r="D2225" s="88" t="s">
        <v>136</v>
      </c>
      <c r="E2225" s="130">
        <v>0.02</v>
      </c>
      <c r="F2225" s="130">
        <v>1</v>
      </c>
      <c r="G2225" s="90">
        <v>4.0749148153965384</v>
      </c>
      <c r="H2225" s="90">
        <v>1.4246895444154992</v>
      </c>
      <c r="I2225" s="90">
        <v>-0.20843489326755965</v>
      </c>
      <c r="J2225" s="90">
        <v>0</v>
      </c>
      <c r="K2225" s="90">
        <v>0</v>
      </c>
      <c r="L2225" s="90">
        <v>0</v>
      </c>
      <c r="M2225" s="90">
        <v>0</v>
      </c>
      <c r="N2225" s="89">
        <v>12</v>
      </c>
      <c r="O2225" s="89">
        <v>72</v>
      </c>
      <c r="P2225" s="89">
        <f t="shared" si="61"/>
        <v>30</v>
      </c>
      <c r="Q2225" s="91">
        <f>EXP((alpha_a+(beta_b/speed_s))+(ceta_c*LN(speed_s)))</f>
        <v>30.370637005001296</v>
      </c>
    </row>
    <row r="2226" spans="1:17" x14ac:dyDescent="0.25">
      <c r="A2226" s="88" t="s">
        <v>6</v>
      </c>
      <c r="B2226" s="88" t="s">
        <v>7</v>
      </c>
      <c r="C2226" s="88" t="s">
        <v>65</v>
      </c>
      <c r="D2226" s="88" t="s">
        <v>137</v>
      </c>
      <c r="E2226" s="130">
        <v>0.02</v>
      </c>
      <c r="F2226" s="130">
        <v>1</v>
      </c>
      <c r="G2226" s="90">
        <v>-9.6944152285428E-5</v>
      </c>
      <c r="H2226" s="90">
        <v>1.5664107136687401E-2</v>
      </c>
      <c r="I2226" s="90">
        <v>-0.93725566303443009</v>
      </c>
      <c r="J2226" s="90">
        <v>40.652095926217733</v>
      </c>
      <c r="K2226" s="90">
        <v>0</v>
      </c>
      <c r="L2226" s="90">
        <v>0</v>
      </c>
      <c r="M2226" s="90">
        <v>0</v>
      </c>
      <c r="N2226" s="89">
        <v>12</v>
      </c>
      <c r="O2226" s="89">
        <v>74</v>
      </c>
      <c r="P2226" s="89">
        <f t="shared" si="61"/>
        <v>30</v>
      </c>
      <c r="Q2226" s="91">
        <f>(((alpha_a*(speed_s^3))+(beta_b*(speed_s^2))+(ceta_c*speed_s))+delta_d)</f>
        <v>24.014630346496936</v>
      </c>
    </row>
    <row r="2227" spans="1:17" x14ac:dyDescent="0.25">
      <c r="A2227" s="88" t="s">
        <v>6</v>
      </c>
      <c r="B2227" s="88" t="s">
        <v>7</v>
      </c>
      <c r="C2227" s="88" t="s">
        <v>65</v>
      </c>
      <c r="D2227" s="88" t="s">
        <v>138</v>
      </c>
      <c r="E2227" s="130">
        <v>0.02</v>
      </c>
      <c r="F2227" s="130">
        <v>1</v>
      </c>
      <c r="G2227" s="90">
        <v>3.8982104987869581</v>
      </c>
      <c r="H2227" s="90">
        <v>-1.0589352377372272</v>
      </c>
      <c r="I2227" s="90">
        <v>-0.30898886338234616</v>
      </c>
      <c r="J2227" s="90">
        <v>0</v>
      </c>
      <c r="K2227" s="90">
        <v>0</v>
      </c>
      <c r="L2227" s="90">
        <v>0</v>
      </c>
      <c r="M2227" s="90">
        <v>0</v>
      </c>
      <c r="N2227" s="89">
        <v>12</v>
      </c>
      <c r="O2227" s="89">
        <v>74</v>
      </c>
      <c r="P2227" s="89">
        <f t="shared" si="61"/>
        <v>30</v>
      </c>
      <c r="Q2227" s="91">
        <f>EXP((alpha_a+(beta_b/speed_s))+(ceta_c*LN(speed_s)))</f>
        <v>16.642847497988164</v>
      </c>
    </row>
    <row r="2228" spans="1:17" x14ac:dyDescent="0.25">
      <c r="A2228" s="88" t="s">
        <v>6</v>
      </c>
      <c r="B2228" s="88" t="s">
        <v>7</v>
      </c>
      <c r="C2228" s="88" t="s">
        <v>65</v>
      </c>
      <c r="D2228" s="88" t="s">
        <v>131</v>
      </c>
      <c r="E2228" s="130">
        <v>0.02</v>
      </c>
      <c r="F2228" s="130">
        <v>1</v>
      </c>
      <c r="G2228" s="90">
        <v>140.1719471145</v>
      </c>
      <c r="H2228" s="90">
        <v>8.9902137783999994</v>
      </c>
      <c r="I2228" s="90">
        <v>-3.12295483E-2</v>
      </c>
      <c r="J2228" s="90">
        <v>-12.726806696900001</v>
      </c>
      <c r="K2228" s="90">
        <v>1</v>
      </c>
      <c r="L2228" s="90">
        <v>1.0188305009</v>
      </c>
      <c r="M2228" s="90">
        <v>-4.31662E-5</v>
      </c>
      <c r="N2228" s="89">
        <v>5</v>
      </c>
      <c r="O2228" s="89">
        <v>75</v>
      </c>
      <c r="P2228" s="89">
        <f t="shared" si="61"/>
        <v>30</v>
      </c>
      <c r="Q2228" s="91">
        <f>(alpha_a+beta_b*speed_s+ceta_c*speed_s^2+delta_d/speed_s)/(epsilon_e+feta_f*speed_s+gamma_g*speed_s^2)</f>
        <v>12.096261766242451</v>
      </c>
    </row>
    <row r="2229" spans="1:17" x14ac:dyDescent="0.25">
      <c r="A2229" s="88" t="s">
        <v>6</v>
      </c>
      <c r="B2229" s="88" t="s">
        <v>7</v>
      </c>
      <c r="C2229" s="88" t="s">
        <v>65</v>
      </c>
      <c r="D2229" s="88" t="s">
        <v>132</v>
      </c>
      <c r="E2229" s="130">
        <v>0.02</v>
      </c>
      <c r="F2229" s="130">
        <v>1</v>
      </c>
      <c r="G2229" s="90">
        <v>35.897698164799998</v>
      </c>
      <c r="H2229" s="90">
        <v>-0.36774486989999999</v>
      </c>
      <c r="I2229" s="90">
        <v>0.1405777591</v>
      </c>
      <c r="J2229" s="90">
        <v>66.207663084199993</v>
      </c>
      <c r="K2229" s="90">
        <v>1</v>
      </c>
      <c r="L2229" s="90">
        <v>-0.1382862913</v>
      </c>
      <c r="M2229" s="90">
        <v>3.5601271800000001E-2</v>
      </c>
      <c r="N2229" s="89">
        <v>5</v>
      </c>
      <c r="O2229" s="89">
        <v>75</v>
      </c>
      <c r="P2229" s="89">
        <f t="shared" si="61"/>
        <v>30</v>
      </c>
      <c r="Q2229" s="91">
        <f>(alpha_a+beta_b*speed_s+ceta_c*speed_s^2+delta_d/speed_s)/(epsilon_e+feta_f*speed_s+gamma_g*speed_s^2)</f>
        <v>5.3159802820217195</v>
      </c>
    </row>
    <row r="2230" spans="1:17" x14ac:dyDescent="0.25">
      <c r="A2230" s="88" t="s">
        <v>6</v>
      </c>
      <c r="B2230" s="88" t="s">
        <v>7</v>
      </c>
      <c r="C2230" s="88" t="s">
        <v>65</v>
      </c>
      <c r="D2230" s="88" t="s">
        <v>133</v>
      </c>
      <c r="E2230" s="130">
        <v>0.02</v>
      </c>
      <c r="F2230" s="130">
        <v>1</v>
      </c>
      <c r="G2230" s="90">
        <v>-15.855284512400001</v>
      </c>
      <c r="H2230" s="90">
        <v>1.3583741194000001</v>
      </c>
      <c r="I2230" s="90">
        <v>1.26356113E-2</v>
      </c>
      <c r="J2230" s="90">
        <v>62.155658682400002</v>
      </c>
      <c r="K2230" s="90">
        <v>1</v>
      </c>
      <c r="L2230" s="90">
        <v>-0.3941100474</v>
      </c>
      <c r="M2230" s="90">
        <v>9.2232293199999996E-2</v>
      </c>
      <c r="N2230" s="89">
        <v>5</v>
      </c>
      <c r="O2230" s="89">
        <v>75</v>
      </c>
      <c r="P2230" s="89">
        <f t="shared" si="61"/>
        <v>30</v>
      </c>
      <c r="Q2230" s="91">
        <f>(alpha_a+beta_b*speed_s+ceta_c*speed_s^2+delta_d/speed_s)/(epsilon_e+feta_f*speed_s+gamma_g*speed_s^2)</f>
        <v>0.53112751356364341</v>
      </c>
    </row>
    <row r="2231" spans="1:17" x14ac:dyDescent="0.25">
      <c r="A2231" s="88" t="s">
        <v>6</v>
      </c>
      <c r="B2231" s="88" t="s">
        <v>139</v>
      </c>
      <c r="C2231" s="88" t="s">
        <v>65</v>
      </c>
      <c r="D2231" s="88" t="s">
        <v>134</v>
      </c>
      <c r="E2231" s="130">
        <v>0.02</v>
      </c>
      <c r="F2231" s="130">
        <v>1</v>
      </c>
      <c r="G2231" s="90">
        <v>-1.9977316084125743E-4</v>
      </c>
      <c r="H2231" s="90">
        <v>2.8494768292434965E-2</v>
      </c>
      <c r="I2231" s="90">
        <v>-1.5850229589684224</v>
      </c>
      <c r="J2231" s="90">
        <v>83.50213383488736</v>
      </c>
      <c r="K2231" s="90">
        <v>0</v>
      </c>
      <c r="L2231" s="90">
        <v>0</v>
      </c>
      <c r="M2231" s="90">
        <v>0</v>
      </c>
      <c r="N2231" s="89">
        <v>12</v>
      </c>
      <c r="O2231" s="89">
        <v>62</v>
      </c>
      <c r="P2231" s="89">
        <f t="shared" si="61"/>
        <v>30</v>
      </c>
      <c r="Q2231" s="91">
        <f>(((alpha_a*(speed_s^3))+(beta_b*(speed_s^2))+(ceta_c*speed_s))+delta_d)</f>
        <v>56.202861186312205</v>
      </c>
    </row>
    <row r="2232" spans="1:17" x14ac:dyDescent="0.25">
      <c r="A2232" s="88" t="s">
        <v>6</v>
      </c>
      <c r="B2232" s="88" t="s">
        <v>139</v>
      </c>
      <c r="C2232" s="88" t="s">
        <v>65</v>
      </c>
      <c r="D2232" s="88" t="s">
        <v>135</v>
      </c>
      <c r="E2232" s="130">
        <v>0.02</v>
      </c>
      <c r="F2232" s="130">
        <v>1</v>
      </c>
      <c r="G2232" s="90">
        <v>-1.6368704659590718E-4</v>
      </c>
      <c r="H2232" s="90">
        <v>2.2670631421908217E-2</v>
      </c>
      <c r="I2232" s="90">
        <v>-1.213465719977846</v>
      </c>
      <c r="J2232" s="90">
        <v>57.845796298121115</v>
      </c>
      <c r="K2232" s="90">
        <v>0</v>
      </c>
      <c r="L2232" s="90">
        <v>0</v>
      </c>
      <c r="M2232" s="90">
        <v>0</v>
      </c>
      <c r="N2232" s="89">
        <v>12</v>
      </c>
      <c r="O2232" s="89">
        <v>63</v>
      </c>
      <c r="P2232" s="89">
        <f t="shared" si="61"/>
        <v>30</v>
      </c>
      <c r="Q2232" s="91">
        <f>(((alpha_a*(speed_s^3))+(beta_b*(speed_s^2))+(ceta_c*speed_s))+delta_d)</f>
        <v>37.425842720413641</v>
      </c>
    </row>
    <row r="2233" spans="1:17" x14ac:dyDescent="0.25">
      <c r="A2233" s="88" t="s">
        <v>6</v>
      </c>
      <c r="B2233" s="88" t="s">
        <v>139</v>
      </c>
      <c r="C2233" s="88" t="s">
        <v>65</v>
      </c>
      <c r="D2233" s="88" t="s">
        <v>136</v>
      </c>
      <c r="E2233" s="130">
        <v>0.02</v>
      </c>
      <c r="F2233" s="130">
        <v>1</v>
      </c>
      <c r="G2233" s="90">
        <v>4.346486802682862</v>
      </c>
      <c r="H2233" s="90">
        <v>0.93022149050285208</v>
      </c>
      <c r="I2233" s="90">
        <v>-0.22139470896083591</v>
      </c>
      <c r="J2233" s="90">
        <v>0</v>
      </c>
      <c r="K2233" s="90">
        <v>0</v>
      </c>
      <c r="L2233" s="90">
        <v>0</v>
      </c>
      <c r="M2233" s="90">
        <v>0</v>
      </c>
      <c r="N2233" s="89">
        <v>12</v>
      </c>
      <c r="O2233" s="89">
        <v>66</v>
      </c>
      <c r="P2233" s="89">
        <f t="shared" si="61"/>
        <v>30</v>
      </c>
      <c r="Q2233" s="91">
        <f>EXP((alpha_a+(beta_b/speed_s))+(ceta_c*LN(speed_s)))</f>
        <v>37.505480961449663</v>
      </c>
    </row>
    <row r="2234" spans="1:17" x14ac:dyDescent="0.25">
      <c r="A2234" s="88" t="s">
        <v>6</v>
      </c>
      <c r="B2234" s="88" t="s">
        <v>139</v>
      </c>
      <c r="C2234" s="88" t="s">
        <v>65</v>
      </c>
      <c r="D2234" s="88" t="s">
        <v>137</v>
      </c>
      <c r="E2234" s="130">
        <v>0.02</v>
      </c>
      <c r="F2234" s="130">
        <v>1</v>
      </c>
      <c r="G2234" s="90">
        <v>-1.157024780321263E-4</v>
      </c>
      <c r="H2234" s="90">
        <v>1.8653974465428658E-2</v>
      </c>
      <c r="I2234" s="90">
        <v>-1.1216717228152957</v>
      </c>
      <c r="J2234" s="90">
        <v>49.754184018564082</v>
      </c>
      <c r="K2234" s="90">
        <v>0</v>
      </c>
      <c r="L2234" s="90">
        <v>0</v>
      </c>
      <c r="M2234" s="90">
        <v>0</v>
      </c>
      <c r="N2234" s="89">
        <v>12</v>
      </c>
      <c r="O2234" s="89">
        <v>67</v>
      </c>
      <c r="P2234" s="89">
        <f t="shared" si="61"/>
        <v>30</v>
      </c>
      <c r="Q2234" s="91">
        <f>(((alpha_a*(speed_s^3))+(beta_b*(speed_s^2))+(ceta_c*speed_s))+delta_d)</f>
        <v>29.768642446123593</v>
      </c>
    </row>
    <row r="2235" spans="1:17" x14ac:dyDescent="0.25">
      <c r="A2235" s="88" t="s">
        <v>6</v>
      </c>
      <c r="B2235" s="88" t="s">
        <v>139</v>
      </c>
      <c r="C2235" s="88" t="s">
        <v>65</v>
      </c>
      <c r="D2235" s="88" t="s">
        <v>138</v>
      </c>
      <c r="E2235" s="130">
        <v>0.02</v>
      </c>
      <c r="F2235" s="130">
        <v>1</v>
      </c>
      <c r="G2235" s="90">
        <v>-5.8128938025664803E-5</v>
      </c>
      <c r="H2235" s="90">
        <v>9.3299674919302619E-3</v>
      </c>
      <c r="I2235" s="90">
        <v>-0.60538157867311104</v>
      </c>
      <c r="J2235" s="90">
        <v>31.88940386393233</v>
      </c>
      <c r="K2235" s="90">
        <v>0</v>
      </c>
      <c r="L2235" s="90">
        <v>0</v>
      </c>
      <c r="M2235" s="90">
        <v>0</v>
      </c>
      <c r="N2235" s="89">
        <v>12</v>
      </c>
      <c r="O2235" s="89">
        <v>69</v>
      </c>
      <c r="P2235" s="89">
        <f t="shared" si="61"/>
        <v>30</v>
      </c>
      <c r="Q2235" s="91">
        <f>(((alpha_a*(speed_s^3))+(beta_b*(speed_s^2))+(ceta_c*speed_s))+delta_d)</f>
        <v>20.555445919783281</v>
      </c>
    </row>
    <row r="2236" spans="1:17" x14ac:dyDescent="0.25">
      <c r="A2236" s="88" t="s">
        <v>6</v>
      </c>
      <c r="B2236" s="88" t="s">
        <v>139</v>
      </c>
      <c r="C2236" s="88" t="s">
        <v>65</v>
      </c>
      <c r="D2236" s="88" t="s">
        <v>131</v>
      </c>
      <c r="E2236" s="130">
        <v>0.02</v>
      </c>
      <c r="F2236" s="130">
        <v>1</v>
      </c>
      <c r="G2236" s="90">
        <v>99.516033769700002</v>
      </c>
      <c r="H2236" s="90">
        <v>5.0994621484999998</v>
      </c>
      <c r="I2236" s="90">
        <v>-4.7819205900000002E-2</v>
      </c>
      <c r="J2236" s="90">
        <v>27.395588390899999</v>
      </c>
      <c r="K2236" s="90">
        <v>1</v>
      </c>
      <c r="L2236" s="90">
        <v>0.55503625160000003</v>
      </c>
      <c r="M2236" s="90">
        <v>-3.5538704999999999E-3</v>
      </c>
      <c r="N2236" s="89">
        <v>5</v>
      </c>
      <c r="O2236" s="89">
        <v>70</v>
      </c>
      <c r="P2236" s="89">
        <f t="shared" si="61"/>
        <v>30</v>
      </c>
      <c r="Q2236" s="91">
        <f>(alpha_a+beta_b*speed_s+ceta_c*speed_s^2+delta_d/speed_s)/(epsilon_e+feta_f*speed_s+gamma_g*speed_s^2)</f>
        <v>14.556255590195624</v>
      </c>
    </row>
    <row r="2237" spans="1:17" x14ac:dyDescent="0.25">
      <c r="A2237" s="88" t="s">
        <v>6</v>
      </c>
      <c r="B2237" s="88" t="s">
        <v>139</v>
      </c>
      <c r="C2237" s="88" t="s">
        <v>65</v>
      </c>
      <c r="D2237" s="88" t="s">
        <v>132</v>
      </c>
      <c r="E2237" s="130">
        <v>0.02</v>
      </c>
      <c r="F2237" s="130">
        <v>1</v>
      </c>
      <c r="G2237" s="90">
        <v>55.2782997718</v>
      </c>
      <c r="H2237" s="90">
        <v>-1.1990277925999999</v>
      </c>
      <c r="I2237" s="90">
        <v>0.24072498840000001</v>
      </c>
      <c r="J2237" s="90">
        <v>59.028771130599999</v>
      </c>
      <c r="K2237" s="90">
        <v>1</v>
      </c>
      <c r="L2237" s="90">
        <v>-0.14135394370000001</v>
      </c>
      <c r="M2237" s="90">
        <v>4.5234759499999999E-2</v>
      </c>
      <c r="N2237" s="89">
        <v>5</v>
      </c>
      <c r="O2237" s="89">
        <v>70</v>
      </c>
      <c r="P2237" s="89">
        <f t="shared" si="61"/>
        <v>30</v>
      </c>
      <c r="Q2237" s="91">
        <f>(alpha_a+beta_b*speed_s+ceta_c*speed_s^2+delta_d/speed_s)/(epsilon_e+feta_f*speed_s+gamma_g*speed_s^2)</f>
        <v>6.3497026204518763</v>
      </c>
    </row>
    <row r="2238" spans="1:17" x14ac:dyDescent="0.25">
      <c r="A2238" s="88" t="s">
        <v>6</v>
      </c>
      <c r="B2238" s="88" t="s">
        <v>139</v>
      </c>
      <c r="C2238" s="88" t="s">
        <v>65</v>
      </c>
      <c r="D2238" s="88" t="s">
        <v>133</v>
      </c>
      <c r="E2238" s="130">
        <v>0.02</v>
      </c>
      <c r="F2238" s="130">
        <v>1</v>
      </c>
      <c r="G2238" s="90">
        <v>-23.427076909099998</v>
      </c>
      <c r="H2238" s="90">
        <v>1.7821116143</v>
      </c>
      <c r="I2238" s="90">
        <v>7.23637523E-2</v>
      </c>
      <c r="J2238" s="90">
        <v>124.91063518270001</v>
      </c>
      <c r="K2238" s="90">
        <v>1</v>
      </c>
      <c r="L2238" s="90">
        <v>-0.28315842930000001</v>
      </c>
      <c r="M2238" s="90">
        <v>0.1918013231</v>
      </c>
      <c r="N2238" s="89">
        <v>5</v>
      </c>
      <c r="O2238" s="89">
        <v>70</v>
      </c>
      <c r="P2238" s="89">
        <f t="shared" si="61"/>
        <v>30</v>
      </c>
      <c r="Q2238" s="91">
        <f>(alpha_a+beta_b*speed_s+ceta_c*speed_s^2+delta_d/speed_s)/(epsilon_e+feta_f*speed_s+gamma_g*speed_s^2)</f>
        <v>0.60152291592978502</v>
      </c>
    </row>
    <row r="2239" spans="1:17" x14ac:dyDescent="0.25">
      <c r="A2239" s="88" t="s">
        <v>6</v>
      </c>
      <c r="B2239" s="88" t="s">
        <v>140</v>
      </c>
      <c r="C2239" s="88" t="s">
        <v>168</v>
      </c>
      <c r="D2239" s="88" t="s">
        <v>134</v>
      </c>
      <c r="E2239" s="130">
        <v>0.02</v>
      </c>
      <c r="F2239" s="130">
        <v>1</v>
      </c>
      <c r="G2239" s="90">
        <v>29.722040894468378</v>
      </c>
      <c r="H2239" s="90">
        <v>1.010692050007729</v>
      </c>
      <c r="I2239" s="90">
        <v>-0.50321505020296675</v>
      </c>
      <c r="J2239" s="90">
        <v>0</v>
      </c>
      <c r="K2239" s="90">
        <v>0</v>
      </c>
      <c r="L2239" s="90">
        <v>0</v>
      </c>
      <c r="M2239" s="90">
        <v>0</v>
      </c>
      <c r="N2239" s="89">
        <v>12</v>
      </c>
      <c r="O2239" s="89">
        <v>82</v>
      </c>
      <c r="P2239" s="89">
        <f t="shared" si="61"/>
        <v>30</v>
      </c>
      <c r="Q2239" s="91">
        <f>((alpha_a*(beta_b^speed_s))*(speed_s^ceta_c))</f>
        <v>7.3847274119540192</v>
      </c>
    </row>
    <row r="2240" spans="1:17" x14ac:dyDescent="0.25">
      <c r="A2240" s="88" t="s">
        <v>6</v>
      </c>
      <c r="B2240" s="88" t="s">
        <v>18</v>
      </c>
      <c r="C2240" s="88" t="s">
        <v>65</v>
      </c>
      <c r="D2240" s="88" t="s">
        <v>134</v>
      </c>
      <c r="E2240" s="130">
        <v>0.02</v>
      </c>
      <c r="F2240" s="130">
        <v>1</v>
      </c>
      <c r="G2240" s="90">
        <v>28.561653577507176</v>
      </c>
      <c r="H2240" s="90">
        <v>1.0106920468309224</v>
      </c>
      <c r="I2240" s="90">
        <v>-0.50321496838293078</v>
      </c>
      <c r="J2240" s="90">
        <v>0</v>
      </c>
      <c r="K2240" s="90">
        <v>0</v>
      </c>
      <c r="L2240" s="90">
        <v>0</v>
      </c>
      <c r="M2240" s="90">
        <v>0</v>
      </c>
      <c r="N2240" s="89">
        <v>12</v>
      </c>
      <c r="O2240" s="89">
        <v>82</v>
      </c>
      <c r="P2240" s="89">
        <f t="shared" si="61"/>
        <v>30</v>
      </c>
      <c r="Q2240" s="91">
        <f>((alpha_a*(beta_b^speed_s))*(speed_s^ceta_c))</f>
        <v>7.0964193091803756</v>
      </c>
    </row>
    <row r="2241" spans="1:17" x14ac:dyDescent="0.25">
      <c r="A2241" s="88" t="s">
        <v>6</v>
      </c>
      <c r="B2241" s="88" t="s">
        <v>18</v>
      </c>
      <c r="C2241" s="88" t="s">
        <v>65</v>
      </c>
      <c r="D2241" s="88" t="s">
        <v>135</v>
      </c>
      <c r="E2241" s="130">
        <v>0.02</v>
      </c>
      <c r="F2241" s="130">
        <v>1</v>
      </c>
      <c r="G2241" s="90">
        <v>19.46077309527411</v>
      </c>
      <c r="H2241" s="90">
        <v>1.0097032801564843</v>
      </c>
      <c r="I2241" s="90">
        <v>-0.47340437702494254</v>
      </c>
      <c r="J2241" s="90">
        <v>0</v>
      </c>
      <c r="K2241" s="90">
        <v>0</v>
      </c>
      <c r="L2241" s="90">
        <v>0</v>
      </c>
      <c r="M2241" s="90">
        <v>0</v>
      </c>
      <c r="N2241" s="89">
        <v>12</v>
      </c>
      <c r="O2241" s="89">
        <v>83</v>
      </c>
      <c r="P2241" s="89">
        <f t="shared" si="61"/>
        <v>30</v>
      </c>
      <c r="Q2241" s="91">
        <f>((alpha_a*(beta_b^speed_s))*(speed_s^ceta_c))</f>
        <v>5.1963385147560937</v>
      </c>
    </row>
    <row r="2242" spans="1:17" x14ac:dyDescent="0.25">
      <c r="A2242" s="88" t="s">
        <v>6</v>
      </c>
      <c r="B2242" s="88" t="s">
        <v>18</v>
      </c>
      <c r="C2242" s="88" t="s">
        <v>65</v>
      </c>
      <c r="D2242" s="88" t="s">
        <v>136</v>
      </c>
      <c r="E2242" s="130">
        <v>0.02</v>
      </c>
      <c r="F2242" s="130">
        <v>1</v>
      </c>
      <c r="G2242" s="90">
        <v>52.222546858236853</v>
      </c>
      <c r="H2242" s="90">
        <v>-1.0367806618307851</v>
      </c>
      <c r="I2242" s="90">
        <v>2.4310335131649361</v>
      </c>
      <c r="J2242" s="90">
        <v>0.14288479944423427</v>
      </c>
      <c r="K2242" s="90">
        <v>0</v>
      </c>
      <c r="L2242" s="90">
        <v>0</v>
      </c>
      <c r="M2242" s="90">
        <v>0</v>
      </c>
      <c r="N2242" s="89">
        <v>12</v>
      </c>
      <c r="O2242" s="89">
        <v>84</v>
      </c>
      <c r="P2242" s="89">
        <f t="shared" si="61"/>
        <v>30</v>
      </c>
      <c r="Q2242" s="91">
        <f>((alpha_a*(speed_s^beta_b))+(ceta_c*(speed_s^delta_d)))</f>
        <v>5.4883497551779437</v>
      </c>
    </row>
    <row r="2243" spans="1:17" x14ac:dyDescent="0.25">
      <c r="A2243" s="88" t="s">
        <v>6</v>
      </c>
      <c r="B2243" s="88" t="s">
        <v>18</v>
      </c>
      <c r="C2243" s="88" t="s">
        <v>65</v>
      </c>
      <c r="D2243" s="88" t="s">
        <v>137</v>
      </c>
      <c r="E2243" s="130">
        <v>0.02</v>
      </c>
      <c r="F2243" s="130">
        <v>1</v>
      </c>
      <c r="G2243" s="90">
        <v>36.567006728851304</v>
      </c>
      <c r="H2243" s="90">
        <v>1.0134495912034107</v>
      </c>
      <c r="I2243" s="90">
        <v>-0.75072840882648217</v>
      </c>
      <c r="J2243" s="90">
        <v>0</v>
      </c>
      <c r="K2243" s="90">
        <v>0</v>
      </c>
      <c r="L2243" s="90">
        <v>0</v>
      </c>
      <c r="M2243" s="90">
        <v>0</v>
      </c>
      <c r="N2243" s="89">
        <v>12</v>
      </c>
      <c r="O2243" s="89">
        <v>86</v>
      </c>
      <c r="P2243" s="89">
        <f t="shared" si="61"/>
        <v>30</v>
      </c>
      <c r="Q2243" s="91">
        <f>((alpha_a*(beta_b^speed_s))*(speed_s^ceta_c))</f>
        <v>4.2485142340703135</v>
      </c>
    </row>
    <row r="2244" spans="1:17" x14ac:dyDescent="0.25">
      <c r="A2244" s="88" t="s">
        <v>6</v>
      </c>
      <c r="B2244" s="88" t="s">
        <v>18</v>
      </c>
      <c r="C2244" s="88" t="s">
        <v>65</v>
      </c>
      <c r="D2244" s="88" t="s">
        <v>138</v>
      </c>
      <c r="E2244" s="130">
        <v>0.02</v>
      </c>
      <c r="F2244" s="130">
        <v>1</v>
      </c>
      <c r="G2244" s="90">
        <v>39.705978849505449</v>
      </c>
      <c r="H2244" s="90">
        <v>-1.2399137284822317</v>
      </c>
      <c r="I2244" s="90">
        <v>1.8930796277275399</v>
      </c>
      <c r="J2244" s="90">
        <v>7.8431710365887197E-2</v>
      </c>
      <c r="K2244" s="90">
        <v>0</v>
      </c>
      <c r="L2244" s="90">
        <v>0</v>
      </c>
      <c r="M2244" s="90">
        <v>0</v>
      </c>
      <c r="N2244" s="89">
        <v>12</v>
      </c>
      <c r="O2244" s="89">
        <v>86</v>
      </c>
      <c r="P2244" s="89">
        <f t="shared" si="61"/>
        <v>30</v>
      </c>
      <c r="Q2244" s="91">
        <f>((alpha_a*(speed_s^beta_b))+(ceta_c*(speed_s^delta_d)))</f>
        <v>3.0571151003399288</v>
      </c>
    </row>
    <row r="2245" spans="1:17" x14ac:dyDescent="0.25">
      <c r="A2245" s="88" t="s">
        <v>6</v>
      </c>
      <c r="B2245" s="88" t="s">
        <v>18</v>
      </c>
      <c r="C2245" s="88" t="s">
        <v>65</v>
      </c>
      <c r="D2245" s="88" t="s">
        <v>131</v>
      </c>
      <c r="E2245" s="130">
        <v>0.02</v>
      </c>
      <c r="F2245" s="130">
        <v>1</v>
      </c>
      <c r="G2245" s="90">
        <v>9.0376544540000001</v>
      </c>
      <c r="H2245" s="90">
        <v>2.7204733799999999E-2</v>
      </c>
      <c r="I2245" s="90">
        <v>1.2217575600000001E-2</v>
      </c>
      <c r="J2245" s="90">
        <v>12.667150649</v>
      </c>
      <c r="K2245" s="90">
        <v>1</v>
      </c>
      <c r="L2245" s="90">
        <v>0.12291959299999999</v>
      </c>
      <c r="M2245" s="90">
        <v>5.018153E-3</v>
      </c>
      <c r="N2245" s="89">
        <v>5</v>
      </c>
      <c r="O2245" s="89">
        <v>85</v>
      </c>
      <c r="P2245" s="89">
        <f t="shared" si="61"/>
        <v>30</v>
      </c>
      <c r="Q2245" s="91">
        <f>(alpha_a+beta_b*speed_s+ceta_c*speed_s^2+delta_d/speed_s)/(epsilon_e+feta_f*speed_s+gamma_g*speed_s^2)</f>
        <v>2.3111717805710601</v>
      </c>
    </row>
    <row r="2246" spans="1:17" x14ac:dyDescent="0.25">
      <c r="A2246" s="88" t="s">
        <v>6</v>
      </c>
      <c r="B2246" s="88" t="s">
        <v>18</v>
      </c>
      <c r="C2246" s="88" t="s">
        <v>65</v>
      </c>
      <c r="D2246" s="88" t="s">
        <v>132</v>
      </c>
      <c r="E2246" s="130">
        <v>0.02</v>
      </c>
      <c r="F2246" s="130">
        <v>1</v>
      </c>
      <c r="G2246" s="90">
        <v>8.5787397709000004</v>
      </c>
      <c r="H2246" s="90">
        <v>-0.25347096619999998</v>
      </c>
      <c r="I2246" s="90">
        <v>4.6201399000000004E-3</v>
      </c>
      <c r="J2246" s="90">
        <v>19.460178323800001</v>
      </c>
      <c r="K2246" s="90">
        <v>1</v>
      </c>
      <c r="L2246" s="90">
        <v>2.7416902999999999E-3</v>
      </c>
      <c r="M2246" s="90">
        <v>2.9998785999999999E-3</v>
      </c>
      <c r="N2246" s="89">
        <v>5</v>
      </c>
      <c r="O2246" s="89">
        <v>85</v>
      </c>
      <c r="P2246" s="89">
        <f t="shared" si="61"/>
        <v>30</v>
      </c>
      <c r="Q2246" s="91">
        <f>(alpha_a+beta_b*speed_s+ceta_c*speed_s^2+delta_d/speed_s)/(epsilon_e+feta_f*speed_s+gamma_g*speed_s^2)</f>
        <v>1.5286073732704901</v>
      </c>
    </row>
    <row r="2247" spans="1:17" x14ac:dyDescent="0.25">
      <c r="A2247" s="88" t="s">
        <v>6</v>
      </c>
      <c r="B2247" s="88" t="s">
        <v>18</v>
      </c>
      <c r="C2247" s="88" t="s">
        <v>65</v>
      </c>
      <c r="D2247" s="88" t="s">
        <v>133</v>
      </c>
      <c r="E2247" s="130">
        <v>0.02</v>
      </c>
      <c r="F2247" s="130">
        <v>1</v>
      </c>
      <c r="G2247" s="90">
        <v>-3.0064391995999999</v>
      </c>
      <c r="H2247" s="90">
        <v>0.19895939009999999</v>
      </c>
      <c r="I2247" s="90">
        <v>-1.430046E-4</v>
      </c>
      <c r="J2247" s="90">
        <v>14.7263315777</v>
      </c>
      <c r="K2247" s="90">
        <v>1</v>
      </c>
      <c r="L2247" s="90">
        <v>-0.29069368610000001</v>
      </c>
      <c r="M2247" s="90">
        <v>3.3281041499999997E-2</v>
      </c>
      <c r="N2247" s="89">
        <v>5</v>
      </c>
      <c r="O2247" s="89">
        <v>85</v>
      </c>
      <c r="P2247" s="89">
        <f t="shared" si="61"/>
        <v>30</v>
      </c>
      <c r="Q2247" s="91">
        <f>(alpha_a+beta_b*speed_s+ceta_c*speed_s^2+delta_d/speed_s)/(epsilon_e+feta_f*speed_s+gamma_g*speed_s^2)</f>
        <v>0.14953657459309624</v>
      </c>
    </row>
    <row r="2248" spans="1:17" x14ac:dyDescent="0.25">
      <c r="A2248" s="88" t="s">
        <v>6</v>
      </c>
      <c r="B2248" s="88" t="s">
        <v>11</v>
      </c>
      <c r="C2248" s="88" t="s">
        <v>65</v>
      </c>
      <c r="D2248" s="88" t="s">
        <v>134</v>
      </c>
      <c r="E2248" s="130">
        <v>0.02</v>
      </c>
      <c r="F2248" s="130">
        <v>1</v>
      </c>
      <c r="G2248" s="90">
        <v>94.776718354782403</v>
      </c>
      <c r="H2248" s="90">
        <v>1.0036867320201805</v>
      </c>
      <c r="I2248" s="90">
        <v>-0.31800659464393516</v>
      </c>
      <c r="J2248" s="90">
        <v>0</v>
      </c>
      <c r="K2248" s="90">
        <v>0</v>
      </c>
      <c r="L2248" s="90">
        <v>0</v>
      </c>
      <c r="M2248" s="90">
        <v>0</v>
      </c>
      <c r="N2248" s="89">
        <v>12</v>
      </c>
      <c r="O2248" s="89">
        <v>78</v>
      </c>
      <c r="P2248" s="89">
        <f t="shared" si="61"/>
        <v>30</v>
      </c>
      <c r="Q2248" s="91">
        <f>((alpha_a*(beta_b^speed_s))*(speed_s^ceta_c))</f>
        <v>35.884992629862445</v>
      </c>
    </row>
    <row r="2249" spans="1:17" x14ac:dyDescent="0.25">
      <c r="A2249" s="88" t="s">
        <v>6</v>
      </c>
      <c r="B2249" s="88" t="s">
        <v>11</v>
      </c>
      <c r="C2249" s="88" t="s">
        <v>65</v>
      </c>
      <c r="D2249" s="88" t="s">
        <v>135</v>
      </c>
      <c r="E2249" s="130">
        <v>0.02</v>
      </c>
      <c r="F2249" s="130">
        <v>1</v>
      </c>
      <c r="G2249" s="90">
        <v>24.94136981176425</v>
      </c>
      <c r="H2249" s="90">
        <v>-8.0384336148394006E-2</v>
      </c>
      <c r="I2249" s="90">
        <v>69.735912108284225</v>
      </c>
      <c r="J2249" s="90">
        <v>-0.74815328996732955</v>
      </c>
      <c r="K2249" s="90">
        <v>0</v>
      </c>
      <c r="L2249" s="90">
        <v>0</v>
      </c>
      <c r="M2249" s="90">
        <v>0</v>
      </c>
      <c r="N2249" s="89">
        <v>12</v>
      </c>
      <c r="O2249" s="89">
        <v>79</v>
      </c>
      <c r="P2249" s="89">
        <f t="shared" ref="P2249:P2312" si="62">IF($P$2&lt;N2249,N2249,IF($P$2&gt;O2249,O2249,$P$2))</f>
        <v>30</v>
      </c>
      <c r="Q2249" s="91">
        <f>((alpha_a*(speed_s^beta_b))+(ceta_c*(speed_s^delta_d)))</f>
        <v>24.449534435373764</v>
      </c>
    </row>
    <row r="2250" spans="1:17" x14ac:dyDescent="0.25">
      <c r="A2250" s="88" t="s">
        <v>6</v>
      </c>
      <c r="B2250" s="88" t="s">
        <v>11</v>
      </c>
      <c r="C2250" s="88" t="s">
        <v>65</v>
      </c>
      <c r="D2250" s="88" t="s">
        <v>136</v>
      </c>
      <c r="E2250" s="130">
        <v>0.02</v>
      </c>
      <c r="F2250" s="130">
        <v>1</v>
      </c>
      <c r="G2250" s="90">
        <v>81.076453591893596</v>
      </c>
      <c r="H2250" s="90">
        <v>1.0030646552895437</v>
      </c>
      <c r="I2250" s="90">
        <v>-0.37277274168860935</v>
      </c>
      <c r="J2250" s="90">
        <v>0</v>
      </c>
      <c r="K2250" s="90">
        <v>0</v>
      </c>
      <c r="L2250" s="90">
        <v>0</v>
      </c>
      <c r="M2250" s="90">
        <v>0</v>
      </c>
      <c r="N2250" s="89">
        <v>12</v>
      </c>
      <c r="O2250" s="89">
        <v>81</v>
      </c>
      <c r="P2250" s="89">
        <f t="shared" si="62"/>
        <v>30</v>
      </c>
      <c r="Q2250" s="91">
        <f>((alpha_a*(beta_b^speed_s))*(speed_s^ceta_c))</f>
        <v>25.011056127481226</v>
      </c>
    </row>
    <row r="2251" spans="1:17" x14ac:dyDescent="0.25">
      <c r="A2251" s="88" t="s">
        <v>6</v>
      </c>
      <c r="B2251" s="88" t="s">
        <v>11</v>
      </c>
      <c r="C2251" s="88" t="s">
        <v>65</v>
      </c>
      <c r="D2251" s="88" t="s">
        <v>137</v>
      </c>
      <c r="E2251" s="130">
        <v>0.02</v>
      </c>
      <c r="F2251" s="130">
        <v>1</v>
      </c>
      <c r="G2251" s="90">
        <v>69.533943355398591</v>
      </c>
      <c r="H2251" s="90">
        <v>1.0028571937063451</v>
      </c>
      <c r="I2251" s="90">
        <v>-0.39620520135206844</v>
      </c>
      <c r="J2251" s="90">
        <v>0</v>
      </c>
      <c r="K2251" s="90">
        <v>0</v>
      </c>
      <c r="L2251" s="90">
        <v>0</v>
      </c>
      <c r="M2251" s="90">
        <v>0</v>
      </c>
      <c r="N2251" s="89">
        <v>12</v>
      </c>
      <c r="O2251" s="89">
        <v>82</v>
      </c>
      <c r="P2251" s="89">
        <f t="shared" si="62"/>
        <v>30</v>
      </c>
      <c r="Q2251" s="91">
        <f>((alpha_a*(beta_b^speed_s))*(speed_s^ceta_c))</f>
        <v>19.684598424488239</v>
      </c>
    </row>
    <row r="2252" spans="1:17" x14ac:dyDescent="0.25">
      <c r="A2252" s="88" t="s">
        <v>6</v>
      </c>
      <c r="B2252" s="88" t="s">
        <v>11</v>
      </c>
      <c r="C2252" s="88" t="s">
        <v>65</v>
      </c>
      <c r="D2252" s="88" t="s">
        <v>138</v>
      </c>
      <c r="E2252" s="130">
        <v>0.02</v>
      </c>
      <c r="F2252" s="130">
        <v>1</v>
      </c>
      <c r="G2252" s="90">
        <v>33.427539721586406</v>
      </c>
      <c r="H2252" s="90">
        <v>0.99935618631660239</v>
      </c>
      <c r="I2252" s="90">
        <v>-0.25212390283757025</v>
      </c>
      <c r="J2252" s="90">
        <v>0</v>
      </c>
      <c r="K2252" s="90">
        <v>0</v>
      </c>
      <c r="L2252" s="90">
        <v>0</v>
      </c>
      <c r="M2252" s="90">
        <v>0</v>
      </c>
      <c r="N2252" s="89">
        <v>12</v>
      </c>
      <c r="O2252" s="89">
        <v>83</v>
      </c>
      <c r="P2252" s="89">
        <f t="shared" si="62"/>
        <v>30</v>
      </c>
      <c r="Q2252" s="91">
        <f>((alpha_a*(beta_b^speed_s))*(speed_s^ceta_c))</f>
        <v>13.90900280090268</v>
      </c>
    </row>
    <row r="2253" spans="1:17" x14ac:dyDescent="0.25">
      <c r="A2253" s="88" t="s">
        <v>6</v>
      </c>
      <c r="B2253" s="88" t="s">
        <v>11</v>
      </c>
      <c r="C2253" s="88" t="s">
        <v>65</v>
      </c>
      <c r="D2253" s="88" t="s">
        <v>131</v>
      </c>
      <c r="E2253" s="130">
        <v>0.02</v>
      </c>
      <c r="F2253" s="130">
        <v>1</v>
      </c>
      <c r="G2253" s="90">
        <v>266.22484432459999</v>
      </c>
      <c r="H2253" s="90">
        <v>11.9980670585</v>
      </c>
      <c r="I2253" s="90">
        <v>-0.1428462556</v>
      </c>
      <c r="J2253" s="90">
        <v>-104.8842516916</v>
      </c>
      <c r="K2253" s="90">
        <v>1</v>
      </c>
      <c r="L2253" s="90">
        <v>2.1337288055000001</v>
      </c>
      <c r="M2253" s="90">
        <v>-1.9864602700000001E-2</v>
      </c>
      <c r="N2253" s="89">
        <v>5</v>
      </c>
      <c r="O2253" s="89">
        <v>80</v>
      </c>
      <c r="P2253" s="89">
        <f t="shared" si="62"/>
        <v>30</v>
      </c>
      <c r="Q2253" s="91">
        <f>(alpha_a+beta_b*speed_s+ceta_c*speed_s^2+delta_d/speed_s)/(epsilon_e+feta_f*speed_s+gamma_g*speed_s^2)</f>
        <v>10.483133224543074</v>
      </c>
    </row>
    <row r="2254" spans="1:17" x14ac:dyDescent="0.25">
      <c r="A2254" s="88" t="s">
        <v>6</v>
      </c>
      <c r="B2254" s="88" t="s">
        <v>11</v>
      </c>
      <c r="C2254" s="88" t="s">
        <v>65</v>
      </c>
      <c r="D2254" s="88" t="s">
        <v>132</v>
      </c>
      <c r="E2254" s="130">
        <v>0.02</v>
      </c>
      <c r="F2254" s="130">
        <v>1</v>
      </c>
      <c r="G2254" s="90">
        <v>59.530295504400002</v>
      </c>
      <c r="H2254" s="90">
        <v>-1.0554784494</v>
      </c>
      <c r="I2254" s="90">
        <v>8.4728227099999998E-2</v>
      </c>
      <c r="J2254" s="90">
        <v>45.131161018</v>
      </c>
      <c r="K2254" s="90">
        <v>1</v>
      </c>
      <c r="L2254" s="90">
        <v>6.8812926E-3</v>
      </c>
      <c r="M2254" s="90">
        <v>2.3940573400000002E-2</v>
      </c>
      <c r="N2254" s="89">
        <v>5</v>
      </c>
      <c r="O2254" s="89">
        <v>80</v>
      </c>
      <c r="P2254" s="89">
        <f t="shared" si="62"/>
        <v>30</v>
      </c>
      <c r="Q2254" s="91">
        <f>(alpha_a+beta_b*speed_s+ceta_c*speed_s^2+delta_d/speed_s)/(epsilon_e+feta_f*speed_s+gamma_g*speed_s^2)</f>
        <v>4.6422857689642347</v>
      </c>
    </row>
    <row r="2255" spans="1:17" x14ac:dyDescent="0.25">
      <c r="A2255" s="88" t="s">
        <v>6</v>
      </c>
      <c r="B2255" s="88" t="s">
        <v>11</v>
      </c>
      <c r="C2255" s="88" t="s">
        <v>65</v>
      </c>
      <c r="D2255" s="88" t="s">
        <v>133</v>
      </c>
      <c r="E2255" s="130">
        <v>0.02</v>
      </c>
      <c r="F2255" s="130">
        <v>1</v>
      </c>
      <c r="G2255" s="90">
        <v>-14.268085968499999</v>
      </c>
      <c r="H2255" s="90">
        <v>1.3672129900000001</v>
      </c>
      <c r="I2255" s="90">
        <v>-3.3283E-6</v>
      </c>
      <c r="J2255" s="90">
        <v>47.602788236499997</v>
      </c>
      <c r="K2255" s="90">
        <v>1</v>
      </c>
      <c r="L2255" s="90">
        <v>-0.44726888599999998</v>
      </c>
      <c r="M2255" s="90">
        <v>7.5186360300000005E-2</v>
      </c>
      <c r="N2255" s="89">
        <v>5</v>
      </c>
      <c r="O2255" s="89">
        <v>85</v>
      </c>
      <c r="P2255" s="89">
        <f t="shared" si="62"/>
        <v>30</v>
      </c>
      <c r="Q2255" s="91">
        <f>(alpha_a+beta_b*speed_s+ceta_c*speed_s^2+delta_d/speed_s)/(epsilon_e+feta_f*speed_s+gamma_g*speed_s^2)</f>
        <v>0.51280078563294607</v>
      </c>
    </row>
    <row r="2256" spans="1:17" x14ac:dyDescent="0.25">
      <c r="A2256" s="88" t="s">
        <v>6</v>
      </c>
      <c r="B2256" s="88" t="s">
        <v>16</v>
      </c>
      <c r="C2256" s="88" t="s">
        <v>65</v>
      </c>
      <c r="D2256" s="88" t="s">
        <v>134</v>
      </c>
      <c r="E2256" s="130">
        <v>0.02</v>
      </c>
      <c r="F2256" s="130">
        <v>1</v>
      </c>
      <c r="G2256" s="90">
        <v>64.053185632810667</v>
      </c>
      <c r="H2256" s="90">
        <v>1.006951520322164</v>
      </c>
      <c r="I2256" s="90">
        <v>-0.44335391790316825</v>
      </c>
      <c r="J2256" s="90">
        <v>0</v>
      </c>
      <c r="K2256" s="90">
        <v>0</v>
      </c>
      <c r="L2256" s="90">
        <v>0</v>
      </c>
      <c r="M2256" s="90">
        <v>0</v>
      </c>
      <c r="N2256" s="89">
        <v>12</v>
      </c>
      <c r="O2256" s="89">
        <v>84</v>
      </c>
      <c r="P2256" s="89">
        <f t="shared" si="62"/>
        <v>30</v>
      </c>
      <c r="Q2256" s="91">
        <f>((alpha_a*(beta_b^speed_s))*(speed_s^ceta_c))</f>
        <v>17.454607885445185</v>
      </c>
    </row>
    <row r="2257" spans="1:17" x14ac:dyDescent="0.25">
      <c r="A2257" s="88" t="s">
        <v>6</v>
      </c>
      <c r="B2257" s="88" t="s">
        <v>16</v>
      </c>
      <c r="C2257" s="88" t="s">
        <v>65</v>
      </c>
      <c r="D2257" s="88" t="s">
        <v>135</v>
      </c>
      <c r="E2257" s="130">
        <v>0.02</v>
      </c>
      <c r="F2257" s="130">
        <v>1</v>
      </c>
      <c r="G2257" s="90">
        <v>37.485605989314934</v>
      </c>
      <c r="H2257" s="90">
        <v>1.0062713771810148</v>
      </c>
      <c r="I2257" s="90">
        <v>-0.42624291002142661</v>
      </c>
      <c r="J2257" s="90">
        <v>0</v>
      </c>
      <c r="K2257" s="90">
        <v>0</v>
      </c>
      <c r="L2257" s="90">
        <v>0</v>
      </c>
      <c r="M2257" s="90">
        <v>0</v>
      </c>
      <c r="N2257" s="89">
        <v>12</v>
      </c>
      <c r="O2257" s="89">
        <v>85</v>
      </c>
      <c r="P2257" s="89">
        <f t="shared" si="62"/>
        <v>30</v>
      </c>
      <c r="Q2257" s="91">
        <f>((alpha_a*(beta_b^speed_s))*(speed_s^ceta_c))</f>
        <v>10.609762494807406</v>
      </c>
    </row>
    <row r="2258" spans="1:17" x14ac:dyDescent="0.25">
      <c r="A2258" s="88" t="s">
        <v>6</v>
      </c>
      <c r="B2258" s="88" t="s">
        <v>16</v>
      </c>
      <c r="C2258" s="88" t="s">
        <v>65</v>
      </c>
      <c r="D2258" s="88" t="s">
        <v>136</v>
      </c>
      <c r="E2258" s="130">
        <v>0.02</v>
      </c>
      <c r="F2258" s="130">
        <v>1</v>
      </c>
      <c r="G2258" s="90">
        <v>9.3879565081755274</v>
      </c>
      <c r="H2258" s="90">
        <v>60.288143816842158</v>
      </c>
      <c r="I2258" s="90">
        <v>0.15018322106169474</v>
      </c>
      <c r="J2258" s="90">
        <v>0.80365994801887564</v>
      </c>
      <c r="K2258" s="90">
        <v>3.3134555003960169E-2</v>
      </c>
      <c r="L2258" s="90">
        <v>0</v>
      </c>
      <c r="M2258" s="90">
        <v>0</v>
      </c>
      <c r="N2258" s="89">
        <v>12</v>
      </c>
      <c r="O2258" s="89">
        <v>86</v>
      </c>
      <c r="P2258" s="89">
        <f t="shared" si="62"/>
        <v>30</v>
      </c>
      <c r="Q2258" s="91">
        <f>(alpha_a+(beta_b/(1+EXP((((-1)*ceta_c)+(delta_d*LN(speed_s)))+(epsilon_e*speed_s)))))</f>
        <v>11.027318703912275</v>
      </c>
    </row>
    <row r="2259" spans="1:17" x14ac:dyDescent="0.25">
      <c r="A2259" s="88" t="s">
        <v>6</v>
      </c>
      <c r="B2259" s="88" t="s">
        <v>16</v>
      </c>
      <c r="C2259" s="88" t="s">
        <v>65</v>
      </c>
      <c r="D2259" s="88" t="s">
        <v>137</v>
      </c>
      <c r="E2259" s="130">
        <v>0.02</v>
      </c>
      <c r="F2259" s="130">
        <v>1</v>
      </c>
      <c r="G2259" s="90">
        <v>6.5610907162043848</v>
      </c>
      <c r="H2259" s="90">
        <v>-2.100377929081966E-2</v>
      </c>
      <c r="I2259" s="90">
        <v>69.587902796141307</v>
      </c>
      <c r="J2259" s="90">
        <v>-0.96194033672502677</v>
      </c>
      <c r="K2259" s="90">
        <v>0</v>
      </c>
      <c r="L2259" s="90">
        <v>0</v>
      </c>
      <c r="M2259" s="90">
        <v>0</v>
      </c>
      <c r="N2259" s="89">
        <v>12</v>
      </c>
      <c r="O2259" s="89">
        <v>86</v>
      </c>
      <c r="P2259" s="89">
        <f t="shared" si="62"/>
        <v>30</v>
      </c>
      <c r="Q2259" s="91">
        <f>((alpha_a*(speed_s^beta_b))+(ceta_c*(speed_s^delta_d)))</f>
        <v>8.7488957508312399</v>
      </c>
    </row>
    <row r="2260" spans="1:17" x14ac:dyDescent="0.25">
      <c r="A2260" s="88" t="s">
        <v>6</v>
      </c>
      <c r="B2260" s="88" t="s">
        <v>16</v>
      </c>
      <c r="C2260" s="88" t="s">
        <v>65</v>
      </c>
      <c r="D2260" s="88" t="s">
        <v>138</v>
      </c>
      <c r="E2260" s="130">
        <v>0.02</v>
      </c>
      <c r="F2260" s="130">
        <v>1</v>
      </c>
      <c r="G2260" s="90">
        <v>13.498765725867736</v>
      </c>
      <c r="H2260" s="90">
        <v>-0.22955916772763493</v>
      </c>
      <c r="I2260" s="90">
        <v>839.80624827912675</v>
      </c>
      <c r="J2260" s="90">
        <v>-2.9934540202664031</v>
      </c>
      <c r="K2260" s="90">
        <v>0</v>
      </c>
      <c r="L2260" s="90">
        <v>0</v>
      </c>
      <c r="M2260" s="90">
        <v>0</v>
      </c>
      <c r="N2260" s="89">
        <v>12</v>
      </c>
      <c r="O2260" s="89">
        <v>86</v>
      </c>
      <c r="P2260" s="89">
        <f t="shared" si="62"/>
        <v>30</v>
      </c>
      <c r="Q2260" s="91">
        <f>((alpha_a*(speed_s^beta_b))+(ceta_c*(speed_s^delta_d)))</f>
        <v>6.2149193505452125</v>
      </c>
    </row>
    <row r="2261" spans="1:17" x14ac:dyDescent="0.25">
      <c r="A2261" s="88" t="s">
        <v>6</v>
      </c>
      <c r="B2261" s="88" t="s">
        <v>16</v>
      </c>
      <c r="C2261" s="88" t="s">
        <v>65</v>
      </c>
      <c r="D2261" s="88" t="s">
        <v>131</v>
      </c>
      <c r="E2261" s="130">
        <v>0.02</v>
      </c>
      <c r="F2261" s="130">
        <v>1</v>
      </c>
      <c r="G2261" s="90">
        <v>-6.0654797577000004</v>
      </c>
      <c r="H2261" s="90">
        <v>0.81542621400000004</v>
      </c>
      <c r="I2261" s="90">
        <v>0.1108446682</v>
      </c>
      <c r="J2261" s="90">
        <v>40.189541591199998</v>
      </c>
      <c r="K2261" s="90">
        <v>1</v>
      </c>
      <c r="L2261" s="90">
        <v>-0.2377903328</v>
      </c>
      <c r="M2261" s="90">
        <v>3.4636933600000003E-2</v>
      </c>
      <c r="N2261" s="89">
        <v>5</v>
      </c>
      <c r="O2261" s="89">
        <v>85</v>
      </c>
      <c r="P2261" s="89">
        <f t="shared" si="62"/>
        <v>30</v>
      </c>
      <c r="Q2261" s="91">
        <f>(alpha_a+beta_b*speed_s+ceta_c*speed_s^2+delta_d/speed_s)/(epsilon_e+feta_f*speed_s+gamma_g*speed_s^2)</f>
        <v>4.7723403037898153</v>
      </c>
    </row>
    <row r="2262" spans="1:17" x14ac:dyDescent="0.25">
      <c r="A2262" s="88" t="s">
        <v>6</v>
      </c>
      <c r="B2262" s="88" t="s">
        <v>16</v>
      </c>
      <c r="C2262" s="88" t="s">
        <v>65</v>
      </c>
      <c r="D2262" s="88" t="s">
        <v>132</v>
      </c>
      <c r="E2262" s="130">
        <v>0.02</v>
      </c>
      <c r="F2262" s="130">
        <v>1</v>
      </c>
      <c r="G2262" s="90">
        <v>27.1922789443</v>
      </c>
      <c r="H2262" s="90">
        <v>-0.77037067609999998</v>
      </c>
      <c r="I2262" s="90">
        <v>1.6731289199999999E-2</v>
      </c>
      <c r="J2262" s="90">
        <v>27.2163264237</v>
      </c>
      <c r="K2262" s="90">
        <v>1</v>
      </c>
      <c r="L2262" s="90">
        <v>4.6532129899999997E-2</v>
      </c>
      <c r="M2262" s="90">
        <v>6.4328455999999997E-3</v>
      </c>
      <c r="N2262" s="89">
        <v>5</v>
      </c>
      <c r="O2262" s="89">
        <v>85</v>
      </c>
      <c r="P2262" s="89">
        <f t="shared" si="62"/>
        <v>30</v>
      </c>
      <c r="Q2262" s="91">
        <f>(alpha_a+beta_b*speed_s+ceta_c*speed_s^2+delta_d/speed_s)/(epsilon_e+feta_f*speed_s+gamma_g*speed_s^2)</f>
        <v>2.4490218985805283</v>
      </c>
    </row>
    <row r="2263" spans="1:17" x14ac:dyDescent="0.25">
      <c r="A2263" s="88" t="s">
        <v>6</v>
      </c>
      <c r="B2263" s="88" t="s">
        <v>16</v>
      </c>
      <c r="C2263" s="88" t="s">
        <v>65</v>
      </c>
      <c r="D2263" s="88" t="s">
        <v>133</v>
      </c>
      <c r="E2263" s="130">
        <v>0.02</v>
      </c>
      <c r="F2263" s="130">
        <v>1</v>
      </c>
      <c r="G2263" s="90">
        <v>-4.6954208052000004</v>
      </c>
      <c r="H2263" s="90">
        <v>0.53278988110000003</v>
      </c>
      <c r="I2263" s="90">
        <v>3.1183461000000002E-3</v>
      </c>
      <c r="J2263" s="90">
        <v>16.386223612799999</v>
      </c>
      <c r="K2263" s="90">
        <v>1</v>
      </c>
      <c r="L2263" s="90">
        <v>-0.4997718874</v>
      </c>
      <c r="M2263" s="90">
        <v>8.0728009000000003E-2</v>
      </c>
      <c r="N2263" s="89">
        <v>5</v>
      </c>
      <c r="O2263" s="89">
        <v>85</v>
      </c>
      <c r="P2263" s="89">
        <f t="shared" si="62"/>
        <v>30</v>
      </c>
      <c r="Q2263" s="91">
        <f>(alpha_a+beta_b*speed_s+ceta_c*speed_s^2+delta_d/speed_s)/(epsilon_e+feta_f*speed_s+gamma_g*speed_s^2)</f>
        <v>0.2495820415869841</v>
      </c>
    </row>
    <row r="2264" spans="1:17" x14ac:dyDescent="0.25">
      <c r="A2264" s="88" t="s">
        <v>6</v>
      </c>
      <c r="B2264" s="88" t="s">
        <v>15</v>
      </c>
      <c r="C2264" s="88" t="s">
        <v>65</v>
      </c>
      <c r="D2264" s="88" t="s">
        <v>134</v>
      </c>
      <c r="E2264" s="130">
        <v>0.02</v>
      </c>
      <c r="F2264" s="130">
        <v>1</v>
      </c>
      <c r="G2264" s="90">
        <v>88.177803788139443</v>
      </c>
      <c r="H2264" s="90">
        <v>1.0065609310258379</v>
      </c>
      <c r="I2264" s="90">
        <v>-0.4609743115961083</v>
      </c>
      <c r="J2264" s="90">
        <v>0</v>
      </c>
      <c r="K2264" s="90">
        <v>0</v>
      </c>
      <c r="L2264" s="90">
        <v>0</v>
      </c>
      <c r="M2264" s="90">
        <v>0</v>
      </c>
      <c r="N2264" s="89">
        <v>12</v>
      </c>
      <c r="O2264" s="89">
        <v>86</v>
      </c>
      <c r="P2264" s="89">
        <f t="shared" si="62"/>
        <v>30</v>
      </c>
      <c r="Q2264" s="91">
        <f>((alpha_a*(beta_b^speed_s))*(speed_s^ceta_c))</f>
        <v>22.368991816048435</v>
      </c>
    </row>
    <row r="2265" spans="1:17" x14ac:dyDescent="0.25">
      <c r="A2265" s="88" t="s">
        <v>6</v>
      </c>
      <c r="B2265" s="88" t="s">
        <v>15</v>
      </c>
      <c r="C2265" s="88" t="s">
        <v>65</v>
      </c>
      <c r="D2265" s="88" t="s">
        <v>135</v>
      </c>
      <c r="E2265" s="130">
        <v>0.02</v>
      </c>
      <c r="F2265" s="130">
        <v>1</v>
      </c>
      <c r="G2265" s="90">
        <v>8.236050845827279</v>
      </c>
      <c r="H2265" s="90">
        <v>4.3193634171633521E-2</v>
      </c>
      <c r="I2265" s="90">
        <v>89.017732498442044</v>
      </c>
      <c r="J2265" s="90">
        <v>-0.91115113293250916</v>
      </c>
      <c r="K2265" s="90">
        <v>0</v>
      </c>
      <c r="L2265" s="90">
        <v>0</v>
      </c>
      <c r="M2265" s="90">
        <v>0</v>
      </c>
      <c r="N2265" s="89">
        <v>12</v>
      </c>
      <c r="O2265" s="89">
        <v>86</v>
      </c>
      <c r="P2265" s="89">
        <f t="shared" si="62"/>
        <v>30</v>
      </c>
      <c r="Q2265" s="91">
        <f>((alpha_a*(speed_s^beta_b))+(ceta_c*(speed_s^delta_d)))</f>
        <v>13.553574844051028</v>
      </c>
    </row>
    <row r="2266" spans="1:17" x14ac:dyDescent="0.25">
      <c r="A2266" s="88" t="s">
        <v>6</v>
      </c>
      <c r="B2266" s="88" t="s">
        <v>15</v>
      </c>
      <c r="C2266" s="88" t="s">
        <v>65</v>
      </c>
      <c r="D2266" s="88" t="s">
        <v>136</v>
      </c>
      <c r="E2266" s="130">
        <v>0.02</v>
      </c>
      <c r="F2266" s="130">
        <v>1</v>
      </c>
      <c r="G2266" s="90">
        <v>79.913451718989663</v>
      </c>
      <c r="H2266" s="90">
        <v>-0.67390307170599206</v>
      </c>
      <c r="I2266" s="90">
        <v>2.9442256277454151</v>
      </c>
      <c r="J2266" s="90">
        <v>0.2204211792287831</v>
      </c>
      <c r="K2266" s="90">
        <v>0</v>
      </c>
      <c r="L2266" s="90">
        <v>0</v>
      </c>
      <c r="M2266" s="90">
        <v>0</v>
      </c>
      <c r="N2266" s="89">
        <v>12</v>
      </c>
      <c r="O2266" s="89">
        <v>86</v>
      </c>
      <c r="P2266" s="89">
        <f t="shared" si="62"/>
        <v>30</v>
      </c>
      <c r="Q2266" s="91">
        <f>((alpha_a*(speed_s^beta_b))+(ceta_c*(speed_s^delta_d)))</f>
        <v>14.306789583424202</v>
      </c>
    </row>
    <row r="2267" spans="1:17" x14ac:dyDescent="0.25">
      <c r="A2267" s="88" t="s">
        <v>6</v>
      </c>
      <c r="B2267" s="88" t="s">
        <v>15</v>
      </c>
      <c r="C2267" s="88" t="s">
        <v>65</v>
      </c>
      <c r="D2267" s="88" t="s">
        <v>137</v>
      </c>
      <c r="E2267" s="130">
        <v>0.02</v>
      </c>
      <c r="F2267" s="130">
        <v>1</v>
      </c>
      <c r="G2267" s="90">
        <v>23.30525603293794</v>
      </c>
      <c r="H2267" s="90">
        <v>-0.22583439295218599</v>
      </c>
      <c r="I2267" s="90">
        <v>507.65867786926827</v>
      </c>
      <c r="J2267" s="90">
        <v>-1.9873687830984885</v>
      </c>
      <c r="K2267" s="90">
        <v>0</v>
      </c>
      <c r="L2267" s="90">
        <v>0</v>
      </c>
      <c r="M2267" s="90">
        <v>0</v>
      </c>
      <c r="N2267" s="89">
        <v>12</v>
      </c>
      <c r="O2267" s="89">
        <v>86</v>
      </c>
      <c r="P2267" s="89">
        <f t="shared" si="62"/>
        <v>30</v>
      </c>
      <c r="Q2267" s="91">
        <f>((alpha_a*(speed_s^beta_b))+(ceta_c*(speed_s^delta_d)))</f>
        <v>11.399906611456252</v>
      </c>
    </row>
    <row r="2268" spans="1:17" x14ac:dyDescent="0.25">
      <c r="A2268" s="88" t="s">
        <v>6</v>
      </c>
      <c r="B2268" s="88" t="s">
        <v>15</v>
      </c>
      <c r="C2268" s="88" t="s">
        <v>65</v>
      </c>
      <c r="D2268" s="88" t="s">
        <v>138</v>
      </c>
      <c r="E2268" s="130">
        <v>0.02</v>
      </c>
      <c r="F2268" s="130">
        <v>1</v>
      </c>
      <c r="G2268" s="90">
        <v>2279.189037390156</v>
      </c>
      <c r="H2268" s="90">
        <v>-3.1287004036094888</v>
      </c>
      <c r="I2268" s="90">
        <v>17.090352035062935</v>
      </c>
      <c r="J2268" s="90">
        <v>-0.2230469776328132</v>
      </c>
      <c r="K2268" s="90">
        <v>0</v>
      </c>
      <c r="L2268" s="90">
        <v>0</v>
      </c>
      <c r="M2268" s="90">
        <v>0</v>
      </c>
      <c r="N2268" s="89">
        <v>12</v>
      </c>
      <c r="O2268" s="89">
        <v>86</v>
      </c>
      <c r="P2268" s="89">
        <f t="shared" si="62"/>
        <v>30</v>
      </c>
      <c r="Q2268" s="91">
        <f>((alpha_a*(speed_s^beta_b))+(ceta_c*(speed_s^delta_d)))</f>
        <v>8.0580560636857097</v>
      </c>
    </row>
    <row r="2269" spans="1:17" x14ac:dyDescent="0.25">
      <c r="A2269" s="88" t="s">
        <v>6</v>
      </c>
      <c r="B2269" s="88" t="s">
        <v>15</v>
      </c>
      <c r="C2269" s="88" t="s">
        <v>65</v>
      </c>
      <c r="D2269" s="88" t="s">
        <v>131</v>
      </c>
      <c r="E2269" s="130">
        <v>0.02</v>
      </c>
      <c r="F2269" s="130">
        <v>1</v>
      </c>
      <c r="G2269" s="90">
        <v>-2.1914912178999999</v>
      </c>
      <c r="H2269" s="90">
        <v>0.62623953259999998</v>
      </c>
      <c r="I2269" s="90">
        <v>9.8513796099999995E-2</v>
      </c>
      <c r="J2269" s="90">
        <v>52.705204721100003</v>
      </c>
      <c r="K2269" s="90">
        <v>1</v>
      </c>
      <c r="L2269" s="90">
        <v>-0.16165061310000001</v>
      </c>
      <c r="M2269" s="90">
        <v>2.3340252499999999E-2</v>
      </c>
      <c r="N2269" s="89">
        <v>5</v>
      </c>
      <c r="O2269" s="89">
        <v>85</v>
      </c>
      <c r="P2269" s="89">
        <f t="shared" si="62"/>
        <v>30</v>
      </c>
      <c r="Q2269" s="91">
        <f>(alpha_a+beta_b*speed_s+ceta_c*speed_s^2+delta_d/speed_s)/(epsilon_e+feta_f*speed_s+gamma_g*speed_s^2)</f>
        <v>6.2374988291421358</v>
      </c>
    </row>
    <row r="2270" spans="1:17" x14ac:dyDescent="0.25">
      <c r="A2270" s="88" t="s">
        <v>6</v>
      </c>
      <c r="B2270" s="88" t="s">
        <v>15</v>
      </c>
      <c r="C2270" s="88" t="s">
        <v>65</v>
      </c>
      <c r="D2270" s="88" t="s">
        <v>132</v>
      </c>
      <c r="E2270" s="130">
        <v>0.02</v>
      </c>
      <c r="F2270" s="130">
        <v>1</v>
      </c>
      <c r="G2270" s="90">
        <v>23.1256407475</v>
      </c>
      <c r="H2270" s="90">
        <v>-0.74023263819999996</v>
      </c>
      <c r="I2270" s="90">
        <v>1.23714388E-2</v>
      </c>
      <c r="J2270" s="90">
        <v>57.732193192499999</v>
      </c>
      <c r="K2270" s="90">
        <v>1</v>
      </c>
      <c r="L2270" s="90">
        <v>1.8726862E-3</v>
      </c>
      <c r="M2270" s="90">
        <v>3.2093162999999999E-3</v>
      </c>
      <c r="N2270" s="89">
        <v>5</v>
      </c>
      <c r="O2270" s="89">
        <v>85</v>
      </c>
      <c r="P2270" s="89">
        <f t="shared" si="62"/>
        <v>30</v>
      </c>
      <c r="Q2270" s="91">
        <f>(alpha_a+beta_b*speed_s+ceta_c*speed_s^2+delta_d/speed_s)/(epsilon_e+feta_f*speed_s+gamma_g*speed_s^2)</f>
        <v>3.5434482773454725</v>
      </c>
    </row>
    <row r="2271" spans="1:17" x14ac:dyDescent="0.25">
      <c r="A2271" s="88" t="s">
        <v>6</v>
      </c>
      <c r="B2271" s="88" t="s">
        <v>15</v>
      </c>
      <c r="C2271" s="88" t="s">
        <v>65</v>
      </c>
      <c r="D2271" s="88" t="s">
        <v>133</v>
      </c>
      <c r="E2271" s="130">
        <v>0.02</v>
      </c>
      <c r="F2271" s="130">
        <v>1</v>
      </c>
      <c r="G2271" s="90">
        <v>-4.5842499983999998</v>
      </c>
      <c r="H2271" s="90">
        <v>0.58087242179999998</v>
      </c>
      <c r="I2271" s="90">
        <v>6.6131065999999999E-3</v>
      </c>
      <c r="J2271" s="90">
        <v>20.7282608262</v>
      </c>
      <c r="K2271" s="90">
        <v>1</v>
      </c>
      <c r="L2271" s="90">
        <v>-0.4772123882</v>
      </c>
      <c r="M2271" s="90">
        <v>7.8553851899999999E-2</v>
      </c>
      <c r="N2271" s="89">
        <v>5</v>
      </c>
      <c r="O2271" s="89">
        <v>85</v>
      </c>
      <c r="P2271" s="89">
        <f t="shared" si="62"/>
        <v>30</v>
      </c>
      <c r="Q2271" s="91">
        <f>(alpha_a+beta_b*speed_s+ceta_c*speed_s^2+delta_d/speed_s)/(epsilon_e+feta_f*speed_s+gamma_g*speed_s^2)</f>
        <v>0.33955993766710957</v>
      </c>
    </row>
    <row r="2272" spans="1:17" x14ac:dyDescent="0.25">
      <c r="A2272" s="88" t="s">
        <v>6</v>
      </c>
      <c r="B2272" s="88" t="s">
        <v>14</v>
      </c>
      <c r="C2272" s="88" t="s">
        <v>65</v>
      </c>
      <c r="D2272" s="88" t="s">
        <v>134</v>
      </c>
      <c r="E2272" s="130">
        <v>0.02</v>
      </c>
      <c r="F2272" s="130">
        <v>1</v>
      </c>
      <c r="G2272" s="90">
        <v>91.226310786134007</v>
      </c>
      <c r="H2272" s="90">
        <v>1.0058965605184567</v>
      </c>
      <c r="I2272" s="90">
        <v>-0.40766222798506019</v>
      </c>
      <c r="J2272" s="90">
        <v>0</v>
      </c>
      <c r="K2272" s="90">
        <v>0</v>
      </c>
      <c r="L2272" s="90">
        <v>0</v>
      </c>
      <c r="M2272" s="90">
        <v>0</v>
      </c>
      <c r="N2272" s="89">
        <v>12</v>
      </c>
      <c r="O2272" s="89">
        <v>85</v>
      </c>
      <c r="P2272" s="89">
        <f t="shared" si="62"/>
        <v>30</v>
      </c>
      <c r="Q2272" s="91">
        <f>((alpha_a*(beta_b^speed_s))*(speed_s^ceta_c))</f>
        <v>27.19902056055674</v>
      </c>
    </row>
    <row r="2273" spans="1:17" x14ac:dyDescent="0.25">
      <c r="A2273" s="88" t="s">
        <v>6</v>
      </c>
      <c r="B2273" s="88" t="s">
        <v>14</v>
      </c>
      <c r="C2273" s="88" t="s">
        <v>65</v>
      </c>
      <c r="D2273" s="88" t="s">
        <v>135</v>
      </c>
      <c r="E2273" s="130">
        <v>0.02</v>
      </c>
      <c r="F2273" s="130">
        <v>1</v>
      </c>
      <c r="G2273" s="90">
        <v>59.892783653449094</v>
      </c>
      <c r="H2273" s="90">
        <v>1.0039399685167782</v>
      </c>
      <c r="I2273" s="90">
        <v>-0.37684709494830448</v>
      </c>
      <c r="J2273" s="90">
        <v>0</v>
      </c>
      <c r="K2273" s="90">
        <v>0</v>
      </c>
      <c r="L2273" s="90">
        <v>0</v>
      </c>
      <c r="M2273" s="90">
        <v>0</v>
      </c>
      <c r="N2273" s="89">
        <v>12</v>
      </c>
      <c r="O2273" s="89">
        <v>85</v>
      </c>
      <c r="P2273" s="89">
        <f t="shared" si="62"/>
        <v>30</v>
      </c>
      <c r="Q2273" s="91">
        <f>((alpha_a*(beta_b^speed_s))*(speed_s^ceta_c))</f>
        <v>18.705011582992757</v>
      </c>
    </row>
    <row r="2274" spans="1:17" x14ac:dyDescent="0.25">
      <c r="A2274" s="88" t="s">
        <v>6</v>
      </c>
      <c r="B2274" s="88" t="s">
        <v>14</v>
      </c>
      <c r="C2274" s="88" t="s">
        <v>65</v>
      </c>
      <c r="D2274" s="88" t="s">
        <v>136</v>
      </c>
      <c r="E2274" s="130">
        <v>0.02</v>
      </c>
      <c r="F2274" s="130">
        <v>1</v>
      </c>
      <c r="G2274" s="90">
        <v>72.19338801463563</v>
      </c>
      <c r="H2274" s="90">
        <v>1.0042032978762017</v>
      </c>
      <c r="I2274" s="90">
        <v>-0.4221430663854796</v>
      </c>
      <c r="J2274" s="90">
        <v>0</v>
      </c>
      <c r="K2274" s="90">
        <v>0</v>
      </c>
      <c r="L2274" s="90">
        <v>0</v>
      </c>
      <c r="M2274" s="90">
        <v>0</v>
      </c>
      <c r="N2274" s="89">
        <v>12</v>
      </c>
      <c r="O2274" s="89">
        <v>86</v>
      </c>
      <c r="P2274" s="89">
        <f t="shared" si="62"/>
        <v>30</v>
      </c>
      <c r="Q2274" s="91">
        <f>((alpha_a*(beta_b^speed_s))*(speed_s^ceta_c))</f>
        <v>19.480057145693674</v>
      </c>
    </row>
    <row r="2275" spans="1:17" x14ac:dyDescent="0.25">
      <c r="A2275" s="88" t="s">
        <v>6</v>
      </c>
      <c r="B2275" s="88" t="s">
        <v>14</v>
      </c>
      <c r="C2275" s="88" t="s">
        <v>65</v>
      </c>
      <c r="D2275" s="88" t="s">
        <v>137</v>
      </c>
      <c r="E2275" s="130">
        <v>0.02</v>
      </c>
      <c r="F2275" s="130">
        <v>1</v>
      </c>
      <c r="G2275" s="90">
        <v>3.3599606302702201</v>
      </c>
      <c r="H2275" s="90">
        <v>2.9925942452403818</v>
      </c>
      <c r="I2275" s="90">
        <v>-0.21428941412620489</v>
      </c>
      <c r="J2275" s="90">
        <v>0</v>
      </c>
      <c r="K2275" s="90">
        <v>0</v>
      </c>
      <c r="L2275" s="90">
        <v>0</v>
      </c>
      <c r="M2275" s="90">
        <v>0</v>
      </c>
      <c r="N2275" s="89">
        <v>12</v>
      </c>
      <c r="O2275" s="89">
        <v>86</v>
      </c>
      <c r="P2275" s="89">
        <f t="shared" si="62"/>
        <v>30</v>
      </c>
      <c r="Q2275" s="91">
        <f>EXP((alpha_a+(beta_b/speed_s))+(ceta_c*LN(speed_s)))</f>
        <v>15.346281199285677</v>
      </c>
    </row>
    <row r="2276" spans="1:17" x14ac:dyDescent="0.25">
      <c r="A2276" s="88" t="s">
        <v>6</v>
      </c>
      <c r="B2276" s="88" t="s">
        <v>14</v>
      </c>
      <c r="C2276" s="88" t="s">
        <v>65</v>
      </c>
      <c r="D2276" s="88" t="s">
        <v>138</v>
      </c>
      <c r="E2276" s="130">
        <v>0.02</v>
      </c>
      <c r="F2276" s="130">
        <v>1</v>
      </c>
      <c r="G2276" s="90">
        <v>-3.7588818764905714E-5</v>
      </c>
      <c r="H2276" s="90">
        <v>6.4103906448726667E-3</v>
      </c>
      <c r="I2276" s="90">
        <v>-0.39411277173250209</v>
      </c>
      <c r="J2276" s="90">
        <v>17.899611725976669</v>
      </c>
      <c r="K2276" s="90">
        <v>0</v>
      </c>
      <c r="L2276" s="90">
        <v>0</v>
      </c>
      <c r="M2276" s="90">
        <v>0</v>
      </c>
      <c r="N2276" s="89">
        <v>12</v>
      </c>
      <c r="O2276" s="89">
        <v>86</v>
      </c>
      <c r="P2276" s="89">
        <f t="shared" si="62"/>
        <v>30</v>
      </c>
      <c r="Q2276" s="91">
        <f>(((alpha_a*(speed_s^3))+(beta_b*(speed_s^2))+(ceta_c*speed_s))+delta_d)</f>
        <v>10.830682047734552</v>
      </c>
    </row>
    <row r="2277" spans="1:17" x14ac:dyDescent="0.25">
      <c r="A2277" s="88" t="s">
        <v>6</v>
      </c>
      <c r="B2277" s="88" t="s">
        <v>14</v>
      </c>
      <c r="C2277" s="88" t="s">
        <v>65</v>
      </c>
      <c r="D2277" s="88" t="s">
        <v>131</v>
      </c>
      <c r="E2277" s="130">
        <v>0.02</v>
      </c>
      <c r="F2277" s="130">
        <v>1</v>
      </c>
      <c r="G2277" s="90">
        <v>-7.1322370354000002</v>
      </c>
      <c r="H2277" s="90">
        <v>3.8223793760999998</v>
      </c>
      <c r="I2277" s="90">
        <v>0.27807686720000002</v>
      </c>
      <c r="J2277" s="90">
        <v>63.924563881499999</v>
      </c>
      <c r="K2277" s="90">
        <v>1</v>
      </c>
      <c r="L2277" s="90">
        <v>-0.1922028646</v>
      </c>
      <c r="M2277" s="90">
        <v>5.3192336600000001E-2</v>
      </c>
      <c r="N2277" s="89">
        <v>5</v>
      </c>
      <c r="O2277" s="89">
        <v>85</v>
      </c>
      <c r="P2277" s="89">
        <f t="shared" si="62"/>
        <v>30</v>
      </c>
      <c r="Q2277" s="91">
        <f>(alpha_a+beta_b*speed_s+ceta_c*speed_s^2+delta_d/speed_s)/(epsilon_e+feta_f*speed_s+gamma_g*speed_s^2)</f>
        <v>8.3498968046652386</v>
      </c>
    </row>
    <row r="2278" spans="1:17" x14ac:dyDescent="0.25">
      <c r="A2278" s="88" t="s">
        <v>6</v>
      </c>
      <c r="B2278" s="88" t="s">
        <v>14</v>
      </c>
      <c r="C2278" s="88" t="s">
        <v>65</v>
      </c>
      <c r="D2278" s="88" t="s">
        <v>132</v>
      </c>
      <c r="E2278" s="130">
        <v>0.02</v>
      </c>
      <c r="F2278" s="130">
        <v>1</v>
      </c>
      <c r="G2278" s="90">
        <v>55.495424724700001</v>
      </c>
      <c r="H2278" s="90">
        <v>-1.2632555477</v>
      </c>
      <c r="I2278" s="90">
        <v>3.5548284499999999E-2</v>
      </c>
      <c r="J2278" s="90">
        <v>45.843583862400003</v>
      </c>
      <c r="K2278" s="90">
        <v>1</v>
      </c>
      <c r="L2278" s="90">
        <v>8.8507995500000006E-2</v>
      </c>
      <c r="M2278" s="90">
        <v>9.6266269000000008E-3</v>
      </c>
      <c r="N2278" s="89">
        <v>5</v>
      </c>
      <c r="O2278" s="89">
        <v>85</v>
      </c>
      <c r="P2278" s="89">
        <f t="shared" si="62"/>
        <v>30</v>
      </c>
      <c r="Q2278" s="91">
        <f>(alpha_a+beta_b*speed_s+ceta_c*speed_s^2+delta_d/speed_s)/(epsilon_e+feta_f*speed_s+gamma_g*speed_s^2)</f>
        <v>4.1495646548723961</v>
      </c>
    </row>
    <row r="2279" spans="1:17" x14ac:dyDescent="0.25">
      <c r="A2279" s="88" t="s">
        <v>6</v>
      </c>
      <c r="B2279" s="88" t="s">
        <v>14</v>
      </c>
      <c r="C2279" s="88" t="s">
        <v>65</v>
      </c>
      <c r="D2279" s="88" t="s">
        <v>133</v>
      </c>
      <c r="E2279" s="130">
        <v>0.02</v>
      </c>
      <c r="F2279" s="130">
        <v>1</v>
      </c>
      <c r="G2279" s="90">
        <v>-11.3781456625</v>
      </c>
      <c r="H2279" s="90">
        <v>1.2028385623</v>
      </c>
      <c r="I2279" s="90">
        <v>-1.5003689999999999E-4</v>
      </c>
      <c r="J2279" s="90">
        <v>37.063213981399997</v>
      </c>
      <c r="K2279" s="90">
        <v>1</v>
      </c>
      <c r="L2279" s="90">
        <v>-0.47931752039999997</v>
      </c>
      <c r="M2279" s="90">
        <v>7.85037554E-2</v>
      </c>
      <c r="N2279" s="89">
        <v>5</v>
      </c>
      <c r="O2279" s="89">
        <v>85</v>
      </c>
      <c r="P2279" s="89">
        <f t="shared" si="62"/>
        <v>30</v>
      </c>
      <c r="Q2279" s="91">
        <f>(alpha_a+beta_b*speed_s+ceta_c*speed_s^2+delta_d/speed_s)/(epsilon_e+feta_f*speed_s+gamma_g*speed_s^2)</f>
        <v>0.45059685263713256</v>
      </c>
    </row>
    <row r="2280" spans="1:17" x14ac:dyDescent="0.25">
      <c r="A2280" s="88" t="s">
        <v>6</v>
      </c>
      <c r="B2280" s="88" t="s">
        <v>13</v>
      </c>
      <c r="C2280" s="88" t="s">
        <v>65</v>
      </c>
      <c r="D2280" s="88" t="s">
        <v>134</v>
      </c>
      <c r="E2280" s="130">
        <v>0.02</v>
      </c>
      <c r="F2280" s="130">
        <v>1</v>
      </c>
      <c r="G2280" s="90">
        <v>85.224067418438878</v>
      </c>
      <c r="H2280" s="90">
        <v>1.0051191958913117</v>
      </c>
      <c r="I2280" s="90">
        <v>-0.3636959113914785</v>
      </c>
      <c r="J2280" s="90">
        <v>0</v>
      </c>
      <c r="K2280" s="90">
        <v>0</v>
      </c>
      <c r="L2280" s="90">
        <v>0</v>
      </c>
      <c r="M2280" s="90">
        <v>0</v>
      </c>
      <c r="N2280" s="89">
        <v>12</v>
      </c>
      <c r="O2280" s="89">
        <v>84</v>
      </c>
      <c r="P2280" s="89">
        <f t="shared" si="62"/>
        <v>30</v>
      </c>
      <c r="Q2280" s="91">
        <f>((alpha_a*(beta_b^speed_s))*(speed_s^ceta_c))</f>
        <v>28.83143873482641</v>
      </c>
    </row>
    <row r="2281" spans="1:17" x14ac:dyDescent="0.25">
      <c r="A2281" s="88" t="s">
        <v>6</v>
      </c>
      <c r="B2281" s="88" t="s">
        <v>13</v>
      </c>
      <c r="C2281" s="88" t="s">
        <v>65</v>
      </c>
      <c r="D2281" s="88" t="s">
        <v>135</v>
      </c>
      <c r="E2281" s="130">
        <v>0.02</v>
      </c>
      <c r="F2281" s="130">
        <v>1</v>
      </c>
      <c r="G2281" s="90">
        <v>61.629754739136864</v>
      </c>
      <c r="H2281" s="90">
        <v>1.0037966003819709</v>
      </c>
      <c r="I2281" s="90">
        <v>-0.36832661303060443</v>
      </c>
      <c r="J2281" s="90">
        <v>0</v>
      </c>
      <c r="K2281" s="90">
        <v>0</v>
      </c>
      <c r="L2281" s="90">
        <v>0</v>
      </c>
      <c r="M2281" s="90">
        <v>0</v>
      </c>
      <c r="N2281" s="89">
        <v>12</v>
      </c>
      <c r="O2281" s="89">
        <v>85</v>
      </c>
      <c r="P2281" s="89">
        <f t="shared" si="62"/>
        <v>30</v>
      </c>
      <c r="Q2281" s="91">
        <f>((alpha_a*(beta_b^speed_s))*(speed_s^ceta_c))</f>
        <v>19.72872347208807</v>
      </c>
    </row>
    <row r="2282" spans="1:17" x14ac:dyDescent="0.25">
      <c r="A2282" s="88" t="s">
        <v>6</v>
      </c>
      <c r="B2282" s="88" t="s">
        <v>13</v>
      </c>
      <c r="C2282" s="88" t="s">
        <v>65</v>
      </c>
      <c r="D2282" s="88" t="s">
        <v>136</v>
      </c>
      <c r="E2282" s="130">
        <v>0.02</v>
      </c>
      <c r="F2282" s="130">
        <v>1</v>
      </c>
      <c r="G2282" s="90">
        <v>3.5117480412208772</v>
      </c>
      <c r="H2282" s="90">
        <v>2.8696114884414783</v>
      </c>
      <c r="I2282" s="90">
        <v>-0.17352915243080275</v>
      </c>
      <c r="J2282" s="90">
        <v>0</v>
      </c>
      <c r="K2282" s="90">
        <v>0</v>
      </c>
      <c r="L2282" s="90">
        <v>0</v>
      </c>
      <c r="M2282" s="90">
        <v>0</v>
      </c>
      <c r="N2282" s="89">
        <v>12</v>
      </c>
      <c r="O2282" s="89">
        <v>86</v>
      </c>
      <c r="P2282" s="89">
        <f t="shared" si="62"/>
        <v>30</v>
      </c>
      <c r="Q2282" s="91">
        <f>EXP((alpha_a+(beta_b/speed_s))+(ceta_c*LN(speed_s)))</f>
        <v>20.433891259600312</v>
      </c>
    </row>
    <row r="2283" spans="1:17" x14ac:dyDescent="0.25">
      <c r="A2283" s="88" t="s">
        <v>6</v>
      </c>
      <c r="B2283" s="88" t="s">
        <v>13</v>
      </c>
      <c r="C2283" s="88" t="s">
        <v>65</v>
      </c>
      <c r="D2283" s="88" t="s">
        <v>137</v>
      </c>
      <c r="E2283" s="130">
        <v>0.02</v>
      </c>
      <c r="F2283" s="130">
        <v>1</v>
      </c>
      <c r="G2283" s="90">
        <v>58.656578615496926</v>
      </c>
      <c r="H2283" s="90">
        <v>1.0025921389829229</v>
      </c>
      <c r="I2283" s="90">
        <v>-0.40395594180830491</v>
      </c>
      <c r="J2283" s="90">
        <v>0</v>
      </c>
      <c r="K2283" s="90">
        <v>0</v>
      </c>
      <c r="L2283" s="90">
        <v>0</v>
      </c>
      <c r="M2283" s="90">
        <v>0</v>
      </c>
      <c r="N2283" s="89">
        <v>12</v>
      </c>
      <c r="O2283" s="89">
        <v>86</v>
      </c>
      <c r="P2283" s="89">
        <f t="shared" si="62"/>
        <v>30</v>
      </c>
      <c r="Q2283" s="91">
        <f>((alpha_a*(beta_b^speed_s))*(speed_s^ceta_c))</f>
        <v>16.045515463082967</v>
      </c>
    </row>
    <row r="2284" spans="1:17" x14ac:dyDescent="0.25">
      <c r="A2284" s="88" t="s">
        <v>6</v>
      </c>
      <c r="B2284" s="88" t="s">
        <v>13</v>
      </c>
      <c r="C2284" s="88" t="s">
        <v>65</v>
      </c>
      <c r="D2284" s="88" t="s">
        <v>138</v>
      </c>
      <c r="E2284" s="130">
        <v>0.02</v>
      </c>
      <c r="F2284" s="130">
        <v>1</v>
      </c>
      <c r="G2284" s="90">
        <v>3.4013932140612639</v>
      </c>
      <c r="H2284" s="90">
        <v>-0.22278675185659963</v>
      </c>
      <c r="I2284" s="90">
        <v>-0.28101647556620407</v>
      </c>
      <c r="J2284" s="90">
        <v>0</v>
      </c>
      <c r="K2284" s="90">
        <v>0</v>
      </c>
      <c r="L2284" s="90">
        <v>0</v>
      </c>
      <c r="M2284" s="90">
        <v>0</v>
      </c>
      <c r="N2284" s="89">
        <v>12</v>
      </c>
      <c r="O2284" s="89">
        <v>86</v>
      </c>
      <c r="P2284" s="89">
        <f t="shared" si="62"/>
        <v>30</v>
      </c>
      <c r="Q2284" s="91">
        <f>EXP((alpha_a+(beta_b/speed_s))+(ceta_c*LN(speed_s)))</f>
        <v>11.452115675676547</v>
      </c>
    </row>
    <row r="2285" spans="1:17" x14ac:dyDescent="0.25">
      <c r="A2285" s="88" t="s">
        <v>6</v>
      </c>
      <c r="B2285" s="88" t="s">
        <v>13</v>
      </c>
      <c r="C2285" s="88" t="s">
        <v>65</v>
      </c>
      <c r="D2285" s="88" t="s">
        <v>131</v>
      </c>
      <c r="E2285" s="130">
        <v>0.02</v>
      </c>
      <c r="F2285" s="130">
        <v>1</v>
      </c>
      <c r="G2285" s="90">
        <v>-26.507968284</v>
      </c>
      <c r="H2285" s="90">
        <v>9.3431596520000006</v>
      </c>
      <c r="I2285" s="90">
        <v>0.55394239209999996</v>
      </c>
      <c r="J2285" s="90">
        <v>78.787647584400005</v>
      </c>
      <c r="K2285" s="90">
        <v>1</v>
      </c>
      <c r="L2285" s="90">
        <v>-0.30795259829999999</v>
      </c>
      <c r="M2285" s="90">
        <v>0.1090250983</v>
      </c>
      <c r="N2285" s="89">
        <v>5</v>
      </c>
      <c r="O2285" s="89">
        <v>85</v>
      </c>
      <c r="P2285" s="89">
        <f t="shared" si="62"/>
        <v>30</v>
      </c>
      <c r="Q2285" s="91">
        <f>(alpha_a+beta_b*speed_s+ceta_c*speed_s^2+delta_d/speed_s)/(epsilon_e+feta_f*speed_s+gamma_g*speed_s^2)</f>
        <v>8.3992828614283397</v>
      </c>
    </row>
    <row r="2286" spans="1:17" x14ac:dyDescent="0.25">
      <c r="A2286" s="88" t="s">
        <v>6</v>
      </c>
      <c r="B2286" s="88" t="s">
        <v>13</v>
      </c>
      <c r="C2286" s="88" t="s">
        <v>65</v>
      </c>
      <c r="D2286" s="88" t="s">
        <v>132</v>
      </c>
      <c r="E2286" s="130">
        <v>0.02</v>
      </c>
      <c r="F2286" s="130">
        <v>1</v>
      </c>
      <c r="G2286" s="90">
        <v>44.647600385200001</v>
      </c>
      <c r="H2286" s="90">
        <v>-0.82368348059999996</v>
      </c>
      <c r="I2286" s="90">
        <v>4.04690308E-2</v>
      </c>
      <c r="J2286" s="90">
        <v>49.063608872700001</v>
      </c>
      <c r="K2286" s="90">
        <v>1</v>
      </c>
      <c r="L2286" s="90">
        <v>1.61134164E-2</v>
      </c>
      <c r="M2286" s="90">
        <v>1.3609816699999999E-2</v>
      </c>
      <c r="N2286" s="89">
        <v>5</v>
      </c>
      <c r="O2286" s="89">
        <v>85</v>
      </c>
      <c r="P2286" s="89">
        <f t="shared" si="62"/>
        <v>30</v>
      </c>
      <c r="Q2286" s="91">
        <f>(alpha_a+beta_b*speed_s+ceta_c*speed_s^2+delta_d/speed_s)/(epsilon_e+feta_f*speed_s+gamma_g*speed_s^2)</f>
        <v>4.2232503787804792</v>
      </c>
    </row>
    <row r="2287" spans="1:17" x14ac:dyDescent="0.25">
      <c r="A2287" s="88" t="s">
        <v>6</v>
      </c>
      <c r="B2287" s="88" t="s">
        <v>13</v>
      </c>
      <c r="C2287" s="88" t="s">
        <v>65</v>
      </c>
      <c r="D2287" s="88" t="s">
        <v>133</v>
      </c>
      <c r="E2287" s="130">
        <v>0.02</v>
      </c>
      <c r="F2287" s="130">
        <v>1</v>
      </c>
      <c r="G2287" s="90">
        <v>-11.090047738399999</v>
      </c>
      <c r="H2287" s="90">
        <v>1.1435064239999999</v>
      </c>
      <c r="I2287" s="90">
        <v>2.1525722999999998E-3</v>
      </c>
      <c r="J2287" s="90">
        <v>37.5178138725</v>
      </c>
      <c r="K2287" s="90">
        <v>1</v>
      </c>
      <c r="L2287" s="90">
        <v>-0.47523438950000002</v>
      </c>
      <c r="M2287" s="90">
        <v>7.8914868400000004E-2</v>
      </c>
      <c r="N2287" s="89">
        <v>5</v>
      </c>
      <c r="O2287" s="89">
        <v>85</v>
      </c>
      <c r="P2287" s="89">
        <f t="shared" si="62"/>
        <v>30</v>
      </c>
      <c r="Q2287" s="91">
        <f>(alpha_a+beta_b*speed_s+ceta_c*speed_s^2+delta_d/speed_s)/(epsilon_e+feta_f*speed_s+gamma_g*speed_s^2)</f>
        <v>0.45706633540951236</v>
      </c>
    </row>
    <row r="2288" spans="1:17" x14ac:dyDescent="0.25">
      <c r="A2288" s="88" t="s">
        <v>6</v>
      </c>
      <c r="B2288" s="88" t="s">
        <v>12</v>
      </c>
      <c r="C2288" s="88" t="s">
        <v>65</v>
      </c>
      <c r="D2288" s="88" t="s">
        <v>134</v>
      </c>
      <c r="E2288" s="130">
        <v>0.02</v>
      </c>
      <c r="F2288" s="130">
        <v>1</v>
      </c>
      <c r="G2288" s="90">
        <v>79.719531227913279</v>
      </c>
      <c r="H2288" s="90">
        <v>1.0035320159425123</v>
      </c>
      <c r="I2288" s="90">
        <v>-0.28515682229552242</v>
      </c>
      <c r="J2288" s="90">
        <v>0</v>
      </c>
      <c r="K2288" s="90">
        <v>0</v>
      </c>
      <c r="L2288" s="90">
        <v>0</v>
      </c>
      <c r="M2288" s="90">
        <v>0</v>
      </c>
      <c r="N2288" s="89">
        <v>12</v>
      </c>
      <c r="O2288" s="89">
        <v>80</v>
      </c>
      <c r="P2288" s="89">
        <f t="shared" si="62"/>
        <v>30</v>
      </c>
      <c r="Q2288" s="91">
        <f>((alpha_a*(beta_b^speed_s))*(speed_s^ceta_c))</f>
        <v>33.596226980831645</v>
      </c>
    </row>
    <row r="2289" spans="1:17" x14ac:dyDescent="0.25">
      <c r="A2289" s="88" t="s">
        <v>6</v>
      </c>
      <c r="B2289" s="88" t="s">
        <v>12</v>
      </c>
      <c r="C2289" s="88" t="s">
        <v>65</v>
      </c>
      <c r="D2289" s="88" t="s">
        <v>135</v>
      </c>
      <c r="E2289" s="130">
        <v>0.02</v>
      </c>
      <c r="F2289" s="130">
        <v>1</v>
      </c>
      <c r="G2289" s="90">
        <v>65.295796501551379</v>
      </c>
      <c r="H2289" s="90">
        <v>1.0035257757274894</v>
      </c>
      <c r="I2289" s="90">
        <v>-0.33741500651312523</v>
      </c>
      <c r="J2289" s="90">
        <v>0</v>
      </c>
      <c r="K2289" s="90">
        <v>0</v>
      </c>
      <c r="L2289" s="90">
        <v>0</v>
      </c>
      <c r="M2289" s="90">
        <v>0</v>
      </c>
      <c r="N2289" s="89">
        <v>12</v>
      </c>
      <c r="O2289" s="89">
        <v>81</v>
      </c>
      <c r="P2289" s="89">
        <f t="shared" si="62"/>
        <v>30</v>
      </c>
      <c r="Q2289" s="91">
        <f>((alpha_a*(beta_b^speed_s))*(speed_s^ceta_c))</f>
        <v>23.032352729810725</v>
      </c>
    </row>
    <row r="2290" spans="1:17" x14ac:dyDescent="0.25">
      <c r="A2290" s="88" t="s">
        <v>6</v>
      </c>
      <c r="B2290" s="88" t="s">
        <v>12</v>
      </c>
      <c r="C2290" s="88" t="s">
        <v>65</v>
      </c>
      <c r="D2290" s="88" t="s">
        <v>136</v>
      </c>
      <c r="E2290" s="130">
        <v>0.02</v>
      </c>
      <c r="F2290" s="130">
        <v>1</v>
      </c>
      <c r="G2290" s="90">
        <v>3.5707334233057852</v>
      </c>
      <c r="H2290" s="90">
        <v>3.0375205068812443</v>
      </c>
      <c r="I2290" s="90">
        <v>-0.15161136957201596</v>
      </c>
      <c r="J2290" s="90">
        <v>0</v>
      </c>
      <c r="K2290" s="90">
        <v>0</v>
      </c>
      <c r="L2290" s="90">
        <v>0</v>
      </c>
      <c r="M2290" s="90">
        <v>0</v>
      </c>
      <c r="N2290" s="89">
        <v>12</v>
      </c>
      <c r="O2290" s="89">
        <v>83</v>
      </c>
      <c r="P2290" s="89">
        <f t="shared" si="62"/>
        <v>30</v>
      </c>
      <c r="Q2290" s="91">
        <f>EXP((alpha_a+(beta_b/speed_s))+(ceta_c*LN(speed_s)))</f>
        <v>23.484107450066642</v>
      </c>
    </row>
    <row r="2291" spans="1:17" x14ac:dyDescent="0.25">
      <c r="A2291" s="88" t="s">
        <v>6</v>
      </c>
      <c r="B2291" s="88" t="s">
        <v>12</v>
      </c>
      <c r="C2291" s="88" t="s">
        <v>65</v>
      </c>
      <c r="D2291" s="88" t="s">
        <v>137</v>
      </c>
      <c r="E2291" s="130">
        <v>0.02</v>
      </c>
      <c r="F2291" s="130">
        <v>1</v>
      </c>
      <c r="G2291" s="90">
        <v>76.383444339336421</v>
      </c>
      <c r="H2291" s="90">
        <v>1.0040725565722446</v>
      </c>
      <c r="I2291" s="90">
        <v>-0.45086290159180892</v>
      </c>
      <c r="J2291" s="90">
        <v>0</v>
      </c>
      <c r="K2291" s="90">
        <v>0</v>
      </c>
      <c r="L2291" s="90">
        <v>0</v>
      </c>
      <c r="M2291" s="90">
        <v>0</v>
      </c>
      <c r="N2291" s="89">
        <v>12</v>
      </c>
      <c r="O2291" s="89">
        <v>84</v>
      </c>
      <c r="P2291" s="89">
        <f t="shared" si="62"/>
        <v>30</v>
      </c>
      <c r="Q2291" s="91">
        <f>((alpha_a*(beta_b^speed_s))*(speed_s^ceta_c))</f>
        <v>18.61971266112656</v>
      </c>
    </row>
    <row r="2292" spans="1:17" x14ac:dyDescent="0.25">
      <c r="A2292" s="88" t="s">
        <v>6</v>
      </c>
      <c r="B2292" s="88" t="s">
        <v>12</v>
      </c>
      <c r="C2292" s="88" t="s">
        <v>65</v>
      </c>
      <c r="D2292" s="88" t="s">
        <v>138</v>
      </c>
      <c r="E2292" s="130">
        <v>0.02</v>
      </c>
      <c r="F2292" s="130">
        <v>1</v>
      </c>
      <c r="G2292" s="90">
        <v>-2.2426082525856156E-5</v>
      </c>
      <c r="H2292" s="90">
        <v>4.7273857659105968E-3</v>
      </c>
      <c r="I2292" s="90">
        <v>-0.36632473250496922</v>
      </c>
      <c r="J2292" s="90">
        <v>20.884819819234004</v>
      </c>
      <c r="K2292" s="90">
        <v>0</v>
      </c>
      <c r="L2292" s="90">
        <v>0</v>
      </c>
      <c r="M2292" s="90">
        <v>0</v>
      </c>
      <c r="N2292" s="89">
        <v>12</v>
      </c>
      <c r="O2292" s="89">
        <v>84</v>
      </c>
      <c r="P2292" s="89">
        <f t="shared" si="62"/>
        <v>30</v>
      </c>
      <c r="Q2292" s="91">
        <f>(((alpha_a*(speed_s^3))+(beta_b*(speed_s^2))+(ceta_c*speed_s))+delta_d)</f>
        <v>13.544220805206347</v>
      </c>
    </row>
    <row r="2293" spans="1:17" x14ac:dyDescent="0.25">
      <c r="A2293" s="88" t="s">
        <v>6</v>
      </c>
      <c r="B2293" s="88" t="s">
        <v>12</v>
      </c>
      <c r="C2293" s="88" t="s">
        <v>65</v>
      </c>
      <c r="D2293" s="88" t="s">
        <v>131</v>
      </c>
      <c r="E2293" s="130">
        <v>0.02</v>
      </c>
      <c r="F2293" s="130">
        <v>1</v>
      </c>
      <c r="G2293" s="90">
        <v>164.61487573139999</v>
      </c>
      <c r="H2293" s="90">
        <v>6.8399018407999996</v>
      </c>
      <c r="I2293" s="90">
        <v>-8.0695172800000006E-2</v>
      </c>
      <c r="J2293" s="90">
        <v>-13.5645499515</v>
      </c>
      <c r="K2293" s="90">
        <v>1</v>
      </c>
      <c r="L2293" s="90">
        <v>1.3769693402000001</v>
      </c>
      <c r="M2293" s="90">
        <v>-1.29537985E-2</v>
      </c>
      <c r="N2293" s="89">
        <v>5</v>
      </c>
      <c r="O2293" s="89">
        <v>85</v>
      </c>
      <c r="P2293" s="89">
        <f t="shared" si="62"/>
        <v>30</v>
      </c>
      <c r="Q2293" s="91">
        <f>(alpha_a+beta_b*speed_s+ceta_c*speed_s^2+delta_d/speed_s)/(epsilon_e+feta_f*speed_s+gamma_g*speed_s^2)</f>
        <v>9.6811653878401511</v>
      </c>
    </row>
    <row r="2294" spans="1:17" x14ac:dyDescent="0.25">
      <c r="A2294" s="88" t="s">
        <v>6</v>
      </c>
      <c r="B2294" s="88" t="s">
        <v>12</v>
      </c>
      <c r="C2294" s="88" t="s">
        <v>65</v>
      </c>
      <c r="D2294" s="88" t="s">
        <v>132</v>
      </c>
      <c r="E2294" s="130">
        <v>0.02</v>
      </c>
      <c r="F2294" s="130">
        <v>1</v>
      </c>
      <c r="G2294" s="90">
        <v>22.7963197879</v>
      </c>
      <c r="H2294" s="90">
        <v>-0.31764391530000002</v>
      </c>
      <c r="I2294" s="90">
        <v>5.7132372299999998E-2</v>
      </c>
      <c r="J2294" s="90">
        <v>67.874314079000001</v>
      </c>
      <c r="K2294" s="90">
        <v>1</v>
      </c>
      <c r="L2294" s="90">
        <v>-0.1107214769</v>
      </c>
      <c r="M2294" s="90">
        <v>1.9349147899999999E-2</v>
      </c>
      <c r="N2294" s="89">
        <v>5</v>
      </c>
      <c r="O2294" s="89">
        <v>85</v>
      </c>
      <c r="P2294" s="89">
        <f t="shared" si="62"/>
        <v>30</v>
      </c>
      <c r="Q2294" s="91">
        <f>(alpha_a+beta_b*speed_s+ceta_c*speed_s^2+delta_d/speed_s)/(epsilon_e+feta_f*speed_s+gamma_g*speed_s^2)</f>
        <v>4.4358602363538253</v>
      </c>
    </row>
    <row r="2295" spans="1:17" x14ac:dyDescent="0.25">
      <c r="A2295" s="88" t="s">
        <v>6</v>
      </c>
      <c r="B2295" s="88" t="s">
        <v>12</v>
      </c>
      <c r="C2295" s="88" t="s">
        <v>65</v>
      </c>
      <c r="D2295" s="88" t="s">
        <v>133</v>
      </c>
      <c r="E2295" s="130">
        <v>0.02</v>
      </c>
      <c r="F2295" s="130">
        <v>1</v>
      </c>
      <c r="G2295" s="90">
        <v>-10.5400051682</v>
      </c>
      <c r="H2295" s="90">
        <v>1.0795926038000001</v>
      </c>
      <c r="I2295" s="90">
        <v>3.6326949E-3</v>
      </c>
      <c r="J2295" s="90">
        <v>32.625267828799998</v>
      </c>
      <c r="K2295" s="90">
        <v>1</v>
      </c>
      <c r="L2295" s="90">
        <v>-0.48978286339999999</v>
      </c>
      <c r="M2295" s="90">
        <v>7.4794187600000006E-2</v>
      </c>
      <c r="N2295" s="89">
        <v>5</v>
      </c>
      <c r="O2295" s="89">
        <v>85</v>
      </c>
      <c r="P2295" s="89">
        <f t="shared" si="62"/>
        <v>30</v>
      </c>
      <c r="Q2295" s="91">
        <f>(alpha_a+beta_b*speed_s+ceta_c*speed_s^2+delta_d/speed_s)/(epsilon_e+feta_f*speed_s+gamma_g*speed_s^2)</f>
        <v>0.48869974472125272</v>
      </c>
    </row>
    <row r="2296" spans="1:17" x14ac:dyDescent="0.25">
      <c r="A2296" s="88" t="s">
        <v>6</v>
      </c>
      <c r="B2296" s="88" t="s">
        <v>17</v>
      </c>
      <c r="C2296" s="88" t="s">
        <v>65</v>
      </c>
      <c r="D2296" s="88" t="s">
        <v>134</v>
      </c>
      <c r="E2296" s="130">
        <v>0.02</v>
      </c>
      <c r="F2296" s="130">
        <v>1</v>
      </c>
      <c r="G2296" s="90">
        <v>54.888212615828614</v>
      </c>
      <c r="H2296" s="90">
        <v>1.0080325762056594</v>
      </c>
      <c r="I2296" s="90">
        <v>-0.45368283911788165</v>
      </c>
      <c r="J2296" s="90">
        <v>0</v>
      </c>
      <c r="K2296" s="90">
        <v>0</v>
      </c>
      <c r="L2296" s="90">
        <v>0</v>
      </c>
      <c r="M2296" s="90">
        <v>0</v>
      </c>
      <c r="N2296" s="89">
        <v>12</v>
      </c>
      <c r="O2296" s="89">
        <v>84</v>
      </c>
      <c r="P2296" s="89">
        <f t="shared" si="62"/>
        <v>30</v>
      </c>
      <c r="Q2296" s="91">
        <f>((alpha_a*(beta_b^speed_s))*(speed_s^ceta_c))</f>
        <v>14.913224031593273</v>
      </c>
    </row>
    <row r="2297" spans="1:17" x14ac:dyDescent="0.25">
      <c r="A2297" s="88" t="s">
        <v>6</v>
      </c>
      <c r="B2297" s="88" t="s">
        <v>17</v>
      </c>
      <c r="C2297" s="88" t="s">
        <v>65</v>
      </c>
      <c r="D2297" s="88" t="s">
        <v>135</v>
      </c>
      <c r="E2297" s="130">
        <v>0.02</v>
      </c>
      <c r="F2297" s="130">
        <v>1</v>
      </c>
      <c r="G2297" s="90">
        <v>31.223710026822765</v>
      </c>
      <c r="H2297" s="90">
        <v>1.0071008056622648</v>
      </c>
      <c r="I2297" s="90">
        <v>-0.42761282207620743</v>
      </c>
      <c r="J2297" s="90">
        <v>0</v>
      </c>
      <c r="K2297" s="90">
        <v>0</v>
      </c>
      <c r="L2297" s="90">
        <v>0</v>
      </c>
      <c r="M2297" s="90">
        <v>0</v>
      </c>
      <c r="N2297" s="89">
        <v>12</v>
      </c>
      <c r="O2297" s="89">
        <v>85</v>
      </c>
      <c r="P2297" s="89">
        <f t="shared" si="62"/>
        <v>30</v>
      </c>
      <c r="Q2297" s="91">
        <f>((alpha_a*(beta_b^speed_s))*(speed_s^ceta_c))</f>
        <v>9.0164757421478363</v>
      </c>
    </row>
    <row r="2298" spans="1:17" x14ac:dyDescent="0.25">
      <c r="A2298" s="88" t="s">
        <v>6</v>
      </c>
      <c r="B2298" s="88" t="s">
        <v>17</v>
      </c>
      <c r="C2298" s="88" t="s">
        <v>65</v>
      </c>
      <c r="D2298" s="88" t="s">
        <v>136</v>
      </c>
      <c r="E2298" s="130">
        <v>0.02</v>
      </c>
      <c r="F2298" s="130">
        <v>1</v>
      </c>
      <c r="G2298" s="90">
        <v>4.2301774477992522</v>
      </c>
      <c r="H2298" s="90">
        <v>0.11693222991918877</v>
      </c>
      <c r="I2298" s="90">
        <v>71.928797053877659</v>
      </c>
      <c r="J2298" s="90">
        <v>-0.92390611132741796</v>
      </c>
      <c r="K2298" s="90">
        <v>0</v>
      </c>
      <c r="L2298" s="90">
        <v>0</v>
      </c>
      <c r="M2298" s="90">
        <v>0</v>
      </c>
      <c r="N2298" s="89">
        <v>12</v>
      </c>
      <c r="O2298" s="89">
        <v>86</v>
      </c>
      <c r="P2298" s="89">
        <f t="shared" si="62"/>
        <v>30</v>
      </c>
      <c r="Q2298" s="91">
        <f>((alpha_a*(speed_s^beta_b))+(ceta_c*(speed_s^delta_d)))</f>
        <v>9.4021026119859261</v>
      </c>
    </row>
    <row r="2299" spans="1:17" x14ac:dyDescent="0.25">
      <c r="A2299" s="88" t="s">
        <v>6</v>
      </c>
      <c r="B2299" s="88" t="s">
        <v>17</v>
      </c>
      <c r="C2299" s="88" t="s">
        <v>65</v>
      </c>
      <c r="D2299" s="88" t="s">
        <v>137</v>
      </c>
      <c r="E2299" s="130">
        <v>0.02</v>
      </c>
      <c r="F2299" s="130">
        <v>1</v>
      </c>
      <c r="G2299" s="90">
        <v>6.0566011445641834</v>
      </c>
      <c r="H2299" s="90">
        <v>54.041218311038442</v>
      </c>
      <c r="I2299" s="90">
        <v>0.4998246265450968</v>
      </c>
      <c r="J2299" s="90">
        <v>0.98535529717718451</v>
      </c>
      <c r="K2299" s="90">
        <v>2.8026766911519847E-2</v>
      </c>
      <c r="L2299" s="90">
        <v>0</v>
      </c>
      <c r="M2299" s="90">
        <v>0</v>
      </c>
      <c r="N2299" s="89">
        <v>12</v>
      </c>
      <c r="O2299" s="89">
        <v>86</v>
      </c>
      <c r="P2299" s="89">
        <f t="shared" si="62"/>
        <v>30</v>
      </c>
      <c r="Q2299" s="91">
        <f>(alpha_a+(beta_b/(1+EXP((((-1)*ceta_c)+(delta_d*LN(speed_s)))+(epsilon_e*speed_s)))))</f>
        <v>7.3702033075285751</v>
      </c>
    </row>
    <row r="2300" spans="1:17" x14ac:dyDescent="0.25">
      <c r="A2300" s="88" t="s">
        <v>6</v>
      </c>
      <c r="B2300" s="88" t="s">
        <v>17</v>
      </c>
      <c r="C2300" s="88" t="s">
        <v>65</v>
      </c>
      <c r="D2300" s="88" t="s">
        <v>138</v>
      </c>
      <c r="E2300" s="130">
        <v>0.02</v>
      </c>
      <c r="F2300" s="130">
        <v>1</v>
      </c>
      <c r="G2300" s="90">
        <v>8.0811991747920668</v>
      </c>
      <c r="H2300" s="90">
        <v>-0.13737772118105354</v>
      </c>
      <c r="I2300" s="90">
        <v>83.072805999509683</v>
      </c>
      <c r="J2300" s="90">
        <v>-1.6774532935498785</v>
      </c>
      <c r="K2300" s="90">
        <v>0</v>
      </c>
      <c r="L2300" s="90">
        <v>0</v>
      </c>
      <c r="M2300" s="90">
        <v>0</v>
      </c>
      <c r="N2300" s="89">
        <v>12</v>
      </c>
      <c r="O2300" s="89">
        <v>86</v>
      </c>
      <c r="P2300" s="89">
        <f t="shared" si="62"/>
        <v>30</v>
      </c>
      <c r="Q2300" s="91">
        <f>((alpha_a*(speed_s^beta_b))+(ceta_c*(speed_s^delta_d)))</f>
        <v>5.3411585952293388</v>
      </c>
    </row>
    <row r="2301" spans="1:17" x14ac:dyDescent="0.25">
      <c r="A2301" s="88" t="s">
        <v>6</v>
      </c>
      <c r="B2301" s="88" t="s">
        <v>17</v>
      </c>
      <c r="C2301" s="88" t="s">
        <v>65</v>
      </c>
      <c r="D2301" s="88" t="s">
        <v>131</v>
      </c>
      <c r="E2301" s="130">
        <v>0.02</v>
      </c>
      <c r="F2301" s="130">
        <v>1</v>
      </c>
      <c r="G2301" s="90">
        <v>3.8295319904</v>
      </c>
      <c r="H2301" s="90">
        <v>1.0851923100000001E-2</v>
      </c>
      <c r="I2301" s="90">
        <v>3.1865374000000002E-2</v>
      </c>
      <c r="J2301" s="90">
        <v>30.539252755500002</v>
      </c>
      <c r="K2301" s="90">
        <v>1</v>
      </c>
      <c r="L2301" s="90">
        <v>-6.4229031899999997E-2</v>
      </c>
      <c r="M2301" s="90">
        <v>1.05049002E-2</v>
      </c>
      <c r="N2301" s="89">
        <v>5</v>
      </c>
      <c r="O2301" s="89">
        <v>85</v>
      </c>
      <c r="P2301" s="89">
        <f t="shared" si="62"/>
        <v>30</v>
      </c>
      <c r="Q2301" s="91">
        <f t="shared" ref="Q2301:Q2318" si="63">(alpha_a+beta_b*speed_s+ceta_c*speed_s^2+delta_d/speed_s)/(epsilon_e+feta_f*speed_s+gamma_g*speed_s^2)</f>
        <v>3.9697151182777977</v>
      </c>
    </row>
    <row r="2302" spans="1:17" x14ac:dyDescent="0.25">
      <c r="A2302" s="88" t="s">
        <v>6</v>
      </c>
      <c r="B2302" s="88" t="s">
        <v>17</v>
      </c>
      <c r="C2302" s="88" t="s">
        <v>65</v>
      </c>
      <c r="D2302" s="88" t="s">
        <v>132</v>
      </c>
      <c r="E2302" s="130">
        <v>0.02</v>
      </c>
      <c r="F2302" s="130">
        <v>1</v>
      </c>
      <c r="G2302" s="90">
        <v>16.820314045700002</v>
      </c>
      <c r="H2302" s="90">
        <v>-0.44376891089999998</v>
      </c>
      <c r="I2302" s="90">
        <v>9.6036592999999993E-3</v>
      </c>
      <c r="J2302" s="90">
        <v>31.346866049799999</v>
      </c>
      <c r="K2302" s="90">
        <v>1</v>
      </c>
      <c r="L2302" s="90">
        <v>1.07643064E-2</v>
      </c>
      <c r="M2302" s="90">
        <v>4.6363693999999997E-3</v>
      </c>
      <c r="N2302" s="89">
        <v>5</v>
      </c>
      <c r="O2302" s="89">
        <v>85</v>
      </c>
      <c r="P2302" s="89">
        <f t="shared" si="62"/>
        <v>30</v>
      </c>
      <c r="Q2302" s="91">
        <f t="shared" si="63"/>
        <v>2.4010640500204752</v>
      </c>
    </row>
    <row r="2303" spans="1:17" x14ac:dyDescent="0.25">
      <c r="A2303" s="88" t="s">
        <v>6</v>
      </c>
      <c r="B2303" s="88" t="s">
        <v>17</v>
      </c>
      <c r="C2303" s="88" t="s">
        <v>65</v>
      </c>
      <c r="D2303" s="88" t="s">
        <v>133</v>
      </c>
      <c r="E2303" s="130">
        <v>0.02</v>
      </c>
      <c r="F2303" s="130">
        <v>1</v>
      </c>
      <c r="G2303" s="90">
        <v>-3.5721354766000002</v>
      </c>
      <c r="H2303" s="90">
        <v>0.36621227290000002</v>
      </c>
      <c r="I2303" s="90">
        <v>3.6059548E-3</v>
      </c>
      <c r="J2303" s="90">
        <v>14.035369705200001</v>
      </c>
      <c r="K2303" s="90">
        <v>1</v>
      </c>
      <c r="L2303" s="90">
        <v>-0.46106197659999998</v>
      </c>
      <c r="M2303" s="90">
        <v>6.8963125700000003E-2</v>
      </c>
      <c r="N2303" s="89">
        <v>5</v>
      </c>
      <c r="O2303" s="89">
        <v>85</v>
      </c>
      <c r="P2303" s="89">
        <f t="shared" si="62"/>
        <v>30</v>
      </c>
      <c r="Q2303" s="91">
        <f t="shared" si="63"/>
        <v>0.22600686750330171</v>
      </c>
    </row>
    <row r="2304" spans="1:17" x14ac:dyDescent="0.25">
      <c r="A2304" s="88" t="s">
        <v>20</v>
      </c>
      <c r="B2304" s="88" t="s">
        <v>23</v>
      </c>
      <c r="C2304" s="88" t="s">
        <v>65</v>
      </c>
      <c r="D2304" s="88" t="s">
        <v>131</v>
      </c>
      <c r="E2304" s="130">
        <v>0.04</v>
      </c>
      <c r="F2304" s="130">
        <v>0</v>
      </c>
      <c r="G2304" s="90">
        <v>-1.6020711970999999</v>
      </c>
      <c r="H2304" s="90">
        <v>-3.8684199900000001E-2</v>
      </c>
      <c r="I2304" s="90">
        <v>4.707399E-4</v>
      </c>
      <c r="J2304" s="90">
        <v>200.33005612470001</v>
      </c>
      <c r="K2304" s="90">
        <v>1</v>
      </c>
      <c r="L2304" s="90">
        <v>-2.4130813899999999E-2</v>
      </c>
      <c r="M2304" s="90">
        <v>1.61683E-4</v>
      </c>
      <c r="N2304" s="89">
        <v>5</v>
      </c>
      <c r="O2304" s="89">
        <v>100</v>
      </c>
      <c r="P2304" s="89">
        <f t="shared" si="62"/>
        <v>30</v>
      </c>
      <c r="Q2304" s="91">
        <f t="shared" si="63"/>
        <v>10.291359711888807</v>
      </c>
    </row>
    <row r="2305" spans="1:17" x14ac:dyDescent="0.25">
      <c r="A2305" s="88" t="s">
        <v>20</v>
      </c>
      <c r="B2305" s="88" t="s">
        <v>23</v>
      </c>
      <c r="C2305" s="88" t="s">
        <v>65</v>
      </c>
      <c r="D2305" s="88" t="s">
        <v>132</v>
      </c>
      <c r="E2305" s="130">
        <v>0.04</v>
      </c>
      <c r="F2305" s="130">
        <v>0</v>
      </c>
      <c r="G2305" s="90">
        <v>4.5299090201999999</v>
      </c>
      <c r="H2305" s="90">
        <v>-0.32715856529999998</v>
      </c>
      <c r="I2305" s="90">
        <v>1.4932144899999999E-2</v>
      </c>
      <c r="J2305" s="90">
        <v>227.87329629609999</v>
      </c>
      <c r="K2305" s="90">
        <v>1</v>
      </c>
      <c r="L2305" s="90">
        <v>-5.4537656300000001E-2</v>
      </c>
      <c r="M2305" s="90">
        <v>4.3083603999999999E-3</v>
      </c>
      <c r="N2305" s="89">
        <v>5</v>
      </c>
      <c r="O2305" s="89">
        <v>100</v>
      </c>
      <c r="P2305" s="89">
        <f t="shared" si="62"/>
        <v>30</v>
      </c>
      <c r="Q2305" s="91">
        <f t="shared" si="63"/>
        <v>4.8589760313094965</v>
      </c>
    </row>
    <row r="2306" spans="1:17" x14ac:dyDescent="0.25">
      <c r="A2306" s="88" t="s">
        <v>20</v>
      </c>
      <c r="B2306" s="88" t="s">
        <v>23</v>
      </c>
      <c r="C2306" s="88" t="s">
        <v>65</v>
      </c>
      <c r="D2306" s="88" t="s">
        <v>133</v>
      </c>
      <c r="E2306" s="130">
        <v>0.04</v>
      </c>
      <c r="F2306" s="130">
        <v>0</v>
      </c>
      <c r="G2306" s="90">
        <v>-416.56120344449999</v>
      </c>
      <c r="H2306" s="90">
        <v>23.334579320300001</v>
      </c>
      <c r="I2306" s="90">
        <v>-0.73253158289999998</v>
      </c>
      <c r="J2306" s="90">
        <v>1175.9099363107</v>
      </c>
      <c r="K2306" s="90">
        <v>1</v>
      </c>
      <c r="L2306" s="90">
        <v>3.3393584668999998</v>
      </c>
      <c r="M2306" s="90">
        <v>-1.0838941828999999</v>
      </c>
      <c r="N2306" s="89">
        <v>5</v>
      </c>
      <c r="O2306" s="89">
        <v>100</v>
      </c>
      <c r="P2306" s="89">
        <f t="shared" si="62"/>
        <v>30</v>
      </c>
      <c r="Q2306" s="91">
        <f t="shared" si="63"/>
        <v>0.38498914188154143</v>
      </c>
    </row>
    <row r="2307" spans="1:17" x14ac:dyDescent="0.25">
      <c r="A2307" s="88" t="s">
        <v>20</v>
      </c>
      <c r="B2307" s="88" t="s">
        <v>24</v>
      </c>
      <c r="C2307" s="88" t="s">
        <v>65</v>
      </c>
      <c r="D2307" s="88" t="s">
        <v>131</v>
      </c>
      <c r="E2307" s="130">
        <v>0.04</v>
      </c>
      <c r="F2307" s="130">
        <v>0</v>
      </c>
      <c r="G2307" s="90">
        <v>-1.6191050814000001</v>
      </c>
      <c r="H2307" s="90">
        <v>-2.5714766100000001E-2</v>
      </c>
      <c r="I2307" s="90">
        <v>3.8167110000000002E-4</v>
      </c>
      <c r="J2307" s="90">
        <v>180.81102410080001</v>
      </c>
      <c r="K2307" s="90">
        <v>1</v>
      </c>
      <c r="L2307" s="90">
        <v>-2.3390252800000001E-2</v>
      </c>
      <c r="M2307" s="90">
        <v>1.5951569999999999E-4</v>
      </c>
      <c r="N2307" s="89">
        <v>5</v>
      </c>
      <c r="O2307" s="89">
        <v>100</v>
      </c>
      <c r="P2307" s="89">
        <f t="shared" si="62"/>
        <v>30</v>
      </c>
      <c r="Q2307" s="91">
        <f t="shared" si="63"/>
        <v>9.0074258225277788</v>
      </c>
    </row>
    <row r="2308" spans="1:17" x14ac:dyDescent="0.25">
      <c r="A2308" s="88" t="s">
        <v>20</v>
      </c>
      <c r="B2308" s="88" t="s">
        <v>24</v>
      </c>
      <c r="C2308" s="88" t="s">
        <v>65</v>
      </c>
      <c r="D2308" s="88" t="s">
        <v>132</v>
      </c>
      <c r="E2308" s="130">
        <v>0.04</v>
      </c>
      <c r="F2308" s="130">
        <v>0</v>
      </c>
      <c r="G2308" s="90">
        <v>2.3288128117000002</v>
      </c>
      <c r="H2308" s="90">
        <v>-0.23847429910000001</v>
      </c>
      <c r="I2308" s="90">
        <v>1.0113697E-2</v>
      </c>
      <c r="J2308" s="90">
        <v>208.73651841750001</v>
      </c>
      <c r="K2308" s="90">
        <v>1</v>
      </c>
      <c r="L2308" s="90">
        <v>-5.3877137999999998E-2</v>
      </c>
      <c r="M2308" s="90">
        <v>3.4169831000000002E-3</v>
      </c>
      <c r="N2308" s="89">
        <v>5</v>
      </c>
      <c r="O2308" s="89">
        <v>100</v>
      </c>
      <c r="P2308" s="89">
        <f t="shared" si="62"/>
        <v>30</v>
      </c>
      <c r="Q2308" s="91">
        <f t="shared" si="63"/>
        <v>4.5689016605179882</v>
      </c>
    </row>
    <row r="2309" spans="1:17" x14ac:dyDescent="0.25">
      <c r="A2309" s="88" t="s">
        <v>20</v>
      </c>
      <c r="B2309" s="88" t="s">
        <v>24</v>
      </c>
      <c r="C2309" s="88" t="s">
        <v>65</v>
      </c>
      <c r="D2309" s="88" t="s">
        <v>133</v>
      </c>
      <c r="E2309" s="130">
        <v>0.04</v>
      </c>
      <c r="F2309" s="130">
        <v>0</v>
      </c>
      <c r="G2309" s="90">
        <v>-18.719423736100001</v>
      </c>
      <c r="H2309" s="90">
        <v>1.3460861064</v>
      </c>
      <c r="I2309" s="90">
        <v>-1.4693938999999999E-3</v>
      </c>
      <c r="J2309" s="90">
        <v>109.85572210079999</v>
      </c>
      <c r="K2309" s="90">
        <v>1</v>
      </c>
      <c r="L2309" s="90">
        <v>-0.263341243</v>
      </c>
      <c r="M2309" s="90">
        <v>5.6381868299999999E-2</v>
      </c>
      <c r="N2309" s="89">
        <v>5</v>
      </c>
      <c r="O2309" s="89">
        <v>100</v>
      </c>
      <c r="P2309" s="89">
        <f t="shared" si="62"/>
        <v>30</v>
      </c>
      <c r="Q2309" s="91">
        <f t="shared" si="63"/>
        <v>0.54746069334145087</v>
      </c>
    </row>
    <row r="2310" spans="1:17" x14ac:dyDescent="0.25">
      <c r="A2310" s="88" t="s">
        <v>20</v>
      </c>
      <c r="B2310" s="88" t="s">
        <v>19</v>
      </c>
      <c r="C2310" s="88" t="s">
        <v>65</v>
      </c>
      <c r="D2310" s="88" t="s">
        <v>131</v>
      </c>
      <c r="E2310" s="130">
        <v>0.04</v>
      </c>
      <c r="F2310" s="130">
        <v>0</v>
      </c>
      <c r="G2310" s="90">
        <v>-114.63469974820001</v>
      </c>
      <c r="H2310" s="90">
        <v>22.15901174</v>
      </c>
      <c r="I2310" s="90">
        <v>1.0754857331000001</v>
      </c>
      <c r="J2310" s="90">
        <v>123.1179586969</v>
      </c>
      <c r="K2310" s="90">
        <v>1</v>
      </c>
      <c r="L2310" s="90">
        <v>-0.9923603768</v>
      </c>
      <c r="M2310" s="90">
        <v>0.22576494750000001</v>
      </c>
      <c r="N2310" s="89">
        <v>5</v>
      </c>
      <c r="O2310" s="89">
        <v>80</v>
      </c>
      <c r="P2310" s="89">
        <f t="shared" si="62"/>
        <v>30</v>
      </c>
      <c r="Q2310" s="91">
        <f t="shared" si="63"/>
        <v>8.7271948615910606</v>
      </c>
    </row>
    <row r="2311" spans="1:17" x14ac:dyDescent="0.25">
      <c r="A2311" s="88" t="s">
        <v>20</v>
      </c>
      <c r="B2311" s="88" t="s">
        <v>19</v>
      </c>
      <c r="C2311" s="88" t="s">
        <v>65</v>
      </c>
      <c r="D2311" s="88" t="s">
        <v>132</v>
      </c>
      <c r="E2311" s="130">
        <v>0.04</v>
      </c>
      <c r="F2311" s="130">
        <v>0</v>
      </c>
      <c r="G2311" s="90">
        <v>62.894214324099998</v>
      </c>
      <c r="H2311" s="90">
        <v>-0.84838512050000003</v>
      </c>
      <c r="I2311" s="90">
        <v>0.1135873033</v>
      </c>
      <c r="J2311" s="90">
        <v>68.676661802799998</v>
      </c>
      <c r="K2311" s="90">
        <v>1</v>
      </c>
      <c r="L2311" s="90">
        <v>9.9940115699999998E-2</v>
      </c>
      <c r="M2311" s="90">
        <v>3.81913116E-2</v>
      </c>
      <c r="N2311" s="89">
        <v>5</v>
      </c>
      <c r="O2311" s="89">
        <v>80</v>
      </c>
      <c r="P2311" s="89">
        <f t="shared" si="62"/>
        <v>30</v>
      </c>
      <c r="Q2311" s="91">
        <f t="shared" si="63"/>
        <v>3.6997403014906025</v>
      </c>
    </row>
    <row r="2312" spans="1:17" x14ac:dyDescent="0.25">
      <c r="A2312" s="88" t="s">
        <v>20</v>
      </c>
      <c r="B2312" s="88" t="s">
        <v>19</v>
      </c>
      <c r="C2312" s="88" t="s">
        <v>65</v>
      </c>
      <c r="D2312" s="88" t="s">
        <v>133</v>
      </c>
      <c r="E2312" s="130">
        <v>0.04</v>
      </c>
      <c r="F2312" s="130">
        <v>0</v>
      </c>
      <c r="G2312" s="90">
        <v>-10.938165745999999</v>
      </c>
      <c r="H2312" s="90">
        <v>0.79350028120000005</v>
      </c>
      <c r="I2312" s="90">
        <v>4.6862566E-3</v>
      </c>
      <c r="J2312" s="90">
        <v>47.916762999299998</v>
      </c>
      <c r="K2312" s="90">
        <v>1</v>
      </c>
      <c r="L2312" s="90">
        <v>-0.39495719800000001</v>
      </c>
      <c r="M2312" s="90">
        <v>6.1214040999999997E-2</v>
      </c>
      <c r="N2312" s="89">
        <v>5</v>
      </c>
      <c r="O2312" s="89">
        <v>85</v>
      </c>
      <c r="P2312" s="89">
        <f t="shared" si="62"/>
        <v>30</v>
      </c>
      <c r="Q2312" s="91">
        <f t="shared" si="63"/>
        <v>0.42224329711192948</v>
      </c>
    </row>
    <row r="2313" spans="1:17" x14ac:dyDescent="0.25">
      <c r="A2313" s="88" t="s">
        <v>20</v>
      </c>
      <c r="B2313" s="88" t="s">
        <v>22</v>
      </c>
      <c r="C2313" s="88" t="s">
        <v>65</v>
      </c>
      <c r="D2313" s="88" t="s">
        <v>131</v>
      </c>
      <c r="E2313" s="130">
        <v>0.04</v>
      </c>
      <c r="F2313" s="130">
        <v>0</v>
      </c>
      <c r="G2313" s="90">
        <v>-54.957756530200001</v>
      </c>
      <c r="H2313" s="90">
        <v>9.5632046953999996</v>
      </c>
      <c r="I2313" s="90">
        <v>0.3690570883</v>
      </c>
      <c r="J2313" s="90">
        <v>73.027221913399998</v>
      </c>
      <c r="K2313" s="90">
        <v>1</v>
      </c>
      <c r="L2313" s="90">
        <v>-0.77752513599999995</v>
      </c>
      <c r="M2313" s="90">
        <v>0.1538337558</v>
      </c>
      <c r="N2313" s="89">
        <v>5</v>
      </c>
      <c r="O2313" s="89">
        <v>85</v>
      </c>
      <c r="P2313" s="89">
        <f t="shared" ref="P2313:P2376" si="64">IF($P$2&lt;N2313,N2313,IF($P$2&gt;O2313,O2313,$P$2))</f>
        <v>30</v>
      </c>
      <c r="Q2313" s="91">
        <f t="shared" si="63"/>
        <v>4.8785862513713889</v>
      </c>
    </row>
    <row r="2314" spans="1:17" x14ac:dyDescent="0.25">
      <c r="A2314" s="88" t="s">
        <v>20</v>
      </c>
      <c r="B2314" s="88" t="s">
        <v>22</v>
      </c>
      <c r="C2314" s="88" t="s">
        <v>65</v>
      </c>
      <c r="D2314" s="88" t="s">
        <v>132</v>
      </c>
      <c r="E2314" s="130">
        <v>0.04</v>
      </c>
      <c r="F2314" s="130">
        <v>0</v>
      </c>
      <c r="G2314" s="90">
        <v>14.1427770778</v>
      </c>
      <c r="H2314" s="90">
        <v>-0.41052893419999997</v>
      </c>
      <c r="I2314" s="90">
        <v>6.5950714000000002E-3</v>
      </c>
      <c r="J2314" s="90">
        <v>70.126081536599997</v>
      </c>
      <c r="K2314" s="90">
        <v>1</v>
      </c>
      <c r="L2314" s="90">
        <v>2.2645286800000001E-2</v>
      </c>
      <c r="M2314" s="90">
        <v>2.0230039000000001E-3</v>
      </c>
      <c r="N2314" s="89">
        <v>5</v>
      </c>
      <c r="O2314" s="89">
        <v>85</v>
      </c>
      <c r="P2314" s="89">
        <f t="shared" si="64"/>
        <v>30</v>
      </c>
      <c r="Q2314" s="91">
        <f t="shared" si="63"/>
        <v>2.8856657493650415</v>
      </c>
    </row>
    <row r="2315" spans="1:17" x14ac:dyDescent="0.25">
      <c r="A2315" s="88" t="s">
        <v>20</v>
      </c>
      <c r="B2315" s="88" t="s">
        <v>22</v>
      </c>
      <c r="C2315" s="88" t="s">
        <v>65</v>
      </c>
      <c r="D2315" s="88" t="s">
        <v>133</v>
      </c>
      <c r="E2315" s="130">
        <v>0.04</v>
      </c>
      <c r="F2315" s="130">
        <v>0</v>
      </c>
      <c r="G2315" s="90">
        <v>-7.1180416047000001</v>
      </c>
      <c r="H2315" s="90">
        <v>0.45026378890000002</v>
      </c>
      <c r="I2315" s="90">
        <v>-1.0880597E-3</v>
      </c>
      <c r="J2315" s="90">
        <v>37.956461853299999</v>
      </c>
      <c r="K2315" s="90">
        <v>1</v>
      </c>
      <c r="L2315" s="90">
        <v>-0.28407343540000002</v>
      </c>
      <c r="M2315" s="90">
        <v>3.4045039800000003E-2</v>
      </c>
      <c r="N2315" s="89">
        <v>5</v>
      </c>
      <c r="O2315" s="89">
        <v>85</v>
      </c>
      <c r="P2315" s="89">
        <f t="shared" si="64"/>
        <v>30</v>
      </c>
      <c r="Q2315" s="91">
        <f t="shared" si="63"/>
        <v>0.28876795733030775</v>
      </c>
    </row>
    <row r="2316" spans="1:17" x14ac:dyDescent="0.25">
      <c r="A2316" s="88" t="s">
        <v>20</v>
      </c>
      <c r="B2316" s="88" t="s">
        <v>21</v>
      </c>
      <c r="C2316" s="88" t="s">
        <v>65</v>
      </c>
      <c r="D2316" s="88" t="s">
        <v>131</v>
      </c>
      <c r="E2316" s="130">
        <v>0.04</v>
      </c>
      <c r="F2316" s="130">
        <v>0</v>
      </c>
      <c r="G2316" s="90">
        <v>-66.843059135600001</v>
      </c>
      <c r="H2316" s="90">
        <v>10.781896699600001</v>
      </c>
      <c r="I2316" s="90">
        <v>0.5190209764</v>
      </c>
      <c r="J2316" s="90">
        <v>93.203617146799999</v>
      </c>
      <c r="K2316" s="90">
        <v>1</v>
      </c>
      <c r="L2316" s="90">
        <v>-0.74842911720000005</v>
      </c>
      <c r="M2316" s="90">
        <v>0.1422032614</v>
      </c>
      <c r="N2316" s="89">
        <v>5</v>
      </c>
      <c r="O2316" s="89">
        <v>85</v>
      </c>
      <c r="P2316" s="89">
        <f t="shared" si="64"/>
        <v>30</v>
      </c>
      <c r="Q2316" s="91">
        <f t="shared" si="63"/>
        <v>6.8228582237873692</v>
      </c>
    </row>
    <row r="2317" spans="1:17" x14ac:dyDescent="0.25">
      <c r="A2317" s="88" t="s">
        <v>20</v>
      </c>
      <c r="B2317" s="88" t="s">
        <v>21</v>
      </c>
      <c r="C2317" s="88" t="s">
        <v>65</v>
      </c>
      <c r="D2317" s="88" t="s">
        <v>132</v>
      </c>
      <c r="E2317" s="130">
        <v>0.04</v>
      </c>
      <c r="F2317" s="130">
        <v>0</v>
      </c>
      <c r="G2317" s="90">
        <v>48.792924320799997</v>
      </c>
      <c r="H2317" s="90">
        <v>-1.1078255749000001</v>
      </c>
      <c r="I2317" s="90">
        <v>2.1272725199999998E-2</v>
      </c>
      <c r="J2317" s="90">
        <v>71.911609920900005</v>
      </c>
      <c r="K2317" s="90">
        <v>1</v>
      </c>
      <c r="L2317" s="90">
        <v>0.17784755399999999</v>
      </c>
      <c r="M2317" s="90">
        <v>4.7045693999999997E-3</v>
      </c>
      <c r="N2317" s="89">
        <v>5</v>
      </c>
      <c r="O2317" s="89">
        <v>85</v>
      </c>
      <c r="P2317" s="89">
        <f t="shared" si="64"/>
        <v>30</v>
      </c>
      <c r="Q2317" s="91">
        <f t="shared" si="63"/>
        <v>3.5101496041613576</v>
      </c>
    </row>
    <row r="2318" spans="1:17" x14ac:dyDescent="0.25">
      <c r="A2318" s="88" t="s">
        <v>20</v>
      </c>
      <c r="B2318" s="88" t="s">
        <v>21</v>
      </c>
      <c r="C2318" s="88" t="s">
        <v>65</v>
      </c>
      <c r="D2318" s="88" t="s">
        <v>133</v>
      </c>
      <c r="E2318" s="130">
        <v>0.04</v>
      </c>
      <c r="F2318" s="130">
        <v>0</v>
      </c>
      <c r="G2318" s="90">
        <v>-9.8628445474999999</v>
      </c>
      <c r="H2318" s="90">
        <v>0.68992101400000005</v>
      </c>
      <c r="I2318" s="90">
        <v>-1.3498456999999999E-3</v>
      </c>
      <c r="J2318" s="90">
        <v>48.119911815599998</v>
      </c>
      <c r="K2318" s="90">
        <v>1</v>
      </c>
      <c r="L2318" s="90">
        <v>-0.3167108528</v>
      </c>
      <c r="M2318" s="90">
        <v>4.3523388400000002E-2</v>
      </c>
      <c r="N2318" s="89">
        <v>5</v>
      </c>
      <c r="O2318" s="89">
        <v>85</v>
      </c>
      <c r="P2318" s="89">
        <f t="shared" si="64"/>
        <v>30</v>
      </c>
      <c r="Q2318" s="91">
        <f t="shared" si="63"/>
        <v>0.36596096566774017</v>
      </c>
    </row>
    <row r="2319" spans="1:17" x14ac:dyDescent="0.25">
      <c r="A2319" s="88" t="s">
        <v>20</v>
      </c>
      <c r="B2319" s="88" t="s">
        <v>23</v>
      </c>
      <c r="C2319" s="88" t="s">
        <v>65</v>
      </c>
      <c r="D2319" s="88" t="s">
        <v>134</v>
      </c>
      <c r="E2319" s="130">
        <v>0.04</v>
      </c>
      <c r="F2319" s="130">
        <v>0</v>
      </c>
      <c r="G2319" s="90">
        <v>243.49961471531347</v>
      </c>
      <c r="H2319" s="90">
        <v>-0.8708817861465411</v>
      </c>
      <c r="I2319" s="90">
        <v>5.3347031682327994</v>
      </c>
      <c r="J2319" s="90">
        <v>0.2915597694573871</v>
      </c>
      <c r="K2319" s="90">
        <v>0</v>
      </c>
      <c r="L2319" s="90">
        <v>0</v>
      </c>
      <c r="M2319" s="90">
        <v>0</v>
      </c>
      <c r="N2319" s="89">
        <v>12</v>
      </c>
      <c r="O2319" s="89">
        <v>100</v>
      </c>
      <c r="P2319" s="89">
        <f t="shared" si="64"/>
        <v>30</v>
      </c>
      <c r="Q2319" s="91">
        <f>((alpha_a*(speed_s^beta_b))+(ceta_c*(speed_s^delta_d)))</f>
        <v>26.972840396542942</v>
      </c>
    </row>
    <row r="2320" spans="1:17" x14ac:dyDescent="0.25">
      <c r="A2320" s="88" t="s">
        <v>20</v>
      </c>
      <c r="B2320" s="88" t="s">
        <v>23</v>
      </c>
      <c r="C2320" s="88" t="s">
        <v>65</v>
      </c>
      <c r="D2320" s="88" t="s">
        <v>135</v>
      </c>
      <c r="E2320" s="130">
        <v>0.04</v>
      </c>
      <c r="F2320" s="130">
        <v>0</v>
      </c>
      <c r="G2320" s="90">
        <v>12.842555076432678</v>
      </c>
      <c r="H2320" s="90">
        <v>3.2918531236374705E-2</v>
      </c>
      <c r="I2320" s="90">
        <v>258.57553708083543</v>
      </c>
      <c r="J2320" s="90">
        <v>-1.0999080437542754</v>
      </c>
      <c r="K2320" s="90">
        <v>0</v>
      </c>
      <c r="L2320" s="90">
        <v>0</v>
      </c>
      <c r="M2320" s="90">
        <v>0</v>
      </c>
      <c r="N2320" s="89">
        <v>12</v>
      </c>
      <c r="O2320" s="89">
        <v>101</v>
      </c>
      <c r="P2320" s="89">
        <f t="shared" si="64"/>
        <v>30</v>
      </c>
      <c r="Q2320" s="91">
        <f>((alpha_a*(speed_s^beta_b))+(ceta_c*(speed_s^delta_d)))</f>
        <v>20.50008730986497</v>
      </c>
    </row>
    <row r="2321" spans="1:17" x14ac:dyDescent="0.25">
      <c r="A2321" s="88" t="s">
        <v>20</v>
      </c>
      <c r="B2321" s="88" t="s">
        <v>23</v>
      </c>
      <c r="C2321" s="88" t="s">
        <v>65</v>
      </c>
      <c r="D2321" s="88" t="s">
        <v>136</v>
      </c>
      <c r="E2321" s="130">
        <v>0.04</v>
      </c>
      <c r="F2321" s="130">
        <v>0</v>
      </c>
      <c r="G2321" s="90">
        <v>344.42637573321139</v>
      </c>
      <c r="H2321" s="90">
        <v>-1.225822835751313</v>
      </c>
      <c r="I2321" s="90">
        <v>21.861223994150269</v>
      </c>
      <c r="J2321" s="90">
        <v>-7.2372449339627581E-2</v>
      </c>
      <c r="K2321" s="90">
        <v>0</v>
      </c>
      <c r="L2321" s="90">
        <v>0</v>
      </c>
      <c r="M2321" s="90">
        <v>0</v>
      </c>
      <c r="N2321" s="89">
        <v>12</v>
      </c>
      <c r="O2321" s="89">
        <v>102</v>
      </c>
      <c r="P2321" s="89">
        <f t="shared" si="64"/>
        <v>30</v>
      </c>
      <c r="Q2321" s="91">
        <f>((alpha_a*(speed_s^beta_b))+(ceta_c*(speed_s^delta_d)))</f>
        <v>22.417238958116432</v>
      </c>
    </row>
    <row r="2322" spans="1:17" x14ac:dyDescent="0.25">
      <c r="A2322" s="88" t="s">
        <v>20</v>
      </c>
      <c r="B2322" s="88" t="s">
        <v>23</v>
      </c>
      <c r="C2322" s="88" t="s">
        <v>65</v>
      </c>
      <c r="D2322" s="88" t="s">
        <v>137</v>
      </c>
      <c r="E2322" s="130">
        <v>0.04</v>
      </c>
      <c r="F2322" s="130">
        <v>0</v>
      </c>
      <c r="G2322" s="90">
        <v>3.1633901387038921</v>
      </c>
      <c r="H2322" s="90">
        <v>7.881650950250191</v>
      </c>
      <c r="I2322" s="90">
        <v>-0.15796498355954366</v>
      </c>
      <c r="J2322" s="90">
        <v>0</v>
      </c>
      <c r="K2322" s="90">
        <v>0</v>
      </c>
      <c r="L2322" s="90">
        <v>0</v>
      </c>
      <c r="M2322" s="90">
        <v>0</v>
      </c>
      <c r="N2322" s="89">
        <v>12</v>
      </c>
      <c r="O2322" s="89">
        <v>104</v>
      </c>
      <c r="P2322" s="89">
        <f t="shared" si="64"/>
        <v>30</v>
      </c>
      <c r="Q2322" s="91">
        <f>EXP((alpha_a+(beta_b/speed_s))+(ceta_c*LN(speed_s)))</f>
        <v>17.972480889718817</v>
      </c>
    </row>
    <row r="2323" spans="1:17" x14ac:dyDescent="0.25">
      <c r="A2323" s="88" t="s">
        <v>20</v>
      </c>
      <c r="B2323" s="88" t="s">
        <v>23</v>
      </c>
      <c r="C2323" s="88" t="s">
        <v>65</v>
      </c>
      <c r="D2323" s="88" t="s">
        <v>138</v>
      </c>
      <c r="E2323" s="130">
        <v>0.04</v>
      </c>
      <c r="F2323" s="130">
        <v>0</v>
      </c>
      <c r="G2323" s="90">
        <v>29.325771686314265</v>
      </c>
      <c r="H2323" s="90">
        <v>-0.24774693770197354</v>
      </c>
      <c r="I2323" s="90">
        <v>4242.3000158999166</v>
      </c>
      <c r="J2323" s="90">
        <v>-2.8636774714730482</v>
      </c>
      <c r="K2323" s="90">
        <v>0</v>
      </c>
      <c r="L2323" s="90">
        <v>0</v>
      </c>
      <c r="M2323" s="90">
        <v>0</v>
      </c>
      <c r="N2323" s="89">
        <v>12</v>
      </c>
      <c r="O2323" s="89">
        <v>104</v>
      </c>
      <c r="P2323" s="89">
        <f t="shared" si="64"/>
        <v>30</v>
      </c>
      <c r="Q2323" s="91">
        <f t="shared" ref="Q2323:Q2334" si="65">((alpha_a*(speed_s^beta_b))+(ceta_c*(speed_s^delta_d)))</f>
        <v>12.876718609976262</v>
      </c>
    </row>
    <row r="2324" spans="1:17" x14ac:dyDescent="0.25">
      <c r="A2324" s="88" t="s">
        <v>20</v>
      </c>
      <c r="B2324" s="88" t="s">
        <v>24</v>
      </c>
      <c r="C2324" s="88" t="s">
        <v>65</v>
      </c>
      <c r="D2324" s="88" t="s">
        <v>134</v>
      </c>
      <c r="E2324" s="130">
        <v>0.04</v>
      </c>
      <c r="F2324" s="130">
        <v>0</v>
      </c>
      <c r="G2324" s="90">
        <v>176.76368652584003</v>
      </c>
      <c r="H2324" s="90">
        <v>-0.77832719545941631</v>
      </c>
      <c r="I2324" s="90">
        <v>1.8474326485674293</v>
      </c>
      <c r="J2324" s="90">
        <v>0.46017168481021697</v>
      </c>
      <c r="K2324" s="90">
        <v>0</v>
      </c>
      <c r="L2324" s="90">
        <v>0</v>
      </c>
      <c r="M2324" s="90">
        <v>0</v>
      </c>
      <c r="N2324" s="89">
        <v>12</v>
      </c>
      <c r="O2324" s="89">
        <v>101</v>
      </c>
      <c r="P2324" s="89">
        <f t="shared" si="64"/>
        <v>30</v>
      </c>
      <c r="Q2324" s="91">
        <f t="shared" si="65"/>
        <v>21.359889925188526</v>
      </c>
    </row>
    <row r="2325" spans="1:17" x14ac:dyDescent="0.25">
      <c r="A2325" s="88" t="s">
        <v>20</v>
      </c>
      <c r="B2325" s="88" t="s">
        <v>24</v>
      </c>
      <c r="C2325" s="88" t="s">
        <v>65</v>
      </c>
      <c r="D2325" s="88" t="s">
        <v>135</v>
      </c>
      <c r="E2325" s="130">
        <v>0.04</v>
      </c>
      <c r="F2325" s="130">
        <v>0</v>
      </c>
      <c r="G2325" s="90">
        <v>6.6105472175447657</v>
      </c>
      <c r="H2325" s="90">
        <v>0.13614014692745763</v>
      </c>
      <c r="I2325" s="90">
        <v>219.02000370555783</v>
      </c>
      <c r="J2325" s="90">
        <v>-1.0433256904670654</v>
      </c>
      <c r="K2325" s="90">
        <v>0</v>
      </c>
      <c r="L2325" s="90">
        <v>0</v>
      </c>
      <c r="M2325" s="90">
        <v>0</v>
      </c>
      <c r="N2325" s="89">
        <v>12</v>
      </c>
      <c r="O2325" s="89">
        <v>102</v>
      </c>
      <c r="P2325" s="89">
        <f t="shared" si="64"/>
        <v>30</v>
      </c>
      <c r="Q2325" s="91">
        <f t="shared" si="65"/>
        <v>16.803830846771135</v>
      </c>
    </row>
    <row r="2326" spans="1:17" x14ac:dyDescent="0.25">
      <c r="A2326" s="88" t="s">
        <v>20</v>
      </c>
      <c r="B2326" s="88" t="s">
        <v>24</v>
      </c>
      <c r="C2326" s="88" t="s">
        <v>65</v>
      </c>
      <c r="D2326" s="88" t="s">
        <v>136</v>
      </c>
      <c r="E2326" s="130">
        <v>0.04</v>
      </c>
      <c r="F2326" s="130">
        <v>0</v>
      </c>
      <c r="G2326" s="90">
        <v>11.249048974273002</v>
      </c>
      <c r="H2326" s="90">
        <v>3.1771002955546197E-2</v>
      </c>
      <c r="I2326" s="90">
        <v>253.20632980441758</v>
      </c>
      <c r="J2326" s="90">
        <v>-1.0682185841731102</v>
      </c>
      <c r="K2326" s="90">
        <v>0</v>
      </c>
      <c r="L2326" s="90">
        <v>0</v>
      </c>
      <c r="M2326" s="90">
        <v>0</v>
      </c>
      <c r="N2326" s="89">
        <v>12</v>
      </c>
      <c r="O2326" s="89">
        <v>103</v>
      </c>
      <c r="P2326" s="89">
        <f t="shared" si="64"/>
        <v>30</v>
      </c>
      <c r="Q2326" s="91">
        <f t="shared" si="65"/>
        <v>19.22518886596697</v>
      </c>
    </row>
    <row r="2327" spans="1:17" x14ac:dyDescent="0.25">
      <c r="A2327" s="88" t="s">
        <v>20</v>
      </c>
      <c r="B2327" s="88" t="s">
        <v>24</v>
      </c>
      <c r="C2327" s="88" t="s">
        <v>65</v>
      </c>
      <c r="D2327" s="88" t="s">
        <v>137</v>
      </c>
      <c r="E2327" s="130">
        <v>0.04</v>
      </c>
      <c r="F2327" s="130">
        <v>0</v>
      </c>
      <c r="G2327" s="90">
        <v>788.48507788727522</v>
      </c>
      <c r="H2327" s="90">
        <v>-1.5599984345717592</v>
      </c>
      <c r="I2327" s="90">
        <v>17.761431009627447</v>
      </c>
      <c r="J2327" s="90">
        <v>-0.10848720385973361</v>
      </c>
      <c r="K2327" s="90">
        <v>0</v>
      </c>
      <c r="L2327" s="90">
        <v>0</v>
      </c>
      <c r="M2327" s="90">
        <v>0</v>
      </c>
      <c r="N2327" s="89">
        <v>12</v>
      </c>
      <c r="O2327" s="89">
        <v>104</v>
      </c>
      <c r="P2327" s="89">
        <f t="shared" si="64"/>
        <v>30</v>
      </c>
      <c r="Q2327" s="91">
        <f t="shared" si="65"/>
        <v>16.193662666943048</v>
      </c>
    </row>
    <row r="2328" spans="1:17" x14ac:dyDescent="0.25">
      <c r="A2328" s="88" t="s">
        <v>20</v>
      </c>
      <c r="B2328" s="88" t="s">
        <v>24</v>
      </c>
      <c r="C2328" s="88" t="s">
        <v>65</v>
      </c>
      <c r="D2328" s="88" t="s">
        <v>138</v>
      </c>
      <c r="E2328" s="130">
        <v>0.04</v>
      </c>
      <c r="F2328" s="130">
        <v>0</v>
      </c>
      <c r="G2328" s="90">
        <v>1331.2070022483097</v>
      </c>
      <c r="H2328" s="90">
        <v>-2.1803781849328545</v>
      </c>
      <c r="I2328" s="90">
        <v>18.852957179750437</v>
      </c>
      <c r="J2328" s="90">
        <v>-0.17049823350965013</v>
      </c>
      <c r="K2328" s="90">
        <v>0</v>
      </c>
      <c r="L2328" s="90">
        <v>0</v>
      </c>
      <c r="M2328" s="90">
        <v>0</v>
      </c>
      <c r="N2328" s="89">
        <v>12</v>
      </c>
      <c r="O2328" s="89">
        <v>104</v>
      </c>
      <c r="P2328" s="89">
        <f t="shared" si="64"/>
        <v>30</v>
      </c>
      <c r="Q2328" s="91">
        <f t="shared" si="65"/>
        <v>11.357686255600663</v>
      </c>
    </row>
    <row r="2329" spans="1:17" x14ac:dyDescent="0.25">
      <c r="A2329" s="88" t="s">
        <v>20</v>
      </c>
      <c r="B2329" s="88" t="s">
        <v>19</v>
      </c>
      <c r="C2329" s="88" t="s">
        <v>65</v>
      </c>
      <c r="D2329" s="88" t="s">
        <v>134</v>
      </c>
      <c r="E2329" s="130">
        <v>0.04</v>
      </c>
      <c r="F2329" s="130">
        <v>0</v>
      </c>
      <c r="G2329" s="90">
        <v>15.588027804599761</v>
      </c>
      <c r="H2329" s="90">
        <v>8.6426058930717531E-2</v>
      </c>
      <c r="I2329" s="90">
        <v>143.12593302356305</v>
      </c>
      <c r="J2329" s="90">
        <v>-0.73924005819993566</v>
      </c>
      <c r="K2329" s="90">
        <v>0</v>
      </c>
      <c r="L2329" s="90">
        <v>0</v>
      </c>
      <c r="M2329" s="90">
        <v>0</v>
      </c>
      <c r="N2329" s="89">
        <v>11</v>
      </c>
      <c r="O2329" s="89">
        <v>76</v>
      </c>
      <c r="P2329" s="89">
        <f t="shared" si="64"/>
        <v>30</v>
      </c>
      <c r="Q2329" s="91">
        <f t="shared" si="65"/>
        <v>32.496431109492285</v>
      </c>
    </row>
    <row r="2330" spans="1:17" x14ac:dyDescent="0.25">
      <c r="A2330" s="88" t="s">
        <v>20</v>
      </c>
      <c r="B2330" s="88" t="s">
        <v>19</v>
      </c>
      <c r="C2330" s="88" t="s">
        <v>65</v>
      </c>
      <c r="D2330" s="88" t="s">
        <v>135</v>
      </c>
      <c r="E2330" s="130">
        <v>0.04</v>
      </c>
      <c r="F2330" s="130">
        <v>0</v>
      </c>
      <c r="G2330" s="90">
        <v>17.033120549629242</v>
      </c>
      <c r="H2330" s="90">
        <v>-1.5338925722223564E-2</v>
      </c>
      <c r="I2330" s="90">
        <v>147.66048030182603</v>
      </c>
      <c r="J2330" s="90">
        <v>-1.0740597722312868</v>
      </c>
      <c r="K2330" s="90">
        <v>0</v>
      </c>
      <c r="L2330" s="90">
        <v>0</v>
      </c>
      <c r="M2330" s="90">
        <v>0</v>
      </c>
      <c r="N2330" s="89">
        <v>11</v>
      </c>
      <c r="O2330" s="89">
        <v>77</v>
      </c>
      <c r="P2330" s="89">
        <f t="shared" si="64"/>
        <v>30</v>
      </c>
      <c r="Q2330" s="91">
        <f t="shared" si="65"/>
        <v>19.993297417117091</v>
      </c>
    </row>
    <row r="2331" spans="1:17" x14ac:dyDescent="0.25">
      <c r="A2331" s="88" t="s">
        <v>20</v>
      </c>
      <c r="B2331" s="88" t="s">
        <v>19</v>
      </c>
      <c r="C2331" s="88" t="s">
        <v>65</v>
      </c>
      <c r="D2331" s="88" t="s">
        <v>136</v>
      </c>
      <c r="E2331" s="130">
        <v>0.04</v>
      </c>
      <c r="F2331" s="130">
        <v>0</v>
      </c>
      <c r="G2331" s="90">
        <v>128.47566071940398</v>
      </c>
      <c r="H2331" s="90">
        <v>-0.78078741244071315</v>
      </c>
      <c r="I2331" s="90">
        <v>7.4235318549926408</v>
      </c>
      <c r="J2331" s="90">
        <v>0.12817433297959846</v>
      </c>
      <c r="K2331" s="90">
        <v>0</v>
      </c>
      <c r="L2331" s="90">
        <v>0</v>
      </c>
      <c r="M2331" s="90">
        <v>0</v>
      </c>
      <c r="N2331" s="89">
        <v>11</v>
      </c>
      <c r="O2331" s="89">
        <v>81</v>
      </c>
      <c r="P2331" s="89">
        <f t="shared" si="64"/>
        <v>30</v>
      </c>
      <c r="Q2331" s="91">
        <f t="shared" si="65"/>
        <v>20.506102844311975</v>
      </c>
    </row>
    <row r="2332" spans="1:17" x14ac:dyDescent="0.25">
      <c r="A2332" s="88" t="s">
        <v>20</v>
      </c>
      <c r="B2332" s="88" t="s">
        <v>19</v>
      </c>
      <c r="C2332" s="88" t="s">
        <v>65</v>
      </c>
      <c r="D2332" s="88" t="s">
        <v>137</v>
      </c>
      <c r="E2332" s="130">
        <v>0.04</v>
      </c>
      <c r="F2332" s="130">
        <v>0</v>
      </c>
      <c r="G2332" s="90">
        <v>16.323184425158971</v>
      </c>
      <c r="H2332" s="90">
        <v>-5.9930531158245801E-2</v>
      </c>
      <c r="I2332" s="90">
        <v>714.21180368606747</v>
      </c>
      <c r="J2332" s="90">
        <v>-1.5762523069427039</v>
      </c>
      <c r="K2332" s="90">
        <v>0</v>
      </c>
      <c r="L2332" s="90">
        <v>0</v>
      </c>
      <c r="M2332" s="90">
        <v>0</v>
      </c>
      <c r="N2332" s="89">
        <v>11</v>
      </c>
      <c r="O2332" s="89">
        <v>82</v>
      </c>
      <c r="P2332" s="89">
        <f t="shared" si="64"/>
        <v>30</v>
      </c>
      <c r="Q2332" s="91">
        <f t="shared" si="65"/>
        <v>16.666731455844992</v>
      </c>
    </row>
    <row r="2333" spans="1:17" x14ac:dyDescent="0.25">
      <c r="A2333" s="88" t="s">
        <v>20</v>
      </c>
      <c r="B2333" s="88" t="s">
        <v>19</v>
      </c>
      <c r="C2333" s="88" t="s">
        <v>65</v>
      </c>
      <c r="D2333" s="88" t="s">
        <v>138</v>
      </c>
      <c r="E2333" s="130">
        <v>0.04</v>
      </c>
      <c r="F2333" s="130">
        <v>0</v>
      </c>
      <c r="G2333" s="90">
        <v>652.78174104743255</v>
      </c>
      <c r="H2333" s="90">
        <v>-2.2361732132180401</v>
      </c>
      <c r="I2333" s="90">
        <v>26.310592191836356</v>
      </c>
      <c r="J2333" s="90">
        <v>-0.24285323893161492</v>
      </c>
      <c r="K2333" s="90">
        <v>0</v>
      </c>
      <c r="L2333" s="90">
        <v>0</v>
      </c>
      <c r="M2333" s="90">
        <v>0</v>
      </c>
      <c r="N2333" s="89">
        <v>11</v>
      </c>
      <c r="O2333" s="89">
        <v>84</v>
      </c>
      <c r="P2333" s="89">
        <f t="shared" si="64"/>
        <v>30</v>
      </c>
      <c r="Q2333" s="91">
        <f t="shared" si="65"/>
        <v>11.843631797724949</v>
      </c>
    </row>
    <row r="2334" spans="1:17" x14ac:dyDescent="0.25">
      <c r="A2334" s="88" t="s">
        <v>20</v>
      </c>
      <c r="B2334" s="88" t="s">
        <v>22</v>
      </c>
      <c r="C2334" s="88" t="s">
        <v>65</v>
      </c>
      <c r="D2334" s="88" t="s">
        <v>134</v>
      </c>
      <c r="E2334" s="130">
        <v>0.04</v>
      </c>
      <c r="F2334" s="130">
        <v>0</v>
      </c>
      <c r="G2334" s="90">
        <v>2.6295608797273293</v>
      </c>
      <c r="H2334" s="90">
        <v>0.29343004157807767</v>
      </c>
      <c r="I2334" s="90">
        <v>112.87349075818194</v>
      </c>
      <c r="J2334" s="90">
        <v>-0.80911598188216116</v>
      </c>
      <c r="K2334" s="90">
        <v>0</v>
      </c>
      <c r="L2334" s="90">
        <v>0</v>
      </c>
      <c r="M2334" s="90">
        <v>0</v>
      </c>
      <c r="N2334" s="89">
        <v>11</v>
      </c>
      <c r="O2334" s="89">
        <v>86</v>
      </c>
      <c r="P2334" s="89">
        <f t="shared" si="64"/>
        <v>30</v>
      </c>
      <c r="Q2334" s="91">
        <f t="shared" si="65"/>
        <v>14.335311354641101</v>
      </c>
    </row>
    <row r="2335" spans="1:17" x14ac:dyDescent="0.25">
      <c r="A2335" s="88" t="s">
        <v>20</v>
      </c>
      <c r="B2335" s="88" t="s">
        <v>22</v>
      </c>
      <c r="C2335" s="88" t="s">
        <v>65</v>
      </c>
      <c r="D2335" s="88" t="s">
        <v>135</v>
      </c>
      <c r="E2335" s="130">
        <v>0.04</v>
      </c>
      <c r="F2335" s="130">
        <v>0</v>
      </c>
      <c r="G2335" s="90">
        <v>8.6497520242534911</v>
      </c>
      <c r="H2335" s="90">
        <v>42.202925209564604</v>
      </c>
      <c r="I2335" s="90">
        <v>1.9317450652522137</v>
      </c>
      <c r="J2335" s="90">
        <v>1.4342486647538464</v>
      </c>
      <c r="K2335" s="90">
        <v>-2.4946688339126236E-3</v>
      </c>
      <c r="L2335" s="90">
        <v>0</v>
      </c>
      <c r="M2335" s="90">
        <v>0</v>
      </c>
      <c r="N2335" s="89">
        <v>11</v>
      </c>
      <c r="O2335" s="89">
        <v>86</v>
      </c>
      <c r="P2335" s="89">
        <f t="shared" si="64"/>
        <v>30</v>
      </c>
      <c r="Q2335" s="91">
        <f>(alpha_a+(beta_b/(1+EXP((((-1)*ceta_c)+(delta_d*LN(speed_s)))+(epsilon_e*speed_s)))))</f>
        <v>10.910841179512852</v>
      </c>
    </row>
    <row r="2336" spans="1:17" x14ac:dyDescent="0.25">
      <c r="A2336" s="88" t="s">
        <v>20</v>
      </c>
      <c r="B2336" s="88" t="s">
        <v>22</v>
      </c>
      <c r="C2336" s="88" t="s">
        <v>65</v>
      </c>
      <c r="D2336" s="88" t="s">
        <v>136</v>
      </c>
      <c r="E2336" s="130">
        <v>0.04</v>
      </c>
      <c r="F2336" s="130">
        <v>0</v>
      </c>
      <c r="G2336" s="90">
        <v>133.37846718920196</v>
      </c>
      <c r="H2336" s="90">
        <v>-1.0804864032465009</v>
      </c>
      <c r="I2336" s="90">
        <v>8.0616420828728934</v>
      </c>
      <c r="J2336" s="90">
        <v>5.8785236551786284E-3</v>
      </c>
      <c r="K2336" s="90">
        <v>0</v>
      </c>
      <c r="L2336" s="90">
        <v>0</v>
      </c>
      <c r="M2336" s="90">
        <v>0</v>
      </c>
      <c r="N2336" s="89">
        <v>11</v>
      </c>
      <c r="O2336" s="89">
        <v>86</v>
      </c>
      <c r="P2336" s="89">
        <f t="shared" si="64"/>
        <v>30</v>
      </c>
      <c r="Q2336" s="91">
        <f t="shared" ref="Q2336:Q2342" si="66">((alpha_a*(speed_s^beta_b))+(ceta_c*(speed_s^delta_d)))</f>
        <v>11.605691143994608</v>
      </c>
    </row>
    <row r="2337" spans="1:17" x14ac:dyDescent="0.25">
      <c r="A2337" s="88" t="s">
        <v>20</v>
      </c>
      <c r="B2337" s="88" t="s">
        <v>22</v>
      </c>
      <c r="C2337" s="88" t="s">
        <v>65</v>
      </c>
      <c r="D2337" s="88" t="s">
        <v>137</v>
      </c>
      <c r="E2337" s="130">
        <v>0.04</v>
      </c>
      <c r="F2337" s="130">
        <v>0</v>
      </c>
      <c r="G2337" s="90">
        <v>17.989665172833899</v>
      </c>
      <c r="H2337" s="90">
        <v>-0.24282325256029211</v>
      </c>
      <c r="I2337" s="90">
        <v>514.72002434253636</v>
      </c>
      <c r="J2337" s="90">
        <v>-1.6922109372852729</v>
      </c>
      <c r="K2337" s="90">
        <v>0</v>
      </c>
      <c r="L2337" s="90">
        <v>0</v>
      </c>
      <c r="M2337" s="90">
        <v>0</v>
      </c>
      <c r="N2337" s="89">
        <v>11</v>
      </c>
      <c r="O2337" s="89">
        <v>86</v>
      </c>
      <c r="P2337" s="89">
        <f t="shared" si="64"/>
        <v>30</v>
      </c>
      <c r="Q2337" s="91">
        <f t="shared" si="66"/>
        <v>9.5058735928720335</v>
      </c>
    </row>
    <row r="2338" spans="1:17" x14ac:dyDescent="0.25">
      <c r="A2338" s="88" t="s">
        <v>20</v>
      </c>
      <c r="B2338" s="88" t="s">
        <v>22</v>
      </c>
      <c r="C2338" s="88" t="s">
        <v>65</v>
      </c>
      <c r="D2338" s="88" t="s">
        <v>138</v>
      </c>
      <c r="E2338" s="130">
        <v>0.04</v>
      </c>
      <c r="F2338" s="130">
        <v>0</v>
      </c>
      <c r="G2338" s="90">
        <v>17.022908585750525</v>
      </c>
      <c r="H2338" s="90">
        <v>-0.29730416395031556</v>
      </c>
      <c r="I2338" s="90">
        <v>390.4487219396425</v>
      </c>
      <c r="J2338" s="90">
        <v>-2.2178899983539018</v>
      </c>
      <c r="K2338" s="90">
        <v>0</v>
      </c>
      <c r="L2338" s="90">
        <v>0</v>
      </c>
      <c r="M2338" s="90">
        <v>0</v>
      </c>
      <c r="N2338" s="89">
        <v>11</v>
      </c>
      <c r="O2338" s="89">
        <v>86</v>
      </c>
      <c r="P2338" s="89">
        <f t="shared" si="64"/>
        <v>30</v>
      </c>
      <c r="Q2338" s="91">
        <f t="shared" si="66"/>
        <v>6.3994542042697544</v>
      </c>
    </row>
    <row r="2339" spans="1:17" x14ac:dyDescent="0.25">
      <c r="A2339" s="88" t="s">
        <v>20</v>
      </c>
      <c r="B2339" s="88" t="s">
        <v>21</v>
      </c>
      <c r="C2339" s="88" t="s">
        <v>65</v>
      </c>
      <c r="D2339" s="88" t="s">
        <v>134</v>
      </c>
      <c r="E2339" s="130">
        <v>0.04</v>
      </c>
      <c r="F2339" s="130">
        <v>0</v>
      </c>
      <c r="G2339" s="90">
        <v>6.1434899013977127</v>
      </c>
      <c r="H2339" s="90">
        <v>0.22129174843217383</v>
      </c>
      <c r="I2339" s="90">
        <v>141.34338013452552</v>
      </c>
      <c r="J2339" s="90">
        <v>-0.73131626839957309</v>
      </c>
      <c r="K2339" s="90">
        <v>0</v>
      </c>
      <c r="L2339" s="90">
        <v>0</v>
      </c>
      <c r="M2339" s="90">
        <v>0</v>
      </c>
      <c r="N2339" s="89">
        <v>11</v>
      </c>
      <c r="O2339" s="89">
        <v>85</v>
      </c>
      <c r="P2339" s="89">
        <f t="shared" si="64"/>
        <v>30</v>
      </c>
      <c r="Q2339" s="91">
        <f t="shared" si="66"/>
        <v>24.790228771911494</v>
      </c>
    </row>
    <row r="2340" spans="1:17" x14ac:dyDescent="0.25">
      <c r="A2340" s="88" t="s">
        <v>20</v>
      </c>
      <c r="B2340" s="88" t="s">
        <v>21</v>
      </c>
      <c r="C2340" s="88" t="s">
        <v>65</v>
      </c>
      <c r="D2340" s="88" t="s">
        <v>135</v>
      </c>
      <c r="E2340" s="130">
        <v>0.04</v>
      </c>
      <c r="F2340" s="130">
        <v>0</v>
      </c>
      <c r="G2340" s="90">
        <v>118.3068607663769</v>
      </c>
      <c r="H2340" s="90">
        <v>-0.92430645895292673</v>
      </c>
      <c r="I2340" s="90">
        <v>7.3498144310697491</v>
      </c>
      <c r="J2340" s="90">
        <v>9.4786013637534902E-2</v>
      </c>
      <c r="K2340" s="90">
        <v>0</v>
      </c>
      <c r="L2340" s="90">
        <v>0</v>
      </c>
      <c r="M2340" s="90">
        <v>0</v>
      </c>
      <c r="N2340" s="89">
        <v>11</v>
      </c>
      <c r="O2340" s="89">
        <v>86</v>
      </c>
      <c r="P2340" s="89">
        <f t="shared" si="64"/>
        <v>30</v>
      </c>
      <c r="Q2340" s="91">
        <f t="shared" si="66"/>
        <v>15.247304023619373</v>
      </c>
    </row>
    <row r="2341" spans="1:17" x14ac:dyDescent="0.25">
      <c r="A2341" s="88" t="s">
        <v>20</v>
      </c>
      <c r="B2341" s="88" t="s">
        <v>21</v>
      </c>
      <c r="C2341" s="88" t="s">
        <v>65</v>
      </c>
      <c r="D2341" s="88" t="s">
        <v>136</v>
      </c>
      <c r="E2341" s="130">
        <v>0.04</v>
      </c>
      <c r="F2341" s="130">
        <v>0</v>
      </c>
      <c r="G2341" s="90">
        <v>11.721955340385966</v>
      </c>
      <c r="H2341" s="90">
        <v>5.8643033012963021E-4</v>
      </c>
      <c r="I2341" s="90">
        <v>166.74738186203339</v>
      </c>
      <c r="J2341" s="90">
        <v>-1.0752276667846299</v>
      </c>
      <c r="K2341" s="90">
        <v>0</v>
      </c>
      <c r="L2341" s="90">
        <v>0</v>
      </c>
      <c r="M2341" s="90">
        <v>0</v>
      </c>
      <c r="N2341" s="89">
        <v>11</v>
      </c>
      <c r="O2341" s="89">
        <v>86</v>
      </c>
      <c r="P2341" s="89">
        <f t="shared" si="64"/>
        <v>30</v>
      </c>
      <c r="Q2341" s="91">
        <f t="shared" si="66"/>
        <v>16.048815041155102</v>
      </c>
    </row>
    <row r="2342" spans="1:17" x14ac:dyDescent="0.25">
      <c r="A2342" s="88" t="s">
        <v>20</v>
      </c>
      <c r="B2342" s="88" t="s">
        <v>21</v>
      </c>
      <c r="C2342" s="88" t="s">
        <v>65</v>
      </c>
      <c r="D2342" s="88" t="s">
        <v>137</v>
      </c>
      <c r="E2342" s="130">
        <v>0.04</v>
      </c>
      <c r="F2342" s="130">
        <v>0</v>
      </c>
      <c r="G2342" s="90">
        <v>20.128065834424412</v>
      </c>
      <c r="H2342" s="90">
        <v>-0.17602266801119418</v>
      </c>
      <c r="I2342" s="90">
        <v>866.6128520908992</v>
      </c>
      <c r="J2342" s="90">
        <v>-1.7933550023120457</v>
      </c>
      <c r="K2342" s="90">
        <v>0</v>
      </c>
      <c r="L2342" s="90">
        <v>0</v>
      </c>
      <c r="M2342" s="90">
        <v>0</v>
      </c>
      <c r="N2342" s="89">
        <v>11</v>
      </c>
      <c r="O2342" s="89">
        <v>86</v>
      </c>
      <c r="P2342" s="89">
        <f t="shared" si="64"/>
        <v>30</v>
      </c>
      <c r="Q2342" s="91">
        <f t="shared" si="66"/>
        <v>13.005585496519926</v>
      </c>
    </row>
    <row r="2343" spans="1:17" x14ac:dyDescent="0.25">
      <c r="A2343" s="88" t="s">
        <v>20</v>
      </c>
      <c r="B2343" s="88" t="s">
        <v>21</v>
      </c>
      <c r="C2343" s="88" t="s">
        <v>65</v>
      </c>
      <c r="D2343" s="88" t="s">
        <v>138</v>
      </c>
      <c r="E2343" s="130">
        <v>0.04</v>
      </c>
      <c r="F2343" s="130">
        <v>0</v>
      </c>
      <c r="G2343" s="90">
        <v>2.6995539075325667</v>
      </c>
      <c r="H2343" s="90">
        <v>3.959495510519107</v>
      </c>
      <c r="I2343" s="90">
        <v>-0.18689134855466913</v>
      </c>
      <c r="J2343" s="90">
        <v>0</v>
      </c>
      <c r="K2343" s="90">
        <v>0</v>
      </c>
      <c r="L2343" s="90">
        <v>0</v>
      </c>
      <c r="M2343" s="90">
        <v>0</v>
      </c>
      <c r="N2343" s="89">
        <v>11</v>
      </c>
      <c r="O2343" s="89">
        <v>86</v>
      </c>
      <c r="P2343" s="89">
        <f t="shared" si="64"/>
        <v>30</v>
      </c>
      <c r="Q2343" s="91">
        <f>EXP((alpha_a+(beta_b/speed_s))+(ceta_c*LN(speed_s)))</f>
        <v>8.987931435609152</v>
      </c>
    </row>
    <row r="2344" spans="1:17" x14ac:dyDescent="0.25">
      <c r="A2344" s="88" t="s">
        <v>6</v>
      </c>
      <c r="B2344" s="88" t="s">
        <v>5</v>
      </c>
      <c r="C2344" s="88" t="s">
        <v>65</v>
      </c>
      <c r="D2344" s="88" t="s">
        <v>134</v>
      </c>
      <c r="E2344" s="130">
        <v>0.04</v>
      </c>
      <c r="F2344" s="130">
        <v>0</v>
      </c>
      <c r="G2344" s="90">
        <v>76.335424843296394</v>
      </c>
      <c r="H2344" s="90">
        <v>1.0075285615263598</v>
      </c>
      <c r="I2344" s="90">
        <v>-0.45900565535947652</v>
      </c>
      <c r="J2344" s="90">
        <v>0</v>
      </c>
      <c r="K2344" s="90">
        <v>0</v>
      </c>
      <c r="L2344" s="90">
        <v>0</v>
      </c>
      <c r="M2344" s="90">
        <v>0</v>
      </c>
      <c r="N2344" s="89">
        <v>12</v>
      </c>
      <c r="O2344" s="89">
        <v>86</v>
      </c>
      <c r="P2344" s="89">
        <f t="shared" si="64"/>
        <v>30</v>
      </c>
      <c r="Q2344" s="91">
        <f>((alpha_a*(beta_b^speed_s))*(speed_s^ceta_c))</f>
        <v>20.06504369562715</v>
      </c>
    </row>
    <row r="2345" spans="1:17" x14ac:dyDescent="0.25">
      <c r="A2345" s="88" t="s">
        <v>6</v>
      </c>
      <c r="B2345" s="88" t="s">
        <v>5</v>
      </c>
      <c r="C2345" s="88" t="s">
        <v>65</v>
      </c>
      <c r="D2345" s="88" t="s">
        <v>135</v>
      </c>
      <c r="E2345" s="130">
        <v>0.04</v>
      </c>
      <c r="F2345" s="130">
        <v>0</v>
      </c>
      <c r="G2345" s="90">
        <v>10.632862349034614</v>
      </c>
      <c r="H2345" s="90">
        <v>16.275224416946052</v>
      </c>
      <c r="I2345" s="90">
        <v>4.0297173103203363</v>
      </c>
      <c r="J2345" s="90">
        <v>1.9183708635326753</v>
      </c>
      <c r="K2345" s="90">
        <v>-7.0435330789050867E-3</v>
      </c>
      <c r="L2345" s="90">
        <v>0</v>
      </c>
      <c r="M2345" s="90">
        <v>0</v>
      </c>
      <c r="N2345" s="89">
        <v>12</v>
      </c>
      <c r="O2345" s="89">
        <v>86</v>
      </c>
      <c r="P2345" s="89">
        <f t="shared" si="64"/>
        <v>30</v>
      </c>
      <c r="Q2345" s="91">
        <f>(alpha_a+(beta_b/(1+EXP((((-1)*ceta_c)+(delta_d*LN(speed_s)))+(epsilon_e*speed_s)))))</f>
        <v>12.137979455167926</v>
      </c>
    </row>
    <row r="2346" spans="1:17" x14ac:dyDescent="0.25">
      <c r="A2346" s="88" t="s">
        <v>6</v>
      </c>
      <c r="B2346" s="88" t="s">
        <v>5</v>
      </c>
      <c r="C2346" s="88" t="s">
        <v>65</v>
      </c>
      <c r="D2346" s="88" t="s">
        <v>136</v>
      </c>
      <c r="E2346" s="130">
        <v>0.04</v>
      </c>
      <c r="F2346" s="130">
        <v>0</v>
      </c>
      <c r="G2346" s="90">
        <v>90.491983087203067</v>
      </c>
      <c r="H2346" s="90">
        <v>-0.87467694075323354</v>
      </c>
      <c r="I2346" s="90">
        <v>5.891531928524202</v>
      </c>
      <c r="J2346" s="90">
        <v>0.10441367066346545</v>
      </c>
      <c r="K2346" s="90">
        <v>0</v>
      </c>
      <c r="L2346" s="90">
        <v>0</v>
      </c>
      <c r="M2346" s="90">
        <v>0</v>
      </c>
      <c r="N2346" s="89">
        <v>12</v>
      </c>
      <c r="O2346" s="89">
        <v>86</v>
      </c>
      <c r="P2346" s="89">
        <f t="shared" si="64"/>
        <v>30</v>
      </c>
      <c r="Q2346" s="91">
        <f>((alpha_a*(speed_s^beta_b))+(ceta_c*(speed_s^delta_d)))</f>
        <v>13.02311337030957</v>
      </c>
    </row>
    <row r="2347" spans="1:17" x14ac:dyDescent="0.25">
      <c r="A2347" s="88" t="s">
        <v>6</v>
      </c>
      <c r="B2347" s="88" t="s">
        <v>5</v>
      </c>
      <c r="C2347" s="88" t="s">
        <v>65</v>
      </c>
      <c r="D2347" s="88" t="s">
        <v>137</v>
      </c>
      <c r="E2347" s="130">
        <v>0.04</v>
      </c>
      <c r="F2347" s="130">
        <v>0</v>
      </c>
      <c r="G2347" s="90">
        <v>2.6355052826184653</v>
      </c>
      <c r="H2347" s="90">
        <v>4.9683386135543666</v>
      </c>
      <c r="I2347" s="90">
        <v>-0.1357146132145223</v>
      </c>
      <c r="J2347" s="90">
        <v>0</v>
      </c>
      <c r="K2347" s="90">
        <v>0</v>
      </c>
      <c r="L2347" s="90">
        <v>0</v>
      </c>
      <c r="M2347" s="90">
        <v>0</v>
      </c>
      <c r="N2347" s="89">
        <v>12</v>
      </c>
      <c r="O2347" s="89">
        <v>86</v>
      </c>
      <c r="P2347" s="89">
        <f t="shared" si="64"/>
        <v>30</v>
      </c>
      <c r="Q2347" s="91">
        <f>EXP((alpha_a+(beta_b/speed_s))+(ceta_c*LN(speed_s)))</f>
        <v>10.376300240173761</v>
      </c>
    </row>
    <row r="2348" spans="1:17" x14ac:dyDescent="0.25">
      <c r="A2348" s="88" t="s">
        <v>6</v>
      </c>
      <c r="B2348" s="88" t="s">
        <v>5</v>
      </c>
      <c r="C2348" s="88" t="s">
        <v>65</v>
      </c>
      <c r="D2348" s="88" t="s">
        <v>138</v>
      </c>
      <c r="E2348" s="130">
        <v>0.04</v>
      </c>
      <c r="F2348" s="130">
        <v>0</v>
      </c>
      <c r="G2348" s="90">
        <v>183.10145487878083</v>
      </c>
      <c r="H2348" s="90">
        <v>-1.8652034178415333</v>
      </c>
      <c r="I2348" s="90">
        <v>10.230544331882211</v>
      </c>
      <c r="J2348" s="90">
        <v>-0.11264182495948895</v>
      </c>
      <c r="K2348" s="90">
        <v>0</v>
      </c>
      <c r="L2348" s="90">
        <v>0</v>
      </c>
      <c r="M2348" s="90">
        <v>0</v>
      </c>
      <c r="N2348" s="89">
        <v>12</v>
      </c>
      <c r="O2348" s="89">
        <v>86</v>
      </c>
      <c r="P2348" s="89">
        <f t="shared" si="64"/>
        <v>30</v>
      </c>
      <c r="Q2348" s="91">
        <f>((alpha_a*(speed_s^beta_b))+(ceta_c*(speed_s^delta_d)))</f>
        <v>7.2962813099278048</v>
      </c>
    </row>
    <row r="2349" spans="1:17" x14ac:dyDescent="0.25">
      <c r="A2349" s="88" t="s">
        <v>6</v>
      </c>
      <c r="B2349" s="88" t="s">
        <v>5</v>
      </c>
      <c r="C2349" s="88" t="s">
        <v>65</v>
      </c>
      <c r="D2349" s="88" t="s">
        <v>131</v>
      </c>
      <c r="E2349" s="130">
        <v>0.04</v>
      </c>
      <c r="F2349" s="130">
        <v>0</v>
      </c>
      <c r="G2349" s="90">
        <v>9.3187268456000005</v>
      </c>
      <c r="H2349" s="90">
        <v>0.41598820209999998</v>
      </c>
      <c r="I2349" s="90">
        <v>6.0080558700000002E-2</v>
      </c>
      <c r="J2349" s="90">
        <v>42.614890963999997</v>
      </c>
      <c r="K2349" s="90">
        <v>1</v>
      </c>
      <c r="L2349" s="90">
        <v>-6.4768346000000001E-3</v>
      </c>
      <c r="M2349" s="90">
        <v>1.4220364399999999E-2</v>
      </c>
      <c r="N2349" s="89">
        <v>5</v>
      </c>
      <c r="O2349" s="89">
        <v>85</v>
      </c>
      <c r="P2349" s="89">
        <f t="shared" si="64"/>
        <v>30</v>
      </c>
      <c r="Q2349" s="91">
        <f>(alpha_a+beta_b*speed_s+ceta_c*speed_s^2+delta_d/speed_s)/(epsilon_e+feta_f*speed_s+gamma_g*speed_s^2)</f>
        <v>5.6815085175336977</v>
      </c>
    </row>
    <row r="2350" spans="1:17" x14ac:dyDescent="0.25">
      <c r="A2350" s="88" t="s">
        <v>6</v>
      </c>
      <c r="B2350" s="88" t="s">
        <v>5</v>
      </c>
      <c r="C2350" s="88" t="s">
        <v>65</v>
      </c>
      <c r="D2350" s="88" t="s">
        <v>132</v>
      </c>
      <c r="E2350" s="130">
        <v>0.04</v>
      </c>
      <c r="F2350" s="130">
        <v>0</v>
      </c>
      <c r="G2350" s="90">
        <v>12.632359749000001</v>
      </c>
      <c r="H2350" s="90">
        <v>-0.50716524370000005</v>
      </c>
      <c r="I2350" s="90">
        <v>8.5304753999999993E-3</v>
      </c>
      <c r="J2350" s="90">
        <v>64.414292767700005</v>
      </c>
      <c r="K2350" s="90">
        <v>1</v>
      </c>
      <c r="L2350" s="90">
        <v>-3.2162018899999999E-2</v>
      </c>
      <c r="M2350" s="90">
        <v>2.4750758E-3</v>
      </c>
      <c r="N2350" s="89">
        <v>5</v>
      </c>
      <c r="O2350" s="89">
        <v>85</v>
      </c>
      <c r="P2350" s="89">
        <f t="shared" si="64"/>
        <v>30</v>
      </c>
      <c r="Q2350" s="91">
        <f>(alpha_a+beta_b*speed_s+ceta_c*speed_s^2+delta_d/speed_s)/(epsilon_e+feta_f*speed_s+gamma_g*speed_s^2)</f>
        <v>3.2005784665354051</v>
      </c>
    </row>
    <row r="2351" spans="1:17" x14ac:dyDescent="0.25">
      <c r="A2351" s="88" t="s">
        <v>6</v>
      </c>
      <c r="B2351" s="88" t="s">
        <v>5</v>
      </c>
      <c r="C2351" s="88" t="s">
        <v>65</v>
      </c>
      <c r="D2351" s="88" t="s">
        <v>133</v>
      </c>
      <c r="E2351" s="130">
        <v>0.04</v>
      </c>
      <c r="F2351" s="130">
        <v>0</v>
      </c>
      <c r="G2351" s="90">
        <v>-3.3189099734999998</v>
      </c>
      <c r="H2351" s="90">
        <v>0.48323238200000002</v>
      </c>
      <c r="I2351" s="90">
        <v>6.0205001999999999E-3</v>
      </c>
      <c r="J2351" s="90">
        <v>19.257910087900001</v>
      </c>
      <c r="K2351" s="90">
        <v>1</v>
      </c>
      <c r="L2351" s="90">
        <v>-0.44547309299999999</v>
      </c>
      <c r="M2351" s="90">
        <v>7.3595254700000001E-2</v>
      </c>
      <c r="N2351" s="89">
        <v>5</v>
      </c>
      <c r="O2351" s="89">
        <v>85</v>
      </c>
      <c r="P2351" s="89">
        <f t="shared" si="64"/>
        <v>30</v>
      </c>
      <c r="Q2351" s="91">
        <f>(alpha_a+beta_b*speed_s+ceta_c*speed_s^2+delta_d/speed_s)/(epsilon_e+feta_f*speed_s+gamma_g*speed_s^2)</f>
        <v>0.31999165314252415</v>
      </c>
    </row>
    <row r="2352" spans="1:17" x14ac:dyDescent="0.25">
      <c r="A2352" s="88" t="s">
        <v>6</v>
      </c>
      <c r="B2352" s="88" t="s">
        <v>10</v>
      </c>
      <c r="C2352" s="88" t="s">
        <v>65</v>
      </c>
      <c r="D2352" s="88" t="s">
        <v>134</v>
      </c>
      <c r="E2352" s="130">
        <v>0.04</v>
      </c>
      <c r="F2352" s="130">
        <v>0</v>
      </c>
      <c r="G2352" s="90">
        <v>75.052110945486959</v>
      </c>
      <c r="H2352" s="90">
        <v>1.0081949144254454</v>
      </c>
      <c r="I2352" s="90">
        <v>-0.42757811674073798</v>
      </c>
      <c r="J2352" s="90">
        <v>0</v>
      </c>
      <c r="K2352" s="90">
        <v>0</v>
      </c>
      <c r="L2352" s="90">
        <v>0</v>
      </c>
      <c r="M2352" s="90">
        <v>0</v>
      </c>
      <c r="N2352" s="89">
        <v>12</v>
      </c>
      <c r="O2352" s="89">
        <v>86</v>
      </c>
      <c r="P2352" s="89">
        <f t="shared" si="64"/>
        <v>30</v>
      </c>
      <c r="Q2352" s="91">
        <f>((alpha_a*(beta_b^speed_s))*(speed_s^ceta_c))</f>
        <v>22.393050540713322</v>
      </c>
    </row>
    <row r="2353" spans="1:17" x14ac:dyDescent="0.25">
      <c r="A2353" s="88" t="s">
        <v>6</v>
      </c>
      <c r="B2353" s="88" t="s">
        <v>10</v>
      </c>
      <c r="C2353" s="88" t="s">
        <v>65</v>
      </c>
      <c r="D2353" s="88" t="s">
        <v>135</v>
      </c>
      <c r="E2353" s="130">
        <v>0.04</v>
      </c>
      <c r="F2353" s="130">
        <v>0</v>
      </c>
      <c r="G2353" s="90">
        <v>163.249918535912</v>
      </c>
      <c r="H2353" s="90">
        <v>-1.2897992011507253</v>
      </c>
      <c r="I2353" s="90">
        <v>15.802682032445805</v>
      </c>
      <c r="J2353" s="90">
        <v>-3.1849254283327404E-2</v>
      </c>
      <c r="K2353" s="90">
        <v>0</v>
      </c>
      <c r="L2353" s="90">
        <v>0</v>
      </c>
      <c r="M2353" s="90">
        <v>0</v>
      </c>
      <c r="N2353" s="89">
        <v>12</v>
      </c>
      <c r="O2353" s="89">
        <v>86</v>
      </c>
      <c r="P2353" s="89">
        <f t="shared" si="64"/>
        <v>30</v>
      </c>
      <c r="Q2353" s="91">
        <f>((alpha_a*(speed_s^beta_b))+(ceta_c*(speed_s^delta_d)))</f>
        <v>16.211086941916612</v>
      </c>
    </row>
    <row r="2354" spans="1:17" x14ac:dyDescent="0.25">
      <c r="A2354" s="88" t="s">
        <v>6</v>
      </c>
      <c r="B2354" s="88" t="s">
        <v>10</v>
      </c>
      <c r="C2354" s="88" t="s">
        <v>65</v>
      </c>
      <c r="D2354" s="88" t="s">
        <v>136</v>
      </c>
      <c r="E2354" s="130">
        <v>0.04</v>
      </c>
      <c r="F2354" s="130">
        <v>0</v>
      </c>
      <c r="G2354" s="90">
        <v>14.96374584648192</v>
      </c>
      <c r="H2354" s="90">
        <v>-2.4524484088188709E-2</v>
      </c>
      <c r="I2354" s="90">
        <v>134.25696476416167</v>
      </c>
      <c r="J2354" s="90">
        <v>-1.0996960727507135</v>
      </c>
      <c r="K2354" s="90">
        <v>0</v>
      </c>
      <c r="L2354" s="90">
        <v>0</v>
      </c>
      <c r="M2354" s="90">
        <v>0</v>
      </c>
      <c r="N2354" s="89">
        <v>12</v>
      </c>
      <c r="O2354" s="89">
        <v>86</v>
      </c>
      <c r="P2354" s="89">
        <f t="shared" si="64"/>
        <v>30</v>
      </c>
      <c r="Q2354" s="91">
        <f>((alpha_a*(speed_s^beta_b))+(ceta_c*(speed_s^delta_d)))</f>
        <v>16.954469488619608</v>
      </c>
    </row>
    <row r="2355" spans="1:17" x14ac:dyDescent="0.25">
      <c r="A2355" s="88" t="s">
        <v>6</v>
      </c>
      <c r="B2355" s="88" t="s">
        <v>10</v>
      </c>
      <c r="C2355" s="88" t="s">
        <v>65</v>
      </c>
      <c r="D2355" s="88" t="s">
        <v>137</v>
      </c>
      <c r="E2355" s="130">
        <v>0.04</v>
      </c>
      <c r="F2355" s="130">
        <v>0</v>
      </c>
      <c r="G2355" s="90">
        <v>1369.285148325418</v>
      </c>
      <c r="H2355" s="90">
        <v>-2.5420246083623788</v>
      </c>
      <c r="I2355" s="90">
        <v>29.412942505560963</v>
      </c>
      <c r="J2355" s="90">
        <v>-0.23595166049629648</v>
      </c>
      <c r="K2355" s="90">
        <v>0</v>
      </c>
      <c r="L2355" s="90">
        <v>0</v>
      </c>
      <c r="M2355" s="90">
        <v>0</v>
      </c>
      <c r="N2355" s="89">
        <v>12</v>
      </c>
      <c r="O2355" s="89">
        <v>86</v>
      </c>
      <c r="P2355" s="89">
        <f t="shared" si="64"/>
        <v>30</v>
      </c>
      <c r="Q2355" s="91">
        <f>((alpha_a*(speed_s^beta_b))+(ceta_c*(speed_s^delta_d)))</f>
        <v>13.423625680364339</v>
      </c>
    </row>
    <row r="2356" spans="1:17" x14ac:dyDescent="0.25">
      <c r="A2356" s="88" t="s">
        <v>6</v>
      </c>
      <c r="B2356" s="88" t="s">
        <v>10</v>
      </c>
      <c r="C2356" s="88" t="s">
        <v>65</v>
      </c>
      <c r="D2356" s="88" t="s">
        <v>138</v>
      </c>
      <c r="E2356" s="130">
        <v>0.04</v>
      </c>
      <c r="F2356" s="130">
        <v>0</v>
      </c>
      <c r="G2356" s="90">
        <v>17.213438455934529</v>
      </c>
      <c r="H2356" s="90">
        <v>-0.17543496406940526</v>
      </c>
      <c r="I2356" s="90">
        <v>5829.9756882051297</v>
      </c>
      <c r="J2356" s="90">
        <v>-3.5061470103346934</v>
      </c>
      <c r="K2356" s="90">
        <v>0</v>
      </c>
      <c r="L2356" s="90">
        <v>0</v>
      </c>
      <c r="M2356" s="90">
        <v>0</v>
      </c>
      <c r="N2356" s="89">
        <v>12</v>
      </c>
      <c r="O2356" s="89">
        <v>86</v>
      </c>
      <c r="P2356" s="89">
        <f t="shared" si="64"/>
        <v>30</v>
      </c>
      <c r="Q2356" s="91">
        <f>((alpha_a*(speed_s^beta_b))+(ceta_c*(speed_s^delta_d)))</f>
        <v>9.5168732098746283</v>
      </c>
    </row>
    <row r="2357" spans="1:17" x14ac:dyDescent="0.25">
      <c r="A2357" s="88" t="s">
        <v>6</v>
      </c>
      <c r="B2357" s="88" t="s">
        <v>10</v>
      </c>
      <c r="C2357" s="88" t="s">
        <v>65</v>
      </c>
      <c r="D2357" s="88" t="s">
        <v>131</v>
      </c>
      <c r="E2357" s="130">
        <v>0.04</v>
      </c>
      <c r="F2357" s="130">
        <v>0</v>
      </c>
      <c r="G2357" s="90">
        <v>7.2157228226000001</v>
      </c>
      <c r="H2357" s="90">
        <v>0.82062603889999997</v>
      </c>
      <c r="I2357" s="90">
        <v>0.1237671444</v>
      </c>
      <c r="J2357" s="90">
        <v>50.991834737799998</v>
      </c>
      <c r="K2357" s="90">
        <v>1</v>
      </c>
      <c r="L2357" s="90">
        <v>-6.8886330900000001E-2</v>
      </c>
      <c r="M2357" s="90">
        <v>2.3025797899999999E-2</v>
      </c>
      <c r="N2357" s="89">
        <v>5</v>
      </c>
      <c r="O2357" s="89">
        <v>85</v>
      </c>
      <c r="P2357" s="89">
        <f t="shared" si="64"/>
        <v>30</v>
      </c>
      <c r="Q2357" s="91">
        <f>(alpha_a+beta_b*speed_s+ceta_c*speed_s^2+delta_d/speed_s)/(epsilon_e+feta_f*speed_s+gamma_g*speed_s^2)</f>
        <v>7.3728139142160298</v>
      </c>
    </row>
    <row r="2358" spans="1:17" x14ac:dyDescent="0.25">
      <c r="A2358" s="88" t="s">
        <v>6</v>
      </c>
      <c r="B2358" s="88" t="s">
        <v>10</v>
      </c>
      <c r="C2358" s="88" t="s">
        <v>65</v>
      </c>
      <c r="D2358" s="88" t="s">
        <v>132</v>
      </c>
      <c r="E2358" s="130">
        <v>0.04</v>
      </c>
      <c r="F2358" s="130">
        <v>0</v>
      </c>
      <c r="G2358" s="90">
        <v>18.549550213100002</v>
      </c>
      <c r="H2358" s="90">
        <v>-0.7361528758</v>
      </c>
      <c r="I2358" s="90">
        <v>1.3624601300000001E-2</v>
      </c>
      <c r="J2358" s="90">
        <v>73.388318311700004</v>
      </c>
      <c r="K2358" s="90">
        <v>1</v>
      </c>
      <c r="L2358" s="90">
        <v>-2.86647706E-2</v>
      </c>
      <c r="M2358" s="90">
        <v>3.1576928E-3</v>
      </c>
      <c r="N2358" s="89">
        <v>5</v>
      </c>
      <c r="O2358" s="89">
        <v>85</v>
      </c>
      <c r="P2358" s="89">
        <f t="shared" si="64"/>
        <v>30</v>
      </c>
      <c r="Q2358" s="91">
        <f>(alpha_a+beta_b*speed_s+ceta_c*speed_s^2+delta_d/speed_s)/(epsilon_e+feta_f*speed_s+gamma_g*speed_s^2)</f>
        <v>3.7469670755256264</v>
      </c>
    </row>
    <row r="2359" spans="1:17" x14ac:dyDescent="0.25">
      <c r="A2359" s="88" t="s">
        <v>6</v>
      </c>
      <c r="B2359" s="88" t="s">
        <v>10</v>
      </c>
      <c r="C2359" s="88" t="s">
        <v>65</v>
      </c>
      <c r="D2359" s="88" t="s">
        <v>133</v>
      </c>
      <c r="E2359" s="130">
        <v>0.04</v>
      </c>
      <c r="F2359" s="130">
        <v>0</v>
      </c>
      <c r="G2359" s="90">
        <v>-4.4958757932999998</v>
      </c>
      <c r="H2359" s="90">
        <v>0.6052639688</v>
      </c>
      <c r="I2359" s="90">
        <v>7.6508341999999997E-3</v>
      </c>
      <c r="J2359" s="90">
        <v>23.109347151800002</v>
      </c>
      <c r="K2359" s="90">
        <v>1</v>
      </c>
      <c r="L2359" s="90">
        <v>-0.45268291059999999</v>
      </c>
      <c r="M2359" s="90">
        <v>7.3058537199999996E-2</v>
      </c>
      <c r="N2359" s="89">
        <v>5</v>
      </c>
      <c r="O2359" s="89">
        <v>85</v>
      </c>
      <c r="P2359" s="89">
        <f t="shared" si="64"/>
        <v>30</v>
      </c>
      <c r="Q2359" s="91">
        <f>(alpha_a+beta_b*speed_s+ceta_c*speed_s^2+delta_d/speed_s)/(epsilon_e+feta_f*speed_s+gamma_g*speed_s^2)</f>
        <v>0.40092580636460234</v>
      </c>
    </row>
    <row r="2360" spans="1:17" x14ac:dyDescent="0.25">
      <c r="A2360" s="88" t="s">
        <v>6</v>
      </c>
      <c r="B2360" s="88" t="s">
        <v>9</v>
      </c>
      <c r="C2360" s="88" t="s">
        <v>65</v>
      </c>
      <c r="D2360" s="88" t="s">
        <v>134</v>
      </c>
      <c r="E2360" s="130">
        <v>0.04</v>
      </c>
      <c r="F2360" s="130">
        <v>0</v>
      </c>
      <c r="G2360" s="90">
        <v>73.604048606185088</v>
      </c>
      <c r="H2360" s="90">
        <v>1.0076202271511481</v>
      </c>
      <c r="I2360" s="90">
        <v>-0.40257011783249813</v>
      </c>
      <c r="J2360" s="90">
        <v>0</v>
      </c>
      <c r="K2360" s="90">
        <v>0</v>
      </c>
      <c r="L2360" s="90">
        <v>0</v>
      </c>
      <c r="M2360" s="90">
        <v>0</v>
      </c>
      <c r="N2360" s="89">
        <v>12</v>
      </c>
      <c r="O2360" s="89">
        <v>86</v>
      </c>
      <c r="P2360" s="89">
        <f t="shared" si="64"/>
        <v>30</v>
      </c>
      <c r="Q2360" s="91">
        <f>((alpha_a*(beta_b^speed_s))*(speed_s^ceta_c))</f>
        <v>23.505155924430831</v>
      </c>
    </row>
    <row r="2361" spans="1:17" x14ac:dyDescent="0.25">
      <c r="A2361" s="88" t="s">
        <v>6</v>
      </c>
      <c r="B2361" s="88" t="s">
        <v>9</v>
      </c>
      <c r="C2361" s="88" t="s">
        <v>65</v>
      </c>
      <c r="D2361" s="88" t="s">
        <v>135</v>
      </c>
      <c r="E2361" s="130">
        <v>0.04</v>
      </c>
      <c r="F2361" s="130">
        <v>0</v>
      </c>
      <c r="G2361" s="90">
        <v>142.82839565649581</v>
      </c>
      <c r="H2361" s="90">
        <v>-1.2211390930555082</v>
      </c>
      <c r="I2361" s="90">
        <v>16.18995876295196</v>
      </c>
      <c r="J2361" s="90">
        <v>-2.9324072665290944E-2</v>
      </c>
      <c r="K2361" s="90">
        <v>0</v>
      </c>
      <c r="L2361" s="90">
        <v>0</v>
      </c>
      <c r="M2361" s="90">
        <v>0</v>
      </c>
      <c r="N2361" s="89">
        <v>12</v>
      </c>
      <c r="O2361" s="89">
        <v>86</v>
      </c>
      <c r="P2361" s="89">
        <f t="shared" si="64"/>
        <v>30</v>
      </c>
      <c r="Q2361" s="91">
        <f>((alpha_a*(speed_s^beta_b))+(ceta_c*(speed_s^delta_d)))</f>
        <v>16.897243873520843</v>
      </c>
    </row>
    <row r="2362" spans="1:17" x14ac:dyDescent="0.25">
      <c r="A2362" s="88" t="s">
        <v>6</v>
      </c>
      <c r="B2362" s="88" t="s">
        <v>9</v>
      </c>
      <c r="C2362" s="88" t="s">
        <v>65</v>
      </c>
      <c r="D2362" s="88" t="s">
        <v>136</v>
      </c>
      <c r="E2362" s="130">
        <v>0.04</v>
      </c>
      <c r="F2362" s="130">
        <v>0</v>
      </c>
      <c r="G2362" s="90">
        <v>19.068884748268928</v>
      </c>
      <c r="H2362" s="90">
        <v>-6.4583232148932121E-2</v>
      </c>
      <c r="I2362" s="90">
        <v>165.97813533424608</v>
      </c>
      <c r="J2362" s="90">
        <v>-1.257223628850676</v>
      </c>
      <c r="K2362" s="90">
        <v>0</v>
      </c>
      <c r="L2362" s="90">
        <v>0</v>
      </c>
      <c r="M2362" s="90">
        <v>0</v>
      </c>
      <c r="N2362" s="89">
        <v>12</v>
      </c>
      <c r="O2362" s="89">
        <v>86</v>
      </c>
      <c r="P2362" s="89">
        <f t="shared" si="64"/>
        <v>30</v>
      </c>
      <c r="Q2362" s="91">
        <f>((alpha_a*(speed_s^beta_b))+(ceta_c*(speed_s^delta_d)))</f>
        <v>17.614973897022296</v>
      </c>
    </row>
    <row r="2363" spans="1:17" x14ac:dyDescent="0.25">
      <c r="A2363" s="88" t="s">
        <v>6</v>
      </c>
      <c r="B2363" s="88" t="s">
        <v>9</v>
      </c>
      <c r="C2363" s="88" t="s">
        <v>65</v>
      </c>
      <c r="D2363" s="88" t="s">
        <v>137</v>
      </c>
      <c r="E2363" s="130">
        <v>0.04</v>
      </c>
      <c r="F2363" s="130">
        <v>0</v>
      </c>
      <c r="G2363" s="90">
        <v>2588.1319982212394</v>
      </c>
      <c r="H2363" s="90">
        <v>-2.8325955572204822</v>
      </c>
      <c r="I2363" s="90">
        <v>31.196690123464357</v>
      </c>
      <c r="J2363" s="90">
        <v>-0.24109581460737017</v>
      </c>
      <c r="K2363" s="90">
        <v>0</v>
      </c>
      <c r="L2363" s="90">
        <v>0</v>
      </c>
      <c r="M2363" s="90">
        <v>0</v>
      </c>
      <c r="N2363" s="89">
        <v>12</v>
      </c>
      <c r="O2363" s="89">
        <v>86</v>
      </c>
      <c r="P2363" s="89">
        <f t="shared" si="64"/>
        <v>30</v>
      </c>
      <c r="Q2363" s="91">
        <f>((alpha_a*(speed_s^beta_b))+(ceta_c*(speed_s^delta_d)))</f>
        <v>13.909205763323824</v>
      </c>
    </row>
    <row r="2364" spans="1:17" x14ac:dyDescent="0.25">
      <c r="A2364" s="88" t="s">
        <v>6</v>
      </c>
      <c r="B2364" s="88" t="s">
        <v>9</v>
      </c>
      <c r="C2364" s="88" t="s">
        <v>65</v>
      </c>
      <c r="D2364" s="88" t="s">
        <v>138</v>
      </c>
      <c r="E2364" s="130">
        <v>0.04</v>
      </c>
      <c r="F2364" s="130">
        <v>0</v>
      </c>
      <c r="G2364" s="90">
        <v>2.8717412281261887</v>
      </c>
      <c r="H2364" s="90">
        <v>1.0956443389839861</v>
      </c>
      <c r="I2364" s="90">
        <v>-0.18024873728978977</v>
      </c>
      <c r="J2364" s="90">
        <v>0</v>
      </c>
      <c r="K2364" s="90">
        <v>0</v>
      </c>
      <c r="L2364" s="90">
        <v>0</v>
      </c>
      <c r="M2364" s="90">
        <v>0</v>
      </c>
      <c r="N2364" s="89">
        <v>12</v>
      </c>
      <c r="O2364" s="89">
        <v>86</v>
      </c>
      <c r="P2364" s="89">
        <f t="shared" si="64"/>
        <v>30</v>
      </c>
      <c r="Q2364" s="91">
        <f>EXP((alpha_a+(beta_b/speed_s))+(ceta_c*LN(speed_s)))</f>
        <v>9.9264327394489236</v>
      </c>
    </row>
    <row r="2365" spans="1:17" x14ac:dyDescent="0.25">
      <c r="A2365" s="88" t="s">
        <v>6</v>
      </c>
      <c r="B2365" s="88" t="s">
        <v>9</v>
      </c>
      <c r="C2365" s="88" t="s">
        <v>65</v>
      </c>
      <c r="D2365" s="88" t="s">
        <v>131</v>
      </c>
      <c r="E2365" s="130">
        <v>0.04</v>
      </c>
      <c r="F2365" s="130">
        <v>0</v>
      </c>
      <c r="G2365" s="90">
        <v>-3.8796164154000001</v>
      </c>
      <c r="H2365" s="90">
        <v>1.0185500509000001</v>
      </c>
      <c r="I2365" s="90">
        <v>0.180731794</v>
      </c>
      <c r="J2365" s="90">
        <v>57.3462798224</v>
      </c>
      <c r="K2365" s="90">
        <v>1</v>
      </c>
      <c r="L2365" s="90">
        <v>-0.19702679789999999</v>
      </c>
      <c r="M2365" s="90">
        <v>3.3215002600000001E-2</v>
      </c>
      <c r="N2365" s="89">
        <v>5</v>
      </c>
      <c r="O2365" s="89">
        <v>85</v>
      </c>
      <c r="P2365" s="89">
        <f t="shared" si="64"/>
        <v>30</v>
      </c>
      <c r="Q2365" s="91">
        <f>(alpha_a+beta_b*speed_s+ceta_c*speed_s^2+delta_d/speed_s)/(epsilon_e+feta_f*speed_s+gamma_g*speed_s^2)</f>
        <v>7.6551795681679096</v>
      </c>
    </row>
    <row r="2366" spans="1:17" x14ac:dyDescent="0.25">
      <c r="A2366" s="88" t="s">
        <v>6</v>
      </c>
      <c r="B2366" s="88" t="s">
        <v>9</v>
      </c>
      <c r="C2366" s="88" t="s">
        <v>65</v>
      </c>
      <c r="D2366" s="88" t="s">
        <v>132</v>
      </c>
      <c r="E2366" s="130">
        <v>0.04</v>
      </c>
      <c r="F2366" s="130">
        <v>0</v>
      </c>
      <c r="G2366" s="90">
        <v>22.003261251200001</v>
      </c>
      <c r="H2366" s="90">
        <v>-0.8425596809</v>
      </c>
      <c r="I2366" s="90">
        <v>1.6940844900000002E-2</v>
      </c>
      <c r="J2366" s="90">
        <v>69.589529472999999</v>
      </c>
      <c r="K2366" s="90">
        <v>1</v>
      </c>
      <c r="L2366" s="90">
        <v>-2.2376277600000001E-2</v>
      </c>
      <c r="M2366" s="90">
        <v>3.9369825000000001E-3</v>
      </c>
      <c r="N2366" s="89">
        <v>5</v>
      </c>
      <c r="O2366" s="89">
        <v>85</v>
      </c>
      <c r="P2366" s="89">
        <f t="shared" si="64"/>
        <v>30</v>
      </c>
      <c r="Q2366" s="91">
        <f>(alpha_a+beta_b*speed_s+ceta_c*speed_s^2+delta_d/speed_s)/(epsilon_e+feta_f*speed_s+gamma_g*speed_s^2)</f>
        <v>3.6913474354205</v>
      </c>
    </row>
    <row r="2367" spans="1:17" x14ac:dyDescent="0.25">
      <c r="A2367" s="88" t="s">
        <v>6</v>
      </c>
      <c r="B2367" s="88" t="s">
        <v>9</v>
      </c>
      <c r="C2367" s="88" t="s">
        <v>65</v>
      </c>
      <c r="D2367" s="88" t="s">
        <v>133</v>
      </c>
      <c r="E2367" s="130">
        <v>0.04</v>
      </c>
      <c r="F2367" s="130">
        <v>0</v>
      </c>
      <c r="G2367" s="90">
        <v>-6.1108169353999999</v>
      </c>
      <c r="H2367" s="90">
        <v>0.72220256039999997</v>
      </c>
      <c r="I2367" s="90">
        <v>5.5686540999999997E-3</v>
      </c>
      <c r="J2367" s="90">
        <v>25.529189942599999</v>
      </c>
      <c r="K2367" s="90">
        <v>1</v>
      </c>
      <c r="L2367" s="90">
        <v>-0.4562130626</v>
      </c>
      <c r="M2367" s="90">
        <v>7.1278549999999996E-2</v>
      </c>
      <c r="N2367" s="89">
        <v>5</v>
      </c>
      <c r="O2367" s="89">
        <v>85</v>
      </c>
      <c r="P2367" s="89">
        <f t="shared" si="64"/>
        <v>30</v>
      </c>
      <c r="Q2367" s="91">
        <f>(alpha_a+beta_b*speed_s+ceta_c*speed_s^2+delta_d/speed_s)/(epsilon_e+feta_f*speed_s+gamma_g*speed_s^2)</f>
        <v>0.41617238095915998</v>
      </c>
    </row>
    <row r="2368" spans="1:17" x14ac:dyDescent="0.25">
      <c r="A2368" s="88" t="s">
        <v>6</v>
      </c>
      <c r="B2368" s="88" t="s">
        <v>8</v>
      </c>
      <c r="C2368" s="88" t="s">
        <v>65</v>
      </c>
      <c r="D2368" s="88" t="s">
        <v>134</v>
      </c>
      <c r="E2368" s="130">
        <v>0.04</v>
      </c>
      <c r="F2368" s="130">
        <v>0</v>
      </c>
      <c r="G2368" s="90">
        <v>4.5735647337863163</v>
      </c>
      <c r="H2368" s="90">
        <v>0.33271379357247766</v>
      </c>
      <c r="I2368" s="90">
        <v>152.64260324222332</v>
      </c>
      <c r="J2368" s="90">
        <v>-0.76632233091592017</v>
      </c>
      <c r="K2368" s="90">
        <v>0</v>
      </c>
      <c r="L2368" s="90">
        <v>0</v>
      </c>
      <c r="M2368" s="90">
        <v>0</v>
      </c>
      <c r="N2368" s="89">
        <v>12</v>
      </c>
      <c r="O2368" s="89">
        <v>86</v>
      </c>
      <c r="P2368" s="89">
        <f t="shared" si="64"/>
        <v>30</v>
      </c>
      <c r="Q2368" s="91">
        <f>((alpha_a*(speed_s^beta_b))+(ceta_c*(speed_s^delta_d)))</f>
        <v>25.446048260591887</v>
      </c>
    </row>
    <row r="2369" spans="1:17" x14ac:dyDescent="0.25">
      <c r="A2369" s="88" t="s">
        <v>6</v>
      </c>
      <c r="B2369" s="88" t="s">
        <v>8</v>
      </c>
      <c r="C2369" s="88" t="s">
        <v>65</v>
      </c>
      <c r="D2369" s="88" t="s">
        <v>135</v>
      </c>
      <c r="E2369" s="130">
        <v>0.04</v>
      </c>
      <c r="F2369" s="130">
        <v>0</v>
      </c>
      <c r="G2369" s="90">
        <v>212.88563388743972</v>
      </c>
      <c r="H2369" s="90">
        <v>-1.3372689436949436</v>
      </c>
      <c r="I2369" s="90">
        <v>17.346046432475315</v>
      </c>
      <c r="J2369" s="90">
        <v>-2.0600187192513591E-2</v>
      </c>
      <c r="K2369" s="90">
        <v>0</v>
      </c>
      <c r="L2369" s="90">
        <v>0</v>
      </c>
      <c r="M2369" s="90">
        <v>0</v>
      </c>
      <c r="N2369" s="89">
        <v>12</v>
      </c>
      <c r="O2369" s="89">
        <v>86</v>
      </c>
      <c r="P2369" s="89">
        <f t="shared" si="64"/>
        <v>30</v>
      </c>
      <c r="Q2369" s="91">
        <f>((alpha_a*(speed_s^beta_b))+(ceta_c*(speed_s^delta_d)))</f>
        <v>18.425688729868089</v>
      </c>
    </row>
    <row r="2370" spans="1:17" x14ac:dyDescent="0.25">
      <c r="A2370" s="88" t="s">
        <v>6</v>
      </c>
      <c r="B2370" s="88" t="s">
        <v>8</v>
      </c>
      <c r="C2370" s="88" t="s">
        <v>65</v>
      </c>
      <c r="D2370" s="88" t="s">
        <v>136</v>
      </c>
      <c r="E2370" s="130">
        <v>0.04</v>
      </c>
      <c r="F2370" s="130">
        <v>0</v>
      </c>
      <c r="G2370" s="90">
        <v>146.16908494364949</v>
      </c>
      <c r="H2370" s="90">
        <v>-1.0115470700712474</v>
      </c>
      <c r="I2370" s="90">
        <v>14.280424565170062</v>
      </c>
      <c r="J2370" s="90">
        <v>1.284880918858384E-2</v>
      </c>
      <c r="K2370" s="90">
        <v>0</v>
      </c>
      <c r="L2370" s="90">
        <v>0</v>
      </c>
      <c r="M2370" s="90">
        <v>0</v>
      </c>
      <c r="N2370" s="89">
        <v>12</v>
      </c>
      <c r="O2370" s="89">
        <v>86</v>
      </c>
      <c r="P2370" s="89">
        <f t="shared" si="64"/>
        <v>30</v>
      </c>
      <c r="Q2370" s="91">
        <f>((alpha_a*(speed_s^beta_b))+(ceta_c*(speed_s^delta_d)))</f>
        <v>19.602993024551076</v>
      </c>
    </row>
    <row r="2371" spans="1:17" x14ac:dyDescent="0.25">
      <c r="A2371" s="88" t="s">
        <v>6</v>
      </c>
      <c r="B2371" s="88" t="s">
        <v>8</v>
      </c>
      <c r="C2371" s="88" t="s">
        <v>65</v>
      </c>
      <c r="D2371" s="88" t="s">
        <v>137</v>
      </c>
      <c r="E2371" s="130">
        <v>0.04</v>
      </c>
      <c r="F2371" s="130">
        <v>0</v>
      </c>
      <c r="G2371" s="90">
        <v>28.546467108022931</v>
      </c>
      <c r="H2371" s="90">
        <v>-0.19371187185934657</v>
      </c>
      <c r="I2371" s="90">
        <v>530.10290218215027</v>
      </c>
      <c r="J2371" s="90">
        <v>-1.9575851262321016</v>
      </c>
      <c r="K2371" s="90">
        <v>0</v>
      </c>
      <c r="L2371" s="90">
        <v>0</v>
      </c>
      <c r="M2371" s="90">
        <v>0</v>
      </c>
      <c r="N2371" s="89">
        <v>12</v>
      </c>
      <c r="O2371" s="89">
        <v>86</v>
      </c>
      <c r="P2371" s="89">
        <f t="shared" si="64"/>
        <v>30</v>
      </c>
      <c r="Q2371" s="91">
        <f>((alpha_a*(speed_s^beta_b))+(ceta_c*(speed_s^delta_d)))</f>
        <v>15.451630930303992</v>
      </c>
    </row>
    <row r="2372" spans="1:17" x14ac:dyDescent="0.25">
      <c r="A2372" s="88" t="s">
        <v>6</v>
      </c>
      <c r="B2372" s="88" t="s">
        <v>8</v>
      </c>
      <c r="C2372" s="88" t="s">
        <v>65</v>
      </c>
      <c r="D2372" s="88" t="s">
        <v>138</v>
      </c>
      <c r="E2372" s="130">
        <v>0.04</v>
      </c>
      <c r="F2372" s="130">
        <v>0</v>
      </c>
      <c r="G2372" s="90">
        <v>-5.029148968331779E-5</v>
      </c>
      <c r="H2372" s="90">
        <v>7.9214846157186162E-3</v>
      </c>
      <c r="I2372" s="90">
        <v>-0.42197277971007957</v>
      </c>
      <c r="J2372" s="90">
        <v>17.726900798587643</v>
      </c>
      <c r="K2372" s="90">
        <v>0</v>
      </c>
      <c r="L2372" s="90">
        <v>0</v>
      </c>
      <c r="M2372" s="90">
        <v>0</v>
      </c>
      <c r="N2372" s="89">
        <v>12</v>
      </c>
      <c r="O2372" s="89">
        <v>86</v>
      </c>
      <c r="P2372" s="89">
        <f t="shared" si="64"/>
        <v>30</v>
      </c>
      <c r="Q2372" s="91">
        <f>(((alpha_a*(speed_s^3))+(beta_b*(speed_s^2))+(ceta_c*speed_s))+delta_d)</f>
        <v>10.83918333998243</v>
      </c>
    </row>
    <row r="2373" spans="1:17" x14ac:dyDescent="0.25">
      <c r="A2373" s="88" t="s">
        <v>6</v>
      </c>
      <c r="B2373" s="88" t="s">
        <v>8</v>
      </c>
      <c r="C2373" s="88" t="s">
        <v>65</v>
      </c>
      <c r="D2373" s="88" t="s">
        <v>131</v>
      </c>
      <c r="E2373" s="130">
        <v>0.04</v>
      </c>
      <c r="F2373" s="130">
        <v>0</v>
      </c>
      <c r="G2373" s="90">
        <v>42.274376079600003</v>
      </c>
      <c r="H2373" s="90">
        <v>1.0279375399999999</v>
      </c>
      <c r="I2373" s="90">
        <v>5.9823305E-2</v>
      </c>
      <c r="J2373" s="90">
        <v>39.9195131297</v>
      </c>
      <c r="K2373" s="90">
        <v>1</v>
      </c>
      <c r="L2373" s="90">
        <v>0.22518024819999999</v>
      </c>
      <c r="M2373" s="90">
        <v>8.0008701999999994E-3</v>
      </c>
      <c r="N2373" s="89">
        <v>5</v>
      </c>
      <c r="O2373" s="89">
        <v>85</v>
      </c>
      <c r="P2373" s="89">
        <f t="shared" si="64"/>
        <v>30</v>
      </c>
      <c r="Q2373" s="91">
        <f>(alpha_a+beta_b*speed_s+ceta_c*speed_s^2+delta_d/speed_s)/(epsilon_e+feta_f*speed_s+gamma_g*speed_s^2)</f>
        <v>8.5773263008727767</v>
      </c>
    </row>
    <row r="2374" spans="1:17" x14ac:dyDescent="0.25">
      <c r="A2374" s="88" t="s">
        <v>6</v>
      </c>
      <c r="B2374" s="88" t="s">
        <v>8</v>
      </c>
      <c r="C2374" s="88" t="s">
        <v>65</v>
      </c>
      <c r="D2374" s="88" t="s">
        <v>132</v>
      </c>
      <c r="E2374" s="130">
        <v>0.04</v>
      </c>
      <c r="F2374" s="130">
        <v>0</v>
      </c>
      <c r="G2374" s="90">
        <v>18.014983964799999</v>
      </c>
      <c r="H2374" s="90">
        <v>-0.70722407539999999</v>
      </c>
      <c r="I2374" s="90">
        <v>1.33910243E-2</v>
      </c>
      <c r="J2374" s="90">
        <v>100.5708005613</v>
      </c>
      <c r="K2374" s="90">
        <v>1</v>
      </c>
      <c r="L2374" s="90">
        <v>-2.7133628999999999E-2</v>
      </c>
      <c r="M2374" s="90">
        <v>2.8179011999999999E-3</v>
      </c>
      <c r="N2374" s="89">
        <v>5</v>
      </c>
      <c r="O2374" s="89">
        <v>85</v>
      </c>
      <c r="P2374" s="89">
        <f t="shared" si="64"/>
        <v>30</v>
      </c>
      <c r="Q2374" s="91">
        <f>(alpha_a+beta_b*speed_s+ceta_c*speed_s^2+delta_d/speed_s)/(epsilon_e+feta_f*speed_s+gamma_g*speed_s^2)</f>
        <v>4.4827646613276873</v>
      </c>
    </row>
    <row r="2375" spans="1:17" x14ac:dyDescent="0.25">
      <c r="A2375" s="88" t="s">
        <v>6</v>
      </c>
      <c r="B2375" s="88" t="s">
        <v>8</v>
      </c>
      <c r="C2375" s="88" t="s">
        <v>65</v>
      </c>
      <c r="D2375" s="88" t="s">
        <v>133</v>
      </c>
      <c r="E2375" s="130">
        <v>0.04</v>
      </c>
      <c r="F2375" s="130">
        <v>0</v>
      </c>
      <c r="G2375" s="90">
        <v>-9.2783201373999997</v>
      </c>
      <c r="H2375" s="90">
        <v>1.0495391697000001</v>
      </c>
      <c r="I2375" s="90">
        <v>2.8888074999999999E-3</v>
      </c>
      <c r="J2375" s="90">
        <v>40.546584191900003</v>
      </c>
      <c r="K2375" s="90">
        <v>1</v>
      </c>
      <c r="L2375" s="90">
        <v>-0.42897193970000003</v>
      </c>
      <c r="M2375" s="90">
        <v>7.1802283999999994E-2</v>
      </c>
      <c r="N2375" s="89">
        <v>5</v>
      </c>
      <c r="O2375" s="89">
        <v>85</v>
      </c>
      <c r="P2375" s="89">
        <f t="shared" si="64"/>
        <v>30</v>
      </c>
      <c r="Q2375" s="91">
        <f>(alpha_a+beta_b*speed_s+ceta_c*speed_s^2+delta_d/speed_s)/(epsilon_e+feta_f*speed_s+gamma_g*speed_s^2)</f>
        <v>0.49588431716233483</v>
      </c>
    </row>
    <row r="2376" spans="1:17" x14ac:dyDescent="0.25">
      <c r="A2376" s="88" t="s">
        <v>6</v>
      </c>
      <c r="B2376" s="88" t="s">
        <v>7</v>
      </c>
      <c r="C2376" s="88" t="s">
        <v>65</v>
      </c>
      <c r="D2376" s="88" t="s">
        <v>134</v>
      </c>
      <c r="E2376" s="130">
        <v>0.04</v>
      </c>
      <c r="F2376" s="130">
        <v>0</v>
      </c>
      <c r="G2376" s="90">
        <v>5.081389034807704</v>
      </c>
      <c r="H2376" s="90">
        <v>0.32228647740713656</v>
      </c>
      <c r="I2376" s="90">
        <v>154.81792561102404</v>
      </c>
      <c r="J2376" s="90">
        <v>-0.75874524216700612</v>
      </c>
      <c r="K2376" s="90">
        <v>0</v>
      </c>
      <c r="L2376" s="90">
        <v>0</v>
      </c>
      <c r="M2376" s="90">
        <v>0</v>
      </c>
      <c r="N2376" s="89">
        <v>12</v>
      </c>
      <c r="O2376" s="89">
        <v>86</v>
      </c>
      <c r="P2376" s="89">
        <f t="shared" si="64"/>
        <v>30</v>
      </c>
      <c r="Q2376" s="91">
        <f>((alpha_a*(speed_s^beta_b))+(ceta_c*(speed_s^delta_d)))</f>
        <v>26.930469877168697</v>
      </c>
    </row>
    <row r="2377" spans="1:17" x14ac:dyDescent="0.25">
      <c r="A2377" s="88" t="s">
        <v>6</v>
      </c>
      <c r="B2377" s="88" t="s">
        <v>7</v>
      </c>
      <c r="C2377" s="88" t="s">
        <v>65</v>
      </c>
      <c r="D2377" s="88" t="s">
        <v>135</v>
      </c>
      <c r="E2377" s="130">
        <v>0.04</v>
      </c>
      <c r="F2377" s="130">
        <v>0</v>
      </c>
      <c r="G2377" s="90">
        <v>19.467182157436461</v>
      </c>
      <c r="H2377" s="90">
        <v>-3.3048681684820051E-2</v>
      </c>
      <c r="I2377" s="90">
        <v>246.3713931680218</v>
      </c>
      <c r="J2377" s="90">
        <v>-1.410226104856845</v>
      </c>
      <c r="K2377" s="90">
        <v>0</v>
      </c>
      <c r="L2377" s="90">
        <v>0</v>
      </c>
      <c r="M2377" s="90">
        <v>0</v>
      </c>
      <c r="N2377" s="89">
        <v>12</v>
      </c>
      <c r="O2377" s="89">
        <v>86</v>
      </c>
      <c r="P2377" s="89">
        <f t="shared" ref="P2377:P2440" si="67">IF($P$2&lt;N2377,N2377,IF($P$2&gt;O2377,O2377,$P$2))</f>
        <v>30</v>
      </c>
      <c r="Q2377" s="91">
        <f>((alpha_a*(speed_s^beta_b))+(ceta_c*(speed_s^delta_d)))</f>
        <v>19.432243454089249</v>
      </c>
    </row>
    <row r="2378" spans="1:17" x14ac:dyDescent="0.25">
      <c r="A2378" s="88" t="s">
        <v>6</v>
      </c>
      <c r="B2378" s="88" t="s">
        <v>7</v>
      </c>
      <c r="C2378" s="88" t="s">
        <v>65</v>
      </c>
      <c r="D2378" s="88" t="s">
        <v>136</v>
      </c>
      <c r="E2378" s="130">
        <v>0.04</v>
      </c>
      <c r="F2378" s="130">
        <v>0</v>
      </c>
      <c r="G2378" s="90">
        <v>15.931613344258162</v>
      </c>
      <c r="H2378" s="90">
        <v>1.9082671284048941E-3</v>
      </c>
      <c r="I2378" s="90">
        <v>154.85405182524255</v>
      </c>
      <c r="J2378" s="90">
        <v>-1.0316443974285536</v>
      </c>
      <c r="K2378" s="90">
        <v>0</v>
      </c>
      <c r="L2378" s="90">
        <v>0</v>
      </c>
      <c r="M2378" s="90">
        <v>0</v>
      </c>
      <c r="N2378" s="89">
        <v>12</v>
      </c>
      <c r="O2378" s="89">
        <v>86</v>
      </c>
      <c r="P2378" s="89">
        <f t="shared" si="67"/>
        <v>30</v>
      </c>
      <c r="Q2378" s="91">
        <f>((alpha_a*(speed_s^beta_b))+(ceta_c*(speed_s^delta_d)))</f>
        <v>20.670447779963169</v>
      </c>
    </row>
    <row r="2379" spans="1:17" x14ac:dyDescent="0.25">
      <c r="A2379" s="88" t="s">
        <v>6</v>
      </c>
      <c r="B2379" s="88" t="s">
        <v>7</v>
      </c>
      <c r="C2379" s="88" t="s">
        <v>65</v>
      </c>
      <c r="D2379" s="88" t="s">
        <v>137</v>
      </c>
      <c r="E2379" s="130">
        <v>0.04</v>
      </c>
      <c r="F2379" s="130">
        <v>0</v>
      </c>
      <c r="G2379" s="90">
        <v>426.7924823785541</v>
      </c>
      <c r="H2379" s="90">
        <v>-1.8347214009433603</v>
      </c>
      <c r="I2379" s="90">
        <v>29.316733832661843</v>
      </c>
      <c r="J2379" s="90">
        <v>-0.18856399411580413</v>
      </c>
      <c r="K2379" s="90">
        <v>0</v>
      </c>
      <c r="L2379" s="90">
        <v>0</v>
      </c>
      <c r="M2379" s="90">
        <v>0</v>
      </c>
      <c r="N2379" s="89">
        <v>12</v>
      </c>
      <c r="O2379" s="89">
        <v>86</v>
      </c>
      <c r="P2379" s="89">
        <f t="shared" si="67"/>
        <v>30</v>
      </c>
      <c r="Q2379" s="91">
        <f>((alpha_a*(speed_s^beta_b))+(ceta_c*(speed_s^delta_d)))</f>
        <v>16.269715194085865</v>
      </c>
    </row>
    <row r="2380" spans="1:17" x14ac:dyDescent="0.25">
      <c r="A2380" s="88" t="s">
        <v>6</v>
      </c>
      <c r="B2380" s="88" t="s">
        <v>7</v>
      </c>
      <c r="C2380" s="88" t="s">
        <v>65</v>
      </c>
      <c r="D2380" s="88" t="s">
        <v>138</v>
      </c>
      <c r="E2380" s="130">
        <v>0.04</v>
      </c>
      <c r="F2380" s="130">
        <v>0</v>
      </c>
      <c r="G2380" s="90">
        <v>-5.1551342595898551E-5</v>
      </c>
      <c r="H2380" s="90">
        <v>8.0791645924560389E-3</v>
      </c>
      <c r="I2380" s="90">
        <v>-0.43280382734244355</v>
      </c>
      <c r="J2380" s="90">
        <v>18.576433416367465</v>
      </c>
      <c r="K2380" s="90">
        <v>0</v>
      </c>
      <c r="L2380" s="90">
        <v>0</v>
      </c>
      <c r="M2380" s="90">
        <v>0</v>
      </c>
      <c r="N2380" s="89">
        <v>12</v>
      </c>
      <c r="O2380" s="89">
        <v>86</v>
      </c>
      <c r="P2380" s="89">
        <f t="shared" si="67"/>
        <v>30</v>
      </c>
      <c r="Q2380" s="91">
        <f>(((alpha_a*(speed_s^3))+(beta_b*(speed_s^2))+(ceta_c*speed_s))+delta_d)</f>
        <v>11.471680479215332</v>
      </c>
    </row>
    <row r="2381" spans="1:17" x14ac:dyDescent="0.25">
      <c r="A2381" s="88" t="s">
        <v>6</v>
      </c>
      <c r="B2381" s="88" t="s">
        <v>7</v>
      </c>
      <c r="C2381" s="88" t="s">
        <v>65</v>
      </c>
      <c r="D2381" s="88" t="s">
        <v>131</v>
      </c>
      <c r="E2381" s="130">
        <v>0.04</v>
      </c>
      <c r="F2381" s="130">
        <v>0</v>
      </c>
      <c r="G2381" s="90">
        <v>42.766029325200002</v>
      </c>
      <c r="H2381" s="90">
        <v>1.2285653804000001</v>
      </c>
      <c r="I2381" s="90">
        <v>7.6840711000000006E-2</v>
      </c>
      <c r="J2381" s="90">
        <v>41.6771807103</v>
      </c>
      <c r="K2381" s="90">
        <v>1</v>
      </c>
      <c r="L2381" s="90">
        <v>0.21177231660000001</v>
      </c>
      <c r="M2381" s="90">
        <v>1.0253076E-2</v>
      </c>
      <c r="N2381" s="89">
        <v>5</v>
      </c>
      <c r="O2381" s="89">
        <v>85</v>
      </c>
      <c r="P2381" s="89">
        <f t="shared" si="67"/>
        <v>30</v>
      </c>
      <c r="Q2381" s="91">
        <f>(alpha_a+beta_b*speed_s+ceta_c*speed_s^2+delta_d/speed_s)/(epsilon_e+feta_f*speed_s+gamma_g*speed_s^2)</f>
        <v>9.0567174738844791</v>
      </c>
    </row>
    <row r="2382" spans="1:17" x14ac:dyDescent="0.25">
      <c r="A2382" s="88" t="s">
        <v>6</v>
      </c>
      <c r="B2382" s="88" t="s">
        <v>7</v>
      </c>
      <c r="C2382" s="88" t="s">
        <v>65</v>
      </c>
      <c r="D2382" s="88" t="s">
        <v>132</v>
      </c>
      <c r="E2382" s="130">
        <v>0.04</v>
      </c>
      <c r="F2382" s="130">
        <v>0</v>
      </c>
      <c r="G2382" s="90">
        <v>22.434138674300002</v>
      </c>
      <c r="H2382" s="90">
        <v>-0.84051505569999996</v>
      </c>
      <c r="I2382" s="90">
        <v>1.6012888699999998E-2</v>
      </c>
      <c r="J2382" s="90">
        <v>100.2370737791</v>
      </c>
      <c r="K2382" s="90">
        <v>1</v>
      </c>
      <c r="L2382" s="90">
        <v>-1.7715789900000001E-2</v>
      </c>
      <c r="M2382" s="90">
        <v>3.0962971000000001E-3</v>
      </c>
      <c r="N2382" s="89">
        <v>5</v>
      </c>
      <c r="O2382" s="89">
        <v>85</v>
      </c>
      <c r="P2382" s="89">
        <f t="shared" si="67"/>
        <v>30</v>
      </c>
      <c r="Q2382" s="91">
        <f>(alpha_a+beta_b*speed_s+ceta_c*speed_s^2+delta_d/speed_s)/(epsilon_e+feta_f*speed_s+gamma_g*speed_s^2)</f>
        <v>4.599272435963357</v>
      </c>
    </row>
    <row r="2383" spans="1:17" x14ac:dyDescent="0.25">
      <c r="A2383" s="88" t="s">
        <v>6</v>
      </c>
      <c r="B2383" s="88" t="s">
        <v>7</v>
      </c>
      <c r="C2383" s="88" t="s">
        <v>65</v>
      </c>
      <c r="D2383" s="88" t="s">
        <v>133</v>
      </c>
      <c r="E2383" s="130">
        <v>0.04</v>
      </c>
      <c r="F2383" s="130">
        <v>0</v>
      </c>
      <c r="G2383" s="90">
        <v>-9.9007208746999993</v>
      </c>
      <c r="H2383" s="90">
        <v>1.1587838979</v>
      </c>
      <c r="I2383" s="90">
        <v>3.2843797999999999E-3</v>
      </c>
      <c r="J2383" s="90">
        <v>40.9103392285</v>
      </c>
      <c r="K2383" s="90">
        <v>1</v>
      </c>
      <c r="L2383" s="90">
        <v>-0.4482889618</v>
      </c>
      <c r="M2383" s="90">
        <v>7.6541030499999996E-2</v>
      </c>
      <c r="N2383" s="89">
        <v>5</v>
      </c>
      <c r="O2383" s="89">
        <v>85</v>
      </c>
      <c r="P2383" s="89">
        <f t="shared" si="67"/>
        <v>30</v>
      </c>
      <c r="Q2383" s="91">
        <f>(alpha_a+beta_b*speed_s+ceta_c*speed_s^2+delta_d/speed_s)/(epsilon_e+feta_f*speed_s+gamma_g*speed_s^2)</f>
        <v>0.51706797095705581</v>
      </c>
    </row>
    <row r="2384" spans="1:17" x14ac:dyDescent="0.25">
      <c r="A2384" s="88" t="s">
        <v>6</v>
      </c>
      <c r="B2384" s="88" t="s">
        <v>139</v>
      </c>
      <c r="C2384" s="88" t="s">
        <v>65</v>
      </c>
      <c r="D2384" s="88" t="s">
        <v>134</v>
      </c>
      <c r="E2384" s="130">
        <v>0.04</v>
      </c>
      <c r="F2384" s="130">
        <v>0</v>
      </c>
      <c r="G2384" s="90">
        <v>181.72827289923165</v>
      </c>
      <c r="H2384" s="90">
        <v>-0.80384038335334851</v>
      </c>
      <c r="I2384" s="90">
        <v>8.9067182485388265</v>
      </c>
      <c r="J2384" s="90">
        <v>0.24469643351196083</v>
      </c>
      <c r="K2384" s="90">
        <v>0</v>
      </c>
      <c r="L2384" s="90">
        <v>0</v>
      </c>
      <c r="M2384" s="90">
        <v>0</v>
      </c>
      <c r="N2384" s="89">
        <v>12</v>
      </c>
      <c r="O2384" s="89">
        <v>86</v>
      </c>
      <c r="P2384" s="89">
        <f t="shared" si="67"/>
        <v>30</v>
      </c>
      <c r="Q2384" s="91">
        <f>((alpha_a*(speed_s^beta_b))+(ceta_c*(speed_s^delta_d)))</f>
        <v>32.276817487822314</v>
      </c>
    </row>
    <row r="2385" spans="1:17" x14ac:dyDescent="0.25">
      <c r="A2385" s="88" t="s">
        <v>6</v>
      </c>
      <c r="B2385" s="88" t="s">
        <v>139</v>
      </c>
      <c r="C2385" s="88" t="s">
        <v>65</v>
      </c>
      <c r="D2385" s="88" t="s">
        <v>135</v>
      </c>
      <c r="E2385" s="130">
        <v>0.04</v>
      </c>
      <c r="F2385" s="130">
        <v>0</v>
      </c>
      <c r="G2385" s="90">
        <v>3.0642109798617634</v>
      </c>
      <c r="H2385" s="90">
        <v>4.6674367491014994</v>
      </c>
      <c r="I2385" s="90">
        <v>-2.3998595775058307E-2</v>
      </c>
      <c r="J2385" s="90">
        <v>0</v>
      </c>
      <c r="K2385" s="90">
        <v>0</v>
      </c>
      <c r="L2385" s="90">
        <v>0</v>
      </c>
      <c r="M2385" s="90">
        <v>0</v>
      </c>
      <c r="N2385" s="89">
        <v>12</v>
      </c>
      <c r="O2385" s="89">
        <v>86</v>
      </c>
      <c r="P2385" s="89">
        <f t="shared" si="67"/>
        <v>30</v>
      </c>
      <c r="Q2385" s="91">
        <f>EXP((alpha_a+(beta_b/speed_s))+(ceta_c*LN(speed_s)))</f>
        <v>23.061584942373347</v>
      </c>
    </row>
    <row r="2386" spans="1:17" x14ac:dyDescent="0.25">
      <c r="A2386" s="88" t="s">
        <v>6</v>
      </c>
      <c r="B2386" s="88" t="s">
        <v>139</v>
      </c>
      <c r="C2386" s="88" t="s">
        <v>65</v>
      </c>
      <c r="D2386" s="88" t="s">
        <v>136</v>
      </c>
      <c r="E2386" s="130">
        <v>0.04</v>
      </c>
      <c r="F2386" s="130">
        <v>0</v>
      </c>
      <c r="G2386" s="90">
        <v>180.04547735816283</v>
      </c>
      <c r="H2386" s="90">
        <v>-1.0783800789412175</v>
      </c>
      <c r="I2386" s="90">
        <v>21.917286788117508</v>
      </c>
      <c r="J2386" s="90">
        <v>-2.9968376010015604E-2</v>
      </c>
      <c r="K2386" s="90">
        <v>0</v>
      </c>
      <c r="L2386" s="90">
        <v>0</v>
      </c>
      <c r="M2386" s="90">
        <v>0</v>
      </c>
      <c r="N2386" s="89">
        <v>12</v>
      </c>
      <c r="O2386" s="89">
        <v>86</v>
      </c>
      <c r="P2386" s="89">
        <f t="shared" si="67"/>
        <v>30</v>
      </c>
      <c r="Q2386" s="91">
        <f>((alpha_a*(speed_s^beta_b))+(ceta_c*(speed_s^delta_d)))</f>
        <v>24.390476948506716</v>
      </c>
    </row>
    <row r="2387" spans="1:17" x14ac:dyDescent="0.25">
      <c r="A2387" s="88" t="s">
        <v>6</v>
      </c>
      <c r="B2387" s="88" t="s">
        <v>139</v>
      </c>
      <c r="C2387" s="88" t="s">
        <v>65</v>
      </c>
      <c r="D2387" s="88" t="s">
        <v>137</v>
      </c>
      <c r="E2387" s="130">
        <v>0.04</v>
      </c>
      <c r="F2387" s="130">
        <v>0</v>
      </c>
      <c r="G2387" s="90">
        <v>36.109914321780636</v>
      </c>
      <c r="H2387" s="90">
        <v>-0.20090467336365844</v>
      </c>
      <c r="I2387" s="90">
        <v>405.51303573820439</v>
      </c>
      <c r="J2387" s="90">
        <v>-1.7970935348124282</v>
      </c>
      <c r="K2387" s="90">
        <v>0</v>
      </c>
      <c r="L2387" s="90">
        <v>0</v>
      </c>
      <c r="M2387" s="90">
        <v>0</v>
      </c>
      <c r="N2387" s="89">
        <v>12</v>
      </c>
      <c r="O2387" s="89">
        <v>86</v>
      </c>
      <c r="P2387" s="89">
        <f t="shared" si="67"/>
        <v>30</v>
      </c>
      <c r="Q2387" s="91">
        <f>((alpha_a*(speed_s^beta_b))+(ceta_c*(speed_s^delta_d)))</f>
        <v>19.131746636014032</v>
      </c>
    </row>
    <row r="2388" spans="1:17" x14ac:dyDescent="0.25">
      <c r="A2388" s="88" t="s">
        <v>6</v>
      </c>
      <c r="B2388" s="88" t="s">
        <v>139</v>
      </c>
      <c r="C2388" s="88" t="s">
        <v>65</v>
      </c>
      <c r="D2388" s="88" t="s">
        <v>138</v>
      </c>
      <c r="E2388" s="130">
        <v>0.04</v>
      </c>
      <c r="F2388" s="130">
        <v>0</v>
      </c>
      <c r="G2388" s="90">
        <v>-4.5116044918374352E-5</v>
      </c>
      <c r="H2388" s="90">
        <v>7.3275663373698723E-3</v>
      </c>
      <c r="I2388" s="90">
        <v>-0.42615855153853482</v>
      </c>
      <c r="J2388" s="90">
        <v>21.068032477269696</v>
      </c>
      <c r="K2388" s="90">
        <v>0</v>
      </c>
      <c r="L2388" s="90">
        <v>0</v>
      </c>
      <c r="M2388" s="90">
        <v>0</v>
      </c>
      <c r="N2388" s="89">
        <v>12</v>
      </c>
      <c r="O2388" s="89">
        <v>86</v>
      </c>
      <c r="P2388" s="89">
        <f t="shared" si="67"/>
        <v>30</v>
      </c>
      <c r="Q2388" s="91">
        <f>(((alpha_a*(speed_s^3))+(beta_b*(speed_s^2))+(ceta_c*speed_s))+delta_d)</f>
        <v>13.659952421950429</v>
      </c>
    </row>
    <row r="2389" spans="1:17" x14ac:dyDescent="0.25">
      <c r="A2389" s="88" t="s">
        <v>6</v>
      </c>
      <c r="B2389" s="88" t="s">
        <v>139</v>
      </c>
      <c r="C2389" s="88" t="s">
        <v>65</v>
      </c>
      <c r="D2389" s="88" t="s">
        <v>131</v>
      </c>
      <c r="E2389" s="130">
        <v>0.04</v>
      </c>
      <c r="F2389" s="130">
        <v>0</v>
      </c>
      <c r="G2389" s="90">
        <v>17.559868921100001</v>
      </c>
      <c r="H2389" s="90">
        <v>2.3527720153999998</v>
      </c>
      <c r="I2389" s="90">
        <v>0.23275972310000001</v>
      </c>
      <c r="J2389" s="90">
        <v>64.451904966100003</v>
      </c>
      <c r="K2389" s="90">
        <v>1</v>
      </c>
      <c r="L2389" s="90">
        <v>-2.5317281899999999E-2</v>
      </c>
      <c r="M2389" s="90">
        <v>3.07545457E-2</v>
      </c>
      <c r="N2389" s="89">
        <v>5</v>
      </c>
      <c r="O2389" s="89">
        <v>85</v>
      </c>
      <c r="P2389" s="89">
        <f t="shared" si="67"/>
        <v>30</v>
      </c>
      <c r="Q2389" s="91">
        <f>(alpha_a+beta_b*speed_s+ceta_c*speed_s^2+delta_d/speed_s)/(epsilon_e+feta_f*speed_s+gamma_g*speed_s^2)</f>
        <v>10.737097609491888</v>
      </c>
    </row>
    <row r="2390" spans="1:17" x14ac:dyDescent="0.25">
      <c r="A2390" s="88" t="s">
        <v>6</v>
      </c>
      <c r="B2390" s="88" t="s">
        <v>139</v>
      </c>
      <c r="C2390" s="88" t="s">
        <v>65</v>
      </c>
      <c r="D2390" s="88" t="s">
        <v>132</v>
      </c>
      <c r="E2390" s="130">
        <v>0.04</v>
      </c>
      <c r="F2390" s="130">
        <v>0</v>
      </c>
      <c r="G2390" s="90">
        <v>36.135109255800003</v>
      </c>
      <c r="H2390" s="90">
        <v>-1.2318156812000001</v>
      </c>
      <c r="I2390" s="90">
        <v>2.5622613799999999E-2</v>
      </c>
      <c r="J2390" s="90">
        <v>101.7963444537</v>
      </c>
      <c r="K2390" s="90">
        <v>1</v>
      </c>
      <c r="L2390" s="90">
        <v>6.2557143000000004E-3</v>
      </c>
      <c r="M2390" s="90">
        <v>4.2683898999999999E-3</v>
      </c>
      <c r="N2390" s="89">
        <v>5</v>
      </c>
      <c r="O2390" s="89">
        <v>85</v>
      </c>
      <c r="P2390" s="89">
        <f t="shared" si="67"/>
        <v>30</v>
      </c>
      <c r="Q2390" s="91">
        <f>(alpha_a+beta_b*speed_s+ceta_c*speed_s^2+delta_d/speed_s)/(epsilon_e+feta_f*speed_s+gamma_g*speed_s^2)</f>
        <v>5.0970509939091402</v>
      </c>
    </row>
    <row r="2391" spans="1:17" x14ac:dyDescent="0.25">
      <c r="A2391" s="88" t="s">
        <v>6</v>
      </c>
      <c r="B2391" s="88" t="s">
        <v>139</v>
      </c>
      <c r="C2391" s="88" t="s">
        <v>65</v>
      </c>
      <c r="D2391" s="88" t="s">
        <v>133</v>
      </c>
      <c r="E2391" s="130">
        <v>0.04</v>
      </c>
      <c r="F2391" s="130">
        <v>0</v>
      </c>
      <c r="G2391" s="90">
        <v>-11.4973317995</v>
      </c>
      <c r="H2391" s="90">
        <v>1.3905698344999999</v>
      </c>
      <c r="I2391" s="90">
        <v>4.9708175000000004E-3</v>
      </c>
      <c r="J2391" s="90">
        <v>44.373326423499996</v>
      </c>
      <c r="K2391" s="90">
        <v>1</v>
      </c>
      <c r="L2391" s="90">
        <v>-0.47263433890000001</v>
      </c>
      <c r="M2391" s="90">
        <v>8.3072530000000006E-2</v>
      </c>
      <c r="N2391" s="89">
        <v>5</v>
      </c>
      <c r="O2391" s="89">
        <v>85</v>
      </c>
      <c r="P2391" s="89">
        <f t="shared" si="67"/>
        <v>30</v>
      </c>
      <c r="Q2391" s="91">
        <f>(alpha_a+beta_b*speed_s+ceta_c*speed_s^2+delta_d/speed_s)/(epsilon_e+feta_f*speed_s+gamma_g*speed_s^2)</f>
        <v>0.58734882748043693</v>
      </c>
    </row>
    <row r="2392" spans="1:17" x14ac:dyDescent="0.25">
      <c r="A2392" s="88" t="s">
        <v>6</v>
      </c>
      <c r="B2392" s="88" t="s">
        <v>140</v>
      </c>
      <c r="C2392" s="88" t="s">
        <v>168</v>
      </c>
      <c r="D2392" s="88" t="s">
        <v>134</v>
      </c>
      <c r="E2392" s="130">
        <v>0.04</v>
      </c>
      <c r="F2392" s="130">
        <v>0</v>
      </c>
      <c r="G2392" s="90">
        <v>27.56420367067706</v>
      </c>
      <c r="H2392" s="90">
        <v>1.0109646278442042</v>
      </c>
      <c r="I2392" s="90">
        <v>-0.48384500719924489</v>
      </c>
      <c r="J2392" s="90">
        <v>0</v>
      </c>
      <c r="K2392" s="90">
        <v>0</v>
      </c>
      <c r="L2392" s="90">
        <v>0</v>
      </c>
      <c r="M2392" s="90">
        <v>0</v>
      </c>
      <c r="N2392" s="89">
        <v>12</v>
      </c>
      <c r="O2392" s="89">
        <v>83</v>
      </c>
      <c r="P2392" s="89">
        <f t="shared" si="67"/>
        <v>30</v>
      </c>
      <c r="Q2392" s="91">
        <f>((alpha_a*(beta_b^speed_s))*(speed_s^ceta_c))</f>
        <v>7.3743971372508632</v>
      </c>
    </row>
    <row r="2393" spans="1:17" x14ac:dyDescent="0.25">
      <c r="A2393" s="88" t="s">
        <v>6</v>
      </c>
      <c r="B2393" s="88" t="s">
        <v>18</v>
      </c>
      <c r="C2393" s="88" t="s">
        <v>65</v>
      </c>
      <c r="D2393" s="88" t="s">
        <v>134</v>
      </c>
      <c r="E2393" s="130">
        <v>0.04</v>
      </c>
      <c r="F2393" s="130">
        <v>0</v>
      </c>
      <c r="G2393" s="90">
        <v>26.488064427099292</v>
      </c>
      <c r="H2393" s="90">
        <v>1.0109646276037321</v>
      </c>
      <c r="I2393" s="90">
        <v>-0.4838449978126258</v>
      </c>
      <c r="J2393" s="90">
        <v>0</v>
      </c>
      <c r="K2393" s="90">
        <v>0</v>
      </c>
      <c r="L2393" s="90">
        <v>0</v>
      </c>
      <c r="M2393" s="90">
        <v>0</v>
      </c>
      <c r="N2393" s="89">
        <v>12</v>
      </c>
      <c r="O2393" s="89">
        <v>83</v>
      </c>
      <c r="P2393" s="89">
        <f t="shared" si="67"/>
        <v>30</v>
      </c>
      <c r="Q2393" s="91">
        <f>((alpha_a*(beta_b^speed_s))*(speed_s^ceta_c))</f>
        <v>7.086492091647024</v>
      </c>
    </row>
    <row r="2394" spans="1:17" x14ac:dyDescent="0.25">
      <c r="A2394" s="88" t="s">
        <v>6</v>
      </c>
      <c r="B2394" s="88" t="s">
        <v>18</v>
      </c>
      <c r="C2394" s="88" t="s">
        <v>65</v>
      </c>
      <c r="D2394" s="88" t="s">
        <v>135</v>
      </c>
      <c r="E2394" s="130">
        <v>0.04</v>
      </c>
      <c r="F2394" s="130">
        <v>0</v>
      </c>
      <c r="G2394" s="90">
        <v>0.97529072453107091</v>
      </c>
      <c r="H2394" s="90">
        <v>0.3590105944832353</v>
      </c>
      <c r="I2394" s="90">
        <v>44.078250030512969</v>
      </c>
      <c r="J2394" s="90">
        <v>-0.94789432861699041</v>
      </c>
      <c r="K2394" s="90">
        <v>0</v>
      </c>
      <c r="L2394" s="90">
        <v>0</v>
      </c>
      <c r="M2394" s="90">
        <v>0</v>
      </c>
      <c r="N2394" s="89">
        <v>12</v>
      </c>
      <c r="O2394" s="89">
        <v>83</v>
      </c>
      <c r="P2394" s="89">
        <f t="shared" si="67"/>
        <v>30</v>
      </c>
      <c r="Q2394" s="91">
        <f>((alpha_a*(speed_s^beta_b))+(ceta_c*(speed_s^delta_d)))</f>
        <v>5.0611769618329543</v>
      </c>
    </row>
    <row r="2395" spans="1:17" x14ac:dyDescent="0.25">
      <c r="A2395" s="88" t="s">
        <v>6</v>
      </c>
      <c r="B2395" s="88" t="s">
        <v>18</v>
      </c>
      <c r="C2395" s="88" t="s">
        <v>65</v>
      </c>
      <c r="D2395" s="88" t="s">
        <v>136</v>
      </c>
      <c r="E2395" s="130">
        <v>0.04</v>
      </c>
      <c r="F2395" s="130">
        <v>0</v>
      </c>
      <c r="G2395" s="90">
        <v>5.2652131889587261</v>
      </c>
      <c r="H2395" s="90">
        <v>11.789709405104951</v>
      </c>
      <c r="I2395" s="90">
        <v>-0.13468061031537906</v>
      </c>
      <c r="J2395" s="90">
        <v>-0.1900342046468648</v>
      </c>
      <c r="K2395" s="90">
        <v>0.16203040590039294</v>
      </c>
      <c r="L2395" s="90">
        <v>0</v>
      </c>
      <c r="M2395" s="90">
        <v>0</v>
      </c>
      <c r="N2395" s="89">
        <v>12</v>
      </c>
      <c r="O2395" s="89">
        <v>84</v>
      </c>
      <c r="P2395" s="89">
        <f t="shared" si="67"/>
        <v>30</v>
      </c>
      <c r="Q2395" s="91">
        <f>(alpha_a+(beta_b/(1+EXP((((-1)*ceta_c)+(delta_d*LN(speed_s)))+(epsilon_e*speed_s)))))</f>
        <v>5.4155532188204409</v>
      </c>
    </row>
    <row r="2396" spans="1:17" x14ac:dyDescent="0.25">
      <c r="A2396" s="88" t="s">
        <v>6</v>
      </c>
      <c r="B2396" s="88" t="s">
        <v>18</v>
      </c>
      <c r="C2396" s="88" t="s">
        <v>65</v>
      </c>
      <c r="D2396" s="88" t="s">
        <v>137</v>
      </c>
      <c r="E2396" s="130">
        <v>0.04</v>
      </c>
      <c r="F2396" s="130">
        <v>0</v>
      </c>
      <c r="G2396" s="90">
        <v>82.322324249974059</v>
      </c>
      <c r="H2396" s="90">
        <v>-1.1368244810635131</v>
      </c>
      <c r="I2396" s="90">
        <v>0.64466258931167975</v>
      </c>
      <c r="J2396" s="90">
        <v>0.38163591062173502</v>
      </c>
      <c r="K2396" s="90">
        <v>0</v>
      </c>
      <c r="L2396" s="90">
        <v>0</v>
      </c>
      <c r="M2396" s="90">
        <v>0</v>
      </c>
      <c r="N2396" s="89">
        <v>12</v>
      </c>
      <c r="O2396" s="89">
        <v>86</v>
      </c>
      <c r="P2396" s="89">
        <f t="shared" si="67"/>
        <v>30</v>
      </c>
      <c r="Q2396" s="91">
        <f>((alpha_a*(speed_s^beta_b))+(ceta_c*(speed_s^delta_d)))</f>
        <v>4.0837959121739678</v>
      </c>
    </row>
    <row r="2397" spans="1:17" x14ac:dyDescent="0.25">
      <c r="A2397" s="88" t="s">
        <v>6</v>
      </c>
      <c r="B2397" s="88" t="s">
        <v>18</v>
      </c>
      <c r="C2397" s="88" t="s">
        <v>65</v>
      </c>
      <c r="D2397" s="88" t="s">
        <v>138</v>
      </c>
      <c r="E2397" s="130">
        <v>0.04</v>
      </c>
      <c r="F2397" s="130">
        <v>0</v>
      </c>
      <c r="G2397" s="90">
        <v>63.416859354321332</v>
      </c>
      <c r="H2397" s="90">
        <v>-1.3811455307045537</v>
      </c>
      <c r="I2397" s="90">
        <v>1.1207320700515671</v>
      </c>
      <c r="J2397" s="90">
        <v>0.21561036411539469</v>
      </c>
      <c r="K2397" s="90">
        <v>0</v>
      </c>
      <c r="L2397" s="90">
        <v>0</v>
      </c>
      <c r="M2397" s="90">
        <v>0</v>
      </c>
      <c r="N2397" s="89">
        <v>12</v>
      </c>
      <c r="O2397" s="89">
        <v>86</v>
      </c>
      <c r="P2397" s="89">
        <f t="shared" si="67"/>
        <v>30</v>
      </c>
      <c r="Q2397" s="91">
        <f>((alpha_a*(speed_s^beta_b))+(ceta_c*(speed_s^delta_d)))</f>
        <v>2.9115841373490059</v>
      </c>
    </row>
    <row r="2398" spans="1:17" x14ac:dyDescent="0.25">
      <c r="A2398" s="88" t="s">
        <v>6</v>
      </c>
      <c r="B2398" s="88" t="s">
        <v>18</v>
      </c>
      <c r="C2398" s="88" t="s">
        <v>65</v>
      </c>
      <c r="D2398" s="88" t="s">
        <v>131</v>
      </c>
      <c r="E2398" s="130">
        <v>0.04</v>
      </c>
      <c r="F2398" s="130">
        <v>0</v>
      </c>
      <c r="G2398" s="90">
        <v>9.8589724401000005</v>
      </c>
      <c r="H2398" s="90">
        <v>4.5342516899999998E-2</v>
      </c>
      <c r="I2398" s="90">
        <v>9.6809463999999994E-3</v>
      </c>
      <c r="J2398" s="90">
        <v>13.0599287135</v>
      </c>
      <c r="K2398" s="90">
        <v>1</v>
      </c>
      <c r="L2398" s="90">
        <v>0.1738735129</v>
      </c>
      <c r="M2398" s="90">
        <v>3.0156254000000002E-3</v>
      </c>
      <c r="N2398" s="89">
        <v>5</v>
      </c>
      <c r="O2398" s="89">
        <v>85</v>
      </c>
      <c r="P2398" s="89">
        <f t="shared" si="67"/>
        <v>30</v>
      </c>
      <c r="Q2398" s="91">
        <f>(alpha_a+beta_b*speed_s+ceta_c*speed_s^2+delta_d/speed_s)/(epsilon_e+feta_f*speed_s+gamma_g*speed_s^2)</f>
        <v>2.2807187982352963</v>
      </c>
    </row>
    <row r="2399" spans="1:17" x14ac:dyDescent="0.25">
      <c r="A2399" s="88" t="s">
        <v>6</v>
      </c>
      <c r="B2399" s="88" t="s">
        <v>18</v>
      </c>
      <c r="C2399" s="88" t="s">
        <v>65</v>
      </c>
      <c r="D2399" s="88" t="s">
        <v>132</v>
      </c>
      <c r="E2399" s="130">
        <v>0.04</v>
      </c>
      <c r="F2399" s="130">
        <v>0</v>
      </c>
      <c r="G2399" s="90">
        <v>6.3927622172999996</v>
      </c>
      <c r="H2399" s="90">
        <v>-0.2272097921</v>
      </c>
      <c r="I2399" s="90">
        <v>3.9672605999999996E-3</v>
      </c>
      <c r="J2399" s="90">
        <v>22.159013421400001</v>
      </c>
      <c r="K2399" s="90">
        <v>1</v>
      </c>
      <c r="L2399" s="90">
        <v>-1.9580638599999999E-2</v>
      </c>
      <c r="M2399" s="90">
        <v>2.3755860999999999E-3</v>
      </c>
      <c r="N2399" s="89">
        <v>5</v>
      </c>
      <c r="O2399" s="89">
        <v>85</v>
      </c>
      <c r="P2399" s="89">
        <f t="shared" si="67"/>
        <v>30</v>
      </c>
      <c r="Q2399" s="91">
        <f>(alpha_a+beta_b*speed_s+ceta_c*speed_s^2+delta_d/speed_s)/(epsilon_e+feta_f*speed_s+gamma_g*speed_s^2)</f>
        <v>1.5234156990173795</v>
      </c>
    </row>
    <row r="2400" spans="1:17" x14ac:dyDescent="0.25">
      <c r="A2400" s="88" t="s">
        <v>6</v>
      </c>
      <c r="B2400" s="88" t="s">
        <v>18</v>
      </c>
      <c r="C2400" s="88" t="s">
        <v>65</v>
      </c>
      <c r="D2400" s="88" t="s">
        <v>133</v>
      </c>
      <c r="E2400" s="130">
        <v>0.04</v>
      </c>
      <c r="F2400" s="130">
        <v>0</v>
      </c>
      <c r="G2400" s="90">
        <v>-2.6244245739999998</v>
      </c>
      <c r="H2400" s="90">
        <v>0.1699289897</v>
      </c>
      <c r="I2400" s="90">
        <v>-3.5798199999999999E-5</v>
      </c>
      <c r="J2400" s="90">
        <v>14.621506739100001</v>
      </c>
      <c r="K2400" s="90">
        <v>1</v>
      </c>
      <c r="L2400" s="90">
        <v>-0.26157475330000002</v>
      </c>
      <c r="M2400" s="90">
        <v>2.85416452E-2</v>
      </c>
      <c r="N2400" s="89">
        <v>5</v>
      </c>
      <c r="O2400" s="89">
        <v>85</v>
      </c>
      <c r="P2400" s="89">
        <f t="shared" si="67"/>
        <v>30</v>
      </c>
      <c r="Q2400" s="91">
        <f>(alpha_a+beta_b*speed_s+ceta_c*speed_s^2+delta_d/speed_s)/(epsilon_e+feta_f*speed_s+gamma_g*speed_s^2)</f>
        <v>0.15544444196400284</v>
      </c>
    </row>
    <row r="2401" spans="1:17" x14ac:dyDescent="0.25">
      <c r="A2401" s="88" t="s">
        <v>6</v>
      </c>
      <c r="B2401" s="88" t="s">
        <v>11</v>
      </c>
      <c r="C2401" s="88" t="s">
        <v>65</v>
      </c>
      <c r="D2401" s="88" t="s">
        <v>134</v>
      </c>
      <c r="E2401" s="130">
        <v>0.04</v>
      </c>
      <c r="F2401" s="130">
        <v>0</v>
      </c>
      <c r="G2401" s="90">
        <v>3.2999713390000087</v>
      </c>
      <c r="H2401" s="90">
        <v>0.40284077440966254</v>
      </c>
      <c r="I2401" s="90">
        <v>154.57044174806407</v>
      </c>
      <c r="J2401" s="90">
        <v>-0.75071077379338247</v>
      </c>
      <c r="K2401" s="90">
        <v>0</v>
      </c>
      <c r="L2401" s="90">
        <v>0</v>
      </c>
      <c r="M2401" s="90">
        <v>0</v>
      </c>
      <c r="N2401" s="89">
        <v>12</v>
      </c>
      <c r="O2401" s="89">
        <v>86</v>
      </c>
      <c r="P2401" s="89">
        <f t="shared" si="67"/>
        <v>30</v>
      </c>
      <c r="Q2401" s="91">
        <f>((alpha_a*(speed_s^beta_b))+(ceta_c*(speed_s^delta_d)))</f>
        <v>25.017544058534064</v>
      </c>
    </row>
    <row r="2402" spans="1:17" x14ac:dyDescent="0.25">
      <c r="A2402" s="88" t="s">
        <v>6</v>
      </c>
      <c r="B2402" s="88" t="s">
        <v>11</v>
      </c>
      <c r="C2402" s="88" t="s">
        <v>65</v>
      </c>
      <c r="D2402" s="88" t="s">
        <v>135</v>
      </c>
      <c r="E2402" s="130">
        <v>0.04</v>
      </c>
      <c r="F2402" s="130">
        <v>0</v>
      </c>
      <c r="G2402" s="90">
        <v>167.36896570882817</v>
      </c>
      <c r="H2402" s="90">
        <v>-1.1391173360558715</v>
      </c>
      <c r="I2402" s="90">
        <v>12.424315082594914</v>
      </c>
      <c r="J2402" s="90">
        <v>4.9282157341470262E-2</v>
      </c>
      <c r="K2402" s="90">
        <v>0</v>
      </c>
      <c r="L2402" s="90">
        <v>0</v>
      </c>
      <c r="M2402" s="90">
        <v>0</v>
      </c>
      <c r="N2402" s="89">
        <v>12</v>
      </c>
      <c r="O2402" s="89">
        <v>86</v>
      </c>
      <c r="P2402" s="89">
        <f t="shared" si="67"/>
        <v>30</v>
      </c>
      <c r="Q2402" s="91">
        <f>((alpha_a*(speed_s^beta_b))+(ceta_c*(speed_s^delta_d)))</f>
        <v>18.167414802591654</v>
      </c>
    </row>
    <row r="2403" spans="1:17" x14ac:dyDescent="0.25">
      <c r="A2403" s="88" t="s">
        <v>6</v>
      </c>
      <c r="B2403" s="88" t="s">
        <v>11</v>
      </c>
      <c r="C2403" s="88" t="s">
        <v>65</v>
      </c>
      <c r="D2403" s="88" t="s">
        <v>136</v>
      </c>
      <c r="E2403" s="130">
        <v>0.04</v>
      </c>
      <c r="F2403" s="130">
        <v>0</v>
      </c>
      <c r="G2403" s="90">
        <v>8.6427833963995795</v>
      </c>
      <c r="H2403" s="90">
        <v>0.10932861993048816</v>
      </c>
      <c r="I2403" s="90">
        <v>127.28526185912911</v>
      </c>
      <c r="J2403" s="90">
        <v>-0.85972532322183437</v>
      </c>
      <c r="K2403" s="90">
        <v>0</v>
      </c>
      <c r="L2403" s="90">
        <v>0</v>
      </c>
      <c r="M2403" s="90">
        <v>0</v>
      </c>
      <c r="N2403" s="89">
        <v>12</v>
      </c>
      <c r="O2403" s="89">
        <v>86</v>
      </c>
      <c r="P2403" s="89">
        <f t="shared" si="67"/>
        <v>30</v>
      </c>
      <c r="Q2403" s="91">
        <f>((alpha_a*(speed_s^beta_b))+(ceta_c*(speed_s^delta_d)))</f>
        <v>19.372509217449529</v>
      </c>
    </row>
    <row r="2404" spans="1:17" x14ac:dyDescent="0.25">
      <c r="A2404" s="88" t="s">
        <v>6</v>
      </c>
      <c r="B2404" s="88" t="s">
        <v>11</v>
      </c>
      <c r="C2404" s="88" t="s">
        <v>65</v>
      </c>
      <c r="D2404" s="88" t="s">
        <v>137</v>
      </c>
      <c r="E2404" s="130">
        <v>0.04</v>
      </c>
      <c r="F2404" s="130">
        <v>0</v>
      </c>
      <c r="G2404" s="90">
        <v>424.84410022666538</v>
      </c>
      <c r="H2404" s="90">
        <v>-1.7558517903921058</v>
      </c>
      <c r="I2404" s="90">
        <v>23.791548145871992</v>
      </c>
      <c r="J2404" s="90">
        <v>-0.15261884839854778</v>
      </c>
      <c r="K2404" s="90">
        <v>0</v>
      </c>
      <c r="L2404" s="90">
        <v>0</v>
      </c>
      <c r="M2404" s="90">
        <v>0</v>
      </c>
      <c r="N2404" s="89">
        <v>12</v>
      </c>
      <c r="O2404" s="89">
        <v>86</v>
      </c>
      <c r="P2404" s="89">
        <f t="shared" si="67"/>
        <v>30</v>
      </c>
      <c r="Q2404" s="91">
        <f>((alpha_a*(speed_s^beta_b))+(ceta_c*(speed_s^delta_d)))</f>
        <v>15.240474435056587</v>
      </c>
    </row>
    <row r="2405" spans="1:17" x14ac:dyDescent="0.25">
      <c r="A2405" s="88" t="s">
        <v>6</v>
      </c>
      <c r="B2405" s="88" t="s">
        <v>11</v>
      </c>
      <c r="C2405" s="88" t="s">
        <v>65</v>
      </c>
      <c r="D2405" s="88" t="s">
        <v>138</v>
      </c>
      <c r="E2405" s="130">
        <v>0.04</v>
      </c>
      <c r="F2405" s="130">
        <v>0</v>
      </c>
      <c r="G2405" s="90">
        <v>2.5488532177866974</v>
      </c>
      <c r="H2405" s="90">
        <v>3.3052311847539082</v>
      </c>
      <c r="I2405" s="90">
        <v>-8.0695391486217807E-2</v>
      </c>
      <c r="J2405" s="90">
        <v>0</v>
      </c>
      <c r="K2405" s="90">
        <v>0</v>
      </c>
      <c r="L2405" s="90">
        <v>0</v>
      </c>
      <c r="M2405" s="90">
        <v>0</v>
      </c>
      <c r="N2405" s="89">
        <v>12</v>
      </c>
      <c r="O2405" s="89">
        <v>86</v>
      </c>
      <c r="P2405" s="89">
        <f t="shared" si="67"/>
        <v>30</v>
      </c>
      <c r="Q2405" s="91">
        <f>EXP((alpha_a+(beta_b/speed_s))+(ceta_c*LN(speed_s)))</f>
        <v>10.854357761718999</v>
      </c>
    </row>
    <row r="2406" spans="1:17" x14ac:dyDescent="0.25">
      <c r="A2406" s="88" t="s">
        <v>6</v>
      </c>
      <c r="B2406" s="88" t="s">
        <v>11</v>
      </c>
      <c r="C2406" s="88" t="s">
        <v>65</v>
      </c>
      <c r="D2406" s="88" t="s">
        <v>131</v>
      </c>
      <c r="E2406" s="130">
        <v>0.04</v>
      </c>
      <c r="F2406" s="130">
        <v>0</v>
      </c>
      <c r="G2406" s="90">
        <v>39.111220638799999</v>
      </c>
      <c r="H2406" s="90">
        <v>0.66099252720000001</v>
      </c>
      <c r="I2406" s="90">
        <v>4.2807680399999999E-2</v>
      </c>
      <c r="J2406" s="90">
        <v>43.134981834199998</v>
      </c>
      <c r="K2406" s="90">
        <v>1</v>
      </c>
      <c r="L2406" s="90">
        <v>0.20101113649999999</v>
      </c>
      <c r="M2406" s="90">
        <v>5.1904439000000002E-3</v>
      </c>
      <c r="N2406" s="89">
        <v>5</v>
      </c>
      <c r="O2406" s="89">
        <v>85</v>
      </c>
      <c r="P2406" s="89">
        <f t="shared" si="67"/>
        <v>30</v>
      </c>
      <c r="Q2406" s="91">
        <f>(alpha_a+beta_b*speed_s+ceta_c*speed_s^2+delta_d/speed_s)/(epsilon_e+feta_f*speed_s+gamma_g*speed_s^2)</f>
        <v>8.4522298046800088</v>
      </c>
    </row>
    <row r="2407" spans="1:17" x14ac:dyDescent="0.25">
      <c r="A2407" s="88" t="s">
        <v>6</v>
      </c>
      <c r="B2407" s="88" t="s">
        <v>11</v>
      </c>
      <c r="C2407" s="88" t="s">
        <v>65</v>
      </c>
      <c r="D2407" s="88" t="s">
        <v>132</v>
      </c>
      <c r="E2407" s="130">
        <v>0.04</v>
      </c>
      <c r="F2407" s="130">
        <v>0</v>
      </c>
      <c r="G2407" s="90">
        <v>16.400724185600001</v>
      </c>
      <c r="H2407" s="90">
        <v>-0.67200414320000001</v>
      </c>
      <c r="I2407" s="90">
        <v>1.22972846E-2</v>
      </c>
      <c r="J2407" s="90">
        <v>103.3634466013</v>
      </c>
      <c r="K2407" s="90">
        <v>1</v>
      </c>
      <c r="L2407" s="90">
        <v>-2.9772103099999999E-2</v>
      </c>
      <c r="M2407" s="90">
        <v>2.5272084000000001E-3</v>
      </c>
      <c r="N2407" s="89">
        <v>5</v>
      </c>
      <c r="O2407" s="89">
        <v>85</v>
      </c>
      <c r="P2407" s="89">
        <f t="shared" si="67"/>
        <v>30</v>
      </c>
      <c r="Q2407" s="91">
        <f>(alpha_a+beta_b*speed_s+ceta_c*speed_s^2+delta_d/speed_s)/(epsilon_e+feta_f*speed_s+gamma_g*speed_s^2)</f>
        <v>4.5158080717957594</v>
      </c>
    </row>
    <row r="2408" spans="1:17" x14ac:dyDescent="0.25">
      <c r="A2408" s="88" t="s">
        <v>6</v>
      </c>
      <c r="B2408" s="88" t="s">
        <v>11</v>
      </c>
      <c r="C2408" s="88" t="s">
        <v>65</v>
      </c>
      <c r="D2408" s="88" t="s">
        <v>133</v>
      </c>
      <c r="E2408" s="130">
        <v>0.04</v>
      </c>
      <c r="F2408" s="130">
        <v>0</v>
      </c>
      <c r="G2408" s="90">
        <v>-9.3536882997999999</v>
      </c>
      <c r="H2408" s="90">
        <v>1.0614948798999999</v>
      </c>
      <c r="I2408" s="90">
        <v>2.3335589000000002E-3</v>
      </c>
      <c r="J2408" s="90">
        <v>43.869312858000001</v>
      </c>
      <c r="K2408" s="90">
        <v>1</v>
      </c>
      <c r="L2408" s="90">
        <v>-0.40775860549999998</v>
      </c>
      <c r="M2408" s="90">
        <v>7.0664724100000006E-2</v>
      </c>
      <c r="N2408" s="89">
        <v>5</v>
      </c>
      <c r="O2408" s="89">
        <v>85</v>
      </c>
      <c r="P2408" s="89">
        <f t="shared" si="67"/>
        <v>30</v>
      </c>
      <c r="Q2408" s="91">
        <f>(alpha_a+beta_b*speed_s+ceta_c*speed_s^2+delta_d/speed_s)/(epsilon_e+feta_f*speed_s+gamma_g*speed_s^2)</f>
        <v>0.4975351091336821</v>
      </c>
    </row>
    <row r="2409" spans="1:17" x14ac:dyDescent="0.25">
      <c r="A2409" s="88" t="s">
        <v>6</v>
      </c>
      <c r="B2409" s="88" t="s">
        <v>16</v>
      </c>
      <c r="C2409" s="88" t="s">
        <v>65</v>
      </c>
      <c r="D2409" s="88" t="s">
        <v>134</v>
      </c>
      <c r="E2409" s="130">
        <v>0.04</v>
      </c>
      <c r="F2409" s="130">
        <v>0</v>
      </c>
      <c r="G2409" s="90">
        <v>59.095634706325903</v>
      </c>
      <c r="H2409" s="90">
        <v>1.0085946188350792</v>
      </c>
      <c r="I2409" s="90">
        <v>-0.45681374957082033</v>
      </c>
      <c r="J2409" s="90">
        <v>0</v>
      </c>
      <c r="K2409" s="90">
        <v>0</v>
      </c>
      <c r="L2409" s="90">
        <v>0</v>
      </c>
      <c r="M2409" s="90">
        <v>0</v>
      </c>
      <c r="N2409" s="89">
        <v>12</v>
      </c>
      <c r="O2409" s="89">
        <v>86</v>
      </c>
      <c r="P2409" s="89">
        <f t="shared" si="67"/>
        <v>30</v>
      </c>
      <c r="Q2409" s="91">
        <f>((alpha_a*(beta_b^speed_s))*(speed_s^ceta_c))</f>
        <v>16.154201826460447</v>
      </c>
    </row>
    <row r="2410" spans="1:17" x14ac:dyDescent="0.25">
      <c r="A2410" s="88" t="s">
        <v>6</v>
      </c>
      <c r="B2410" s="88" t="s">
        <v>16</v>
      </c>
      <c r="C2410" s="88" t="s">
        <v>65</v>
      </c>
      <c r="D2410" s="88" t="s">
        <v>135</v>
      </c>
      <c r="E2410" s="130">
        <v>0.04</v>
      </c>
      <c r="F2410" s="130">
        <v>0</v>
      </c>
      <c r="G2410" s="90">
        <v>3.3362297977568223</v>
      </c>
      <c r="H2410" s="90">
        <v>0.20258522117630204</v>
      </c>
      <c r="I2410" s="90">
        <v>73.475412336576753</v>
      </c>
      <c r="J2410" s="90">
        <v>-0.92719317234933485</v>
      </c>
      <c r="K2410" s="90">
        <v>0</v>
      </c>
      <c r="L2410" s="90">
        <v>0</v>
      </c>
      <c r="M2410" s="90">
        <v>0</v>
      </c>
      <c r="N2410" s="89">
        <v>12</v>
      </c>
      <c r="O2410" s="89">
        <v>86</v>
      </c>
      <c r="P2410" s="89">
        <f t="shared" si="67"/>
        <v>30</v>
      </c>
      <c r="Q2410" s="91">
        <f>((alpha_a*(speed_s^beta_b))+(ceta_c*(speed_s^delta_d)))</f>
        <v>9.7824265441999803</v>
      </c>
    </row>
    <row r="2411" spans="1:17" x14ac:dyDescent="0.25">
      <c r="A2411" s="88" t="s">
        <v>6</v>
      </c>
      <c r="B2411" s="88" t="s">
        <v>16</v>
      </c>
      <c r="C2411" s="88" t="s">
        <v>65</v>
      </c>
      <c r="D2411" s="88" t="s">
        <v>136</v>
      </c>
      <c r="E2411" s="130">
        <v>0.04</v>
      </c>
      <c r="F2411" s="130">
        <v>0</v>
      </c>
      <c r="G2411" s="90">
        <v>84.899999523229383</v>
      </c>
      <c r="H2411" s="90">
        <v>-0.9536701784063818</v>
      </c>
      <c r="I2411" s="90">
        <v>4.3132370935844486</v>
      </c>
      <c r="J2411" s="90">
        <v>0.14582587709001707</v>
      </c>
      <c r="K2411" s="90">
        <v>0</v>
      </c>
      <c r="L2411" s="90">
        <v>0</v>
      </c>
      <c r="M2411" s="90">
        <v>0</v>
      </c>
      <c r="N2411" s="89">
        <v>12</v>
      </c>
      <c r="O2411" s="89">
        <v>86</v>
      </c>
      <c r="P2411" s="89">
        <f t="shared" si="67"/>
        <v>30</v>
      </c>
      <c r="Q2411" s="91">
        <f>((alpha_a*(speed_s^beta_b))+(ceta_c*(speed_s^delta_d)))</f>
        <v>10.395812130133265</v>
      </c>
    </row>
    <row r="2412" spans="1:17" x14ac:dyDescent="0.25">
      <c r="A2412" s="88" t="s">
        <v>6</v>
      </c>
      <c r="B2412" s="88" t="s">
        <v>16</v>
      </c>
      <c r="C2412" s="88" t="s">
        <v>65</v>
      </c>
      <c r="D2412" s="88" t="s">
        <v>137</v>
      </c>
      <c r="E2412" s="130">
        <v>0.04</v>
      </c>
      <c r="F2412" s="130">
        <v>0</v>
      </c>
      <c r="G2412" s="90">
        <v>263.22072064910566</v>
      </c>
      <c r="H2412" s="90">
        <v>-1.7658064384054295</v>
      </c>
      <c r="I2412" s="90">
        <v>11.747550918948946</v>
      </c>
      <c r="J2412" s="90">
        <v>-0.12800171699708404</v>
      </c>
      <c r="K2412" s="90">
        <v>0</v>
      </c>
      <c r="L2412" s="90">
        <v>0</v>
      </c>
      <c r="M2412" s="90">
        <v>0</v>
      </c>
      <c r="N2412" s="89">
        <v>12</v>
      </c>
      <c r="O2412" s="89">
        <v>86</v>
      </c>
      <c r="P2412" s="89">
        <f t="shared" si="67"/>
        <v>30</v>
      </c>
      <c r="Q2412" s="91">
        <f>((alpha_a*(speed_s^beta_b))+(ceta_c*(speed_s^delta_d)))</f>
        <v>8.2496937214633252</v>
      </c>
    </row>
    <row r="2413" spans="1:17" x14ac:dyDescent="0.25">
      <c r="A2413" s="88" t="s">
        <v>6</v>
      </c>
      <c r="B2413" s="88" t="s">
        <v>16</v>
      </c>
      <c r="C2413" s="88" t="s">
        <v>65</v>
      </c>
      <c r="D2413" s="88" t="s">
        <v>138</v>
      </c>
      <c r="E2413" s="130">
        <v>0.04</v>
      </c>
      <c r="F2413" s="130">
        <v>0</v>
      </c>
      <c r="G2413" s="90">
        <v>8.9035485120242903</v>
      </c>
      <c r="H2413" s="90">
        <v>-0.12900321434028172</v>
      </c>
      <c r="I2413" s="90">
        <v>227.06875079068206</v>
      </c>
      <c r="J2413" s="90">
        <v>-2.1796086357940556</v>
      </c>
      <c r="K2413" s="90">
        <v>0</v>
      </c>
      <c r="L2413" s="90">
        <v>0</v>
      </c>
      <c r="M2413" s="90">
        <v>0</v>
      </c>
      <c r="N2413" s="89">
        <v>12</v>
      </c>
      <c r="O2413" s="89">
        <v>86</v>
      </c>
      <c r="P2413" s="89">
        <f t="shared" si="67"/>
        <v>30</v>
      </c>
      <c r="Q2413" s="91">
        <f>((alpha_a*(speed_s^beta_b))+(ceta_c*(speed_s^delta_d)))</f>
        <v>5.8782588565187881</v>
      </c>
    </row>
    <row r="2414" spans="1:17" x14ac:dyDescent="0.25">
      <c r="A2414" s="88" t="s">
        <v>6</v>
      </c>
      <c r="B2414" s="88" t="s">
        <v>16</v>
      </c>
      <c r="C2414" s="88" t="s">
        <v>65</v>
      </c>
      <c r="D2414" s="88" t="s">
        <v>131</v>
      </c>
      <c r="E2414" s="130">
        <v>0.04</v>
      </c>
      <c r="F2414" s="130">
        <v>0</v>
      </c>
      <c r="G2414" s="90">
        <v>0.4050177593</v>
      </c>
      <c r="H2414" s="90">
        <v>-0.17580681349999999</v>
      </c>
      <c r="I2414" s="90">
        <v>3.64828341E-2</v>
      </c>
      <c r="J2414" s="90">
        <v>36.971143835200003</v>
      </c>
      <c r="K2414" s="90">
        <v>1</v>
      </c>
      <c r="L2414" s="90">
        <v>-0.125365007</v>
      </c>
      <c r="M2414" s="90">
        <v>1.0203287700000001E-2</v>
      </c>
      <c r="N2414" s="89">
        <v>5</v>
      </c>
      <c r="O2414" s="89">
        <v>85</v>
      </c>
      <c r="P2414" s="89">
        <f t="shared" si="67"/>
        <v>30</v>
      </c>
      <c r="Q2414" s="91">
        <f>(alpha_a+beta_b*speed_s+ceta_c*speed_s^2+delta_d/speed_s)/(epsilon_e+feta_f*speed_s+gamma_g*speed_s^2)</f>
        <v>4.5465113453588293</v>
      </c>
    </row>
    <row r="2415" spans="1:17" x14ac:dyDescent="0.25">
      <c r="A2415" s="88" t="s">
        <v>6</v>
      </c>
      <c r="B2415" s="88" t="s">
        <v>16</v>
      </c>
      <c r="C2415" s="88" t="s">
        <v>65</v>
      </c>
      <c r="D2415" s="88" t="s">
        <v>132</v>
      </c>
      <c r="E2415" s="130">
        <v>0.04</v>
      </c>
      <c r="F2415" s="130">
        <v>0</v>
      </c>
      <c r="G2415" s="90">
        <v>12.291849899200001</v>
      </c>
      <c r="H2415" s="90">
        <v>-0.48187377450000002</v>
      </c>
      <c r="I2415" s="90">
        <v>8.4761973000000001E-3</v>
      </c>
      <c r="J2415" s="90">
        <v>45.839659047300003</v>
      </c>
      <c r="K2415" s="90">
        <v>1</v>
      </c>
      <c r="L2415" s="90">
        <v>-2.2052907399999998E-2</v>
      </c>
      <c r="M2415" s="90">
        <v>2.8437787000000002E-3</v>
      </c>
      <c r="N2415" s="89">
        <v>5</v>
      </c>
      <c r="O2415" s="89">
        <v>85</v>
      </c>
      <c r="P2415" s="89">
        <f t="shared" si="67"/>
        <v>30</v>
      </c>
      <c r="Q2415" s="91">
        <f>(alpha_a+beta_b*speed_s+ceta_c*speed_s^2+delta_d/speed_s)/(epsilon_e+feta_f*speed_s+gamma_g*speed_s^2)</f>
        <v>2.4129236089604289</v>
      </c>
    </row>
    <row r="2416" spans="1:17" x14ac:dyDescent="0.25">
      <c r="A2416" s="88" t="s">
        <v>6</v>
      </c>
      <c r="B2416" s="88" t="s">
        <v>16</v>
      </c>
      <c r="C2416" s="88" t="s">
        <v>65</v>
      </c>
      <c r="D2416" s="88" t="s">
        <v>133</v>
      </c>
      <c r="E2416" s="130">
        <v>0.04</v>
      </c>
      <c r="F2416" s="130">
        <v>0</v>
      </c>
      <c r="G2416" s="90">
        <v>-3.1477325554000002</v>
      </c>
      <c r="H2416" s="90">
        <v>0.41603741259999999</v>
      </c>
      <c r="I2416" s="90">
        <v>4.2004021000000002E-3</v>
      </c>
      <c r="J2416" s="90">
        <v>15.707735059099999</v>
      </c>
      <c r="K2416" s="90">
        <v>1</v>
      </c>
      <c r="L2416" s="90">
        <v>-0.453278654</v>
      </c>
      <c r="M2416" s="90">
        <v>7.4714833699999997E-2</v>
      </c>
      <c r="N2416" s="89">
        <v>5</v>
      </c>
      <c r="O2416" s="89">
        <v>85</v>
      </c>
      <c r="P2416" s="89">
        <f t="shared" si="67"/>
        <v>30</v>
      </c>
      <c r="Q2416" s="91">
        <f>(alpha_a+beta_b*speed_s+ceta_c*speed_s^2+delta_d/speed_s)/(epsilon_e+feta_f*speed_s+gamma_g*speed_s^2)</f>
        <v>0.24956254368510747</v>
      </c>
    </row>
    <row r="2417" spans="1:17" x14ac:dyDescent="0.25">
      <c r="A2417" s="88" t="s">
        <v>6</v>
      </c>
      <c r="B2417" s="88" t="s">
        <v>15</v>
      </c>
      <c r="C2417" s="88" t="s">
        <v>65</v>
      </c>
      <c r="D2417" s="88" t="s">
        <v>134</v>
      </c>
      <c r="E2417" s="130">
        <v>0.04</v>
      </c>
      <c r="F2417" s="130">
        <v>0</v>
      </c>
      <c r="G2417" s="90">
        <v>3.7110157961007286</v>
      </c>
      <c r="H2417" s="90">
        <v>0.31596189925506135</v>
      </c>
      <c r="I2417" s="90">
        <v>147.91757607313059</v>
      </c>
      <c r="J2417" s="90">
        <v>-0.81987405324813212</v>
      </c>
      <c r="K2417" s="90">
        <v>0</v>
      </c>
      <c r="L2417" s="90">
        <v>0</v>
      </c>
      <c r="M2417" s="90">
        <v>0</v>
      </c>
      <c r="N2417" s="89">
        <v>12</v>
      </c>
      <c r="O2417" s="89">
        <v>86</v>
      </c>
      <c r="P2417" s="89">
        <f t="shared" si="67"/>
        <v>30</v>
      </c>
      <c r="Q2417" s="91">
        <f>((alpha_a*(speed_s^beta_b))+(ceta_c*(speed_s^delta_d)))</f>
        <v>19.967860349799039</v>
      </c>
    </row>
    <row r="2418" spans="1:17" x14ac:dyDescent="0.25">
      <c r="A2418" s="88" t="s">
        <v>6</v>
      </c>
      <c r="B2418" s="88" t="s">
        <v>15</v>
      </c>
      <c r="C2418" s="88" t="s">
        <v>65</v>
      </c>
      <c r="D2418" s="88" t="s">
        <v>135</v>
      </c>
      <c r="E2418" s="130">
        <v>0.04</v>
      </c>
      <c r="F2418" s="130">
        <v>0</v>
      </c>
      <c r="G2418" s="90">
        <v>4.475414021726861</v>
      </c>
      <c r="H2418" s="90">
        <v>0.18071716090588089</v>
      </c>
      <c r="I2418" s="90">
        <v>110.84192491091657</v>
      </c>
      <c r="J2418" s="90">
        <v>-0.98709391964637827</v>
      </c>
      <c r="K2418" s="90">
        <v>0</v>
      </c>
      <c r="L2418" s="90">
        <v>0</v>
      </c>
      <c r="M2418" s="90">
        <v>0</v>
      </c>
      <c r="N2418" s="89">
        <v>12</v>
      </c>
      <c r="O2418" s="89">
        <v>86</v>
      </c>
      <c r="P2418" s="89">
        <f t="shared" si="67"/>
        <v>30</v>
      </c>
      <c r="Q2418" s="91">
        <f>((alpha_a*(speed_s^beta_b))+(ceta_c*(speed_s^delta_d)))</f>
        <v>12.135648971014291</v>
      </c>
    </row>
    <row r="2419" spans="1:17" x14ac:dyDescent="0.25">
      <c r="A2419" s="88" t="s">
        <v>6</v>
      </c>
      <c r="B2419" s="88" t="s">
        <v>15</v>
      </c>
      <c r="C2419" s="88" t="s">
        <v>65</v>
      </c>
      <c r="D2419" s="88" t="s">
        <v>136</v>
      </c>
      <c r="E2419" s="130">
        <v>0.04</v>
      </c>
      <c r="F2419" s="130">
        <v>0</v>
      </c>
      <c r="G2419" s="90">
        <v>5.4423006409816947</v>
      </c>
      <c r="H2419" s="90">
        <v>0.1350472318322887</v>
      </c>
      <c r="I2419" s="90">
        <v>113.88046258994476</v>
      </c>
      <c r="J2419" s="90">
        <v>-0.94936278283239128</v>
      </c>
      <c r="K2419" s="90">
        <v>0</v>
      </c>
      <c r="L2419" s="90">
        <v>0</v>
      </c>
      <c r="M2419" s="90">
        <v>0</v>
      </c>
      <c r="N2419" s="89">
        <v>12</v>
      </c>
      <c r="O2419" s="89">
        <v>86</v>
      </c>
      <c r="P2419" s="89">
        <f t="shared" si="67"/>
        <v>30</v>
      </c>
      <c r="Q2419" s="91">
        <f>((alpha_a*(speed_s^beta_b))+(ceta_c*(speed_s^delta_d)))</f>
        <v>13.1246339818405</v>
      </c>
    </row>
    <row r="2420" spans="1:17" x14ac:dyDescent="0.25">
      <c r="A2420" s="88" t="s">
        <v>6</v>
      </c>
      <c r="B2420" s="88" t="s">
        <v>15</v>
      </c>
      <c r="C2420" s="88" t="s">
        <v>65</v>
      </c>
      <c r="D2420" s="88" t="s">
        <v>137</v>
      </c>
      <c r="E2420" s="130">
        <v>0.04</v>
      </c>
      <c r="F2420" s="130">
        <v>0</v>
      </c>
      <c r="G2420" s="90">
        <v>16.039373345926581</v>
      </c>
      <c r="H2420" s="90">
        <v>-0.14454107331725674</v>
      </c>
      <c r="I2420" s="90">
        <v>914.60854697054776</v>
      </c>
      <c r="J2420" s="90">
        <v>-2.1360518493993452</v>
      </c>
      <c r="K2420" s="90">
        <v>0</v>
      </c>
      <c r="L2420" s="90">
        <v>0</v>
      </c>
      <c r="M2420" s="90">
        <v>0</v>
      </c>
      <c r="N2420" s="89">
        <v>12</v>
      </c>
      <c r="O2420" s="89">
        <v>86</v>
      </c>
      <c r="P2420" s="89">
        <f t="shared" si="67"/>
        <v>30</v>
      </c>
      <c r="Q2420" s="91">
        <f>((alpha_a*(speed_s^beta_b))+(ceta_c*(speed_s^delta_d)))</f>
        <v>10.450085002475983</v>
      </c>
    </row>
    <row r="2421" spans="1:17" x14ac:dyDescent="0.25">
      <c r="A2421" s="88" t="s">
        <v>6</v>
      </c>
      <c r="B2421" s="88" t="s">
        <v>15</v>
      </c>
      <c r="C2421" s="88" t="s">
        <v>65</v>
      </c>
      <c r="D2421" s="88" t="s">
        <v>138</v>
      </c>
      <c r="E2421" s="130">
        <v>0.04</v>
      </c>
      <c r="F2421" s="130">
        <v>0</v>
      </c>
      <c r="G2421" s="90">
        <v>9.5430397328355845</v>
      </c>
      <c r="H2421" s="90">
        <v>-8.6959478103868434E-2</v>
      </c>
      <c r="I2421" s="90">
        <v>954.31509468544118</v>
      </c>
      <c r="J2421" s="90">
        <v>-2.4575869222238307</v>
      </c>
      <c r="K2421" s="90">
        <v>0</v>
      </c>
      <c r="L2421" s="90">
        <v>0</v>
      </c>
      <c r="M2421" s="90">
        <v>0</v>
      </c>
      <c r="N2421" s="89">
        <v>12</v>
      </c>
      <c r="O2421" s="89">
        <v>86</v>
      </c>
      <c r="P2421" s="89">
        <f t="shared" si="67"/>
        <v>30</v>
      </c>
      <c r="Q2421" s="91">
        <f>((alpha_a*(speed_s^beta_b))+(ceta_c*(speed_s^delta_d)))</f>
        <v>7.3232856665054262</v>
      </c>
    </row>
    <row r="2422" spans="1:17" x14ac:dyDescent="0.25">
      <c r="A2422" s="88" t="s">
        <v>6</v>
      </c>
      <c r="B2422" s="88" t="s">
        <v>15</v>
      </c>
      <c r="C2422" s="88" t="s">
        <v>65</v>
      </c>
      <c r="D2422" s="88" t="s">
        <v>131</v>
      </c>
      <c r="E2422" s="130">
        <v>0.04</v>
      </c>
      <c r="F2422" s="130">
        <v>0</v>
      </c>
      <c r="G2422" s="90">
        <v>6.5403086714000001</v>
      </c>
      <c r="H2422" s="90">
        <v>0.1859857623</v>
      </c>
      <c r="I2422" s="90">
        <v>6.5425319999999995E-2</v>
      </c>
      <c r="J2422" s="90">
        <v>45.219104488500001</v>
      </c>
      <c r="K2422" s="90">
        <v>1</v>
      </c>
      <c r="L2422" s="90">
        <v>-6.4020443299999993E-2</v>
      </c>
      <c r="M2422" s="90">
        <v>1.50054482E-2</v>
      </c>
      <c r="N2422" s="89">
        <v>5</v>
      </c>
      <c r="O2422" s="89">
        <v>85</v>
      </c>
      <c r="P2422" s="89">
        <f t="shared" si="67"/>
        <v>30</v>
      </c>
      <c r="Q2422" s="91">
        <f>(alpha_a+beta_b*speed_s+ceta_c*speed_s^2+delta_d/speed_s)/(epsilon_e+feta_f*speed_s+gamma_g*speed_s^2)</f>
        <v>5.7619438646624106</v>
      </c>
    </row>
    <row r="2423" spans="1:17" x14ac:dyDescent="0.25">
      <c r="A2423" s="88" t="s">
        <v>6</v>
      </c>
      <c r="B2423" s="88" t="s">
        <v>15</v>
      </c>
      <c r="C2423" s="88" t="s">
        <v>65</v>
      </c>
      <c r="D2423" s="88" t="s">
        <v>132</v>
      </c>
      <c r="E2423" s="130">
        <v>0.04</v>
      </c>
      <c r="F2423" s="130">
        <v>0</v>
      </c>
      <c r="G2423" s="90">
        <v>11.5411258659</v>
      </c>
      <c r="H2423" s="90">
        <v>-0.46675119939999998</v>
      </c>
      <c r="I2423" s="90">
        <v>6.6574481000000003E-3</v>
      </c>
      <c r="J2423" s="90">
        <v>71.731559368800006</v>
      </c>
      <c r="K2423" s="90">
        <v>1</v>
      </c>
      <c r="L2423" s="90">
        <v>-3.27449831E-2</v>
      </c>
      <c r="M2423" s="90">
        <v>1.6520496E-3</v>
      </c>
      <c r="N2423" s="89">
        <v>5</v>
      </c>
      <c r="O2423" s="89">
        <v>85</v>
      </c>
      <c r="P2423" s="89">
        <f t="shared" si="67"/>
        <v>30</v>
      </c>
      <c r="Q2423" s="91">
        <f>(alpha_a+beta_b*speed_s+ceta_c*speed_s^2+delta_d/speed_s)/(epsilon_e+feta_f*speed_s+gamma_g*speed_s^2)</f>
        <v>3.9357688621776594</v>
      </c>
    </row>
    <row r="2424" spans="1:17" x14ac:dyDescent="0.25">
      <c r="A2424" s="88" t="s">
        <v>6</v>
      </c>
      <c r="B2424" s="88" t="s">
        <v>15</v>
      </c>
      <c r="C2424" s="88" t="s">
        <v>65</v>
      </c>
      <c r="D2424" s="88" t="s">
        <v>133</v>
      </c>
      <c r="E2424" s="130">
        <v>0.04</v>
      </c>
      <c r="F2424" s="130">
        <v>0</v>
      </c>
      <c r="G2424" s="90">
        <v>-1.5142057806</v>
      </c>
      <c r="H2424" s="90">
        <v>0.44105667440000002</v>
      </c>
      <c r="I2424" s="90">
        <v>7.0746007999999997E-3</v>
      </c>
      <c r="J2424" s="90">
        <v>17.862446929099999</v>
      </c>
      <c r="K2424" s="90">
        <v>1</v>
      </c>
      <c r="L2424" s="90">
        <v>-0.4253907791</v>
      </c>
      <c r="M2424" s="90">
        <v>7.2627707700000002E-2</v>
      </c>
      <c r="N2424" s="89">
        <v>5</v>
      </c>
      <c r="O2424" s="89">
        <v>85</v>
      </c>
      <c r="P2424" s="89">
        <f t="shared" si="67"/>
        <v>30</v>
      </c>
      <c r="Q2424" s="91">
        <f>(alpha_a+beta_b*speed_s+ceta_c*speed_s^2+delta_d/speed_s)/(epsilon_e+feta_f*speed_s+gamma_g*speed_s^2)</f>
        <v>0.34848750344366725</v>
      </c>
    </row>
    <row r="2425" spans="1:17" x14ac:dyDescent="0.25">
      <c r="A2425" s="88" t="s">
        <v>6</v>
      </c>
      <c r="B2425" s="88" t="s">
        <v>14</v>
      </c>
      <c r="C2425" s="88" t="s">
        <v>65</v>
      </c>
      <c r="D2425" s="88" t="s">
        <v>134</v>
      </c>
      <c r="E2425" s="130">
        <v>0.04</v>
      </c>
      <c r="F2425" s="130">
        <v>0</v>
      </c>
      <c r="G2425" s="90">
        <v>92.854186316288832</v>
      </c>
      <c r="H2425" s="90">
        <v>1.0101953797332519</v>
      </c>
      <c r="I2425" s="90">
        <v>-0.51867171551407765</v>
      </c>
      <c r="J2425" s="90">
        <v>0</v>
      </c>
      <c r="K2425" s="90">
        <v>0</v>
      </c>
      <c r="L2425" s="90">
        <v>0</v>
      </c>
      <c r="M2425" s="90">
        <v>0</v>
      </c>
      <c r="N2425" s="89">
        <v>12</v>
      </c>
      <c r="O2425" s="89">
        <v>86</v>
      </c>
      <c r="P2425" s="89">
        <f t="shared" si="67"/>
        <v>30</v>
      </c>
      <c r="Q2425" s="91">
        <f>((alpha_a*(beta_b^speed_s))*(speed_s^ceta_c))</f>
        <v>21.568592717119415</v>
      </c>
    </row>
    <row r="2426" spans="1:17" x14ac:dyDescent="0.25">
      <c r="A2426" s="88" t="s">
        <v>6</v>
      </c>
      <c r="B2426" s="88" t="s">
        <v>14</v>
      </c>
      <c r="C2426" s="88" t="s">
        <v>65</v>
      </c>
      <c r="D2426" s="88" t="s">
        <v>135</v>
      </c>
      <c r="E2426" s="130">
        <v>0.04</v>
      </c>
      <c r="F2426" s="130">
        <v>0</v>
      </c>
      <c r="G2426" s="90">
        <v>142.56920064543147</v>
      </c>
      <c r="H2426" s="90">
        <v>-1.0622868691605647</v>
      </c>
      <c r="I2426" s="90">
        <v>8.0799284832072207</v>
      </c>
      <c r="J2426" s="90">
        <v>0.10530869105588661</v>
      </c>
      <c r="K2426" s="90">
        <v>0</v>
      </c>
      <c r="L2426" s="90">
        <v>0</v>
      </c>
      <c r="M2426" s="90">
        <v>0</v>
      </c>
      <c r="N2426" s="89">
        <v>12</v>
      </c>
      <c r="O2426" s="89">
        <v>86</v>
      </c>
      <c r="P2426" s="89">
        <f t="shared" si="67"/>
        <v>30</v>
      </c>
      <c r="Q2426" s="91">
        <f>((alpha_a*(speed_s^beta_b))+(ceta_c*(speed_s^delta_d)))</f>
        <v>15.40511549481457</v>
      </c>
    </row>
    <row r="2427" spans="1:17" x14ac:dyDescent="0.25">
      <c r="A2427" s="88" t="s">
        <v>6</v>
      </c>
      <c r="B2427" s="88" t="s">
        <v>14</v>
      </c>
      <c r="C2427" s="88" t="s">
        <v>65</v>
      </c>
      <c r="D2427" s="88" t="s">
        <v>136</v>
      </c>
      <c r="E2427" s="130">
        <v>0.04</v>
      </c>
      <c r="F2427" s="130">
        <v>0</v>
      </c>
      <c r="G2427" s="90">
        <v>117.06650735691825</v>
      </c>
      <c r="H2427" s="90">
        <v>-0.8628565537519195</v>
      </c>
      <c r="I2427" s="90">
        <v>6.5804214872156166</v>
      </c>
      <c r="J2427" s="90">
        <v>0.13298460529927969</v>
      </c>
      <c r="K2427" s="90">
        <v>0</v>
      </c>
      <c r="L2427" s="90">
        <v>0</v>
      </c>
      <c r="M2427" s="90">
        <v>0</v>
      </c>
      <c r="N2427" s="89">
        <v>12</v>
      </c>
      <c r="O2427" s="89">
        <v>86</v>
      </c>
      <c r="P2427" s="89">
        <f t="shared" si="67"/>
        <v>30</v>
      </c>
      <c r="Q2427" s="91">
        <f>((alpha_a*(speed_s^beta_b))+(ceta_c*(speed_s^delta_d)))</f>
        <v>16.565401355252249</v>
      </c>
    </row>
    <row r="2428" spans="1:17" x14ac:dyDescent="0.25">
      <c r="A2428" s="88" t="s">
        <v>6</v>
      </c>
      <c r="B2428" s="88" t="s">
        <v>14</v>
      </c>
      <c r="C2428" s="88" t="s">
        <v>65</v>
      </c>
      <c r="D2428" s="88" t="s">
        <v>137</v>
      </c>
      <c r="E2428" s="130">
        <v>0.04</v>
      </c>
      <c r="F2428" s="130">
        <v>0</v>
      </c>
      <c r="G2428" s="90">
        <v>325.51593640147183</v>
      </c>
      <c r="H2428" s="90">
        <v>-1.6518633740763684</v>
      </c>
      <c r="I2428" s="90">
        <v>18.989084304364713</v>
      </c>
      <c r="J2428" s="90">
        <v>-0.13720148149953953</v>
      </c>
      <c r="K2428" s="90">
        <v>0</v>
      </c>
      <c r="L2428" s="90">
        <v>0</v>
      </c>
      <c r="M2428" s="90">
        <v>0</v>
      </c>
      <c r="N2428" s="89">
        <v>12</v>
      </c>
      <c r="O2428" s="89">
        <v>86</v>
      </c>
      <c r="P2428" s="89">
        <f t="shared" si="67"/>
        <v>30</v>
      </c>
      <c r="Q2428" s="91">
        <f>((alpha_a*(speed_s^beta_b))+(ceta_c*(speed_s^delta_d)))</f>
        <v>13.089924201326427</v>
      </c>
    </row>
    <row r="2429" spans="1:17" x14ac:dyDescent="0.25">
      <c r="A2429" s="88" t="s">
        <v>6</v>
      </c>
      <c r="B2429" s="88" t="s">
        <v>14</v>
      </c>
      <c r="C2429" s="88" t="s">
        <v>65</v>
      </c>
      <c r="D2429" s="88" t="s">
        <v>138</v>
      </c>
      <c r="E2429" s="130">
        <v>0.04</v>
      </c>
      <c r="F2429" s="130">
        <v>0</v>
      </c>
      <c r="G2429" s="90">
        <v>360.26425440242792</v>
      </c>
      <c r="H2429" s="90">
        <v>-1.9500519596805801</v>
      </c>
      <c r="I2429" s="90">
        <v>10.743020282617662</v>
      </c>
      <c r="J2429" s="90">
        <v>-6.1507045191666714E-2</v>
      </c>
      <c r="K2429" s="90">
        <v>0</v>
      </c>
      <c r="L2429" s="90">
        <v>0</v>
      </c>
      <c r="M2429" s="90">
        <v>0</v>
      </c>
      <c r="N2429" s="89">
        <v>12</v>
      </c>
      <c r="O2429" s="89">
        <v>86</v>
      </c>
      <c r="P2429" s="89">
        <f t="shared" si="67"/>
        <v>30</v>
      </c>
      <c r="Q2429" s="91">
        <f>((alpha_a*(speed_s^beta_b))+(ceta_c*(speed_s^delta_d)))</f>
        <v>9.1895277115339571</v>
      </c>
    </row>
    <row r="2430" spans="1:17" x14ac:dyDescent="0.25">
      <c r="A2430" s="88" t="s">
        <v>6</v>
      </c>
      <c r="B2430" s="88" t="s">
        <v>14</v>
      </c>
      <c r="C2430" s="88" t="s">
        <v>65</v>
      </c>
      <c r="D2430" s="88" t="s">
        <v>131</v>
      </c>
      <c r="E2430" s="130">
        <v>0.04</v>
      </c>
      <c r="F2430" s="130">
        <v>0</v>
      </c>
      <c r="G2430" s="90">
        <v>38.1717234053</v>
      </c>
      <c r="H2430" s="90">
        <v>0.5410233968</v>
      </c>
      <c r="I2430" s="90">
        <v>3.33810431E-2</v>
      </c>
      <c r="J2430" s="90">
        <v>35.764137275800003</v>
      </c>
      <c r="K2430" s="90">
        <v>1</v>
      </c>
      <c r="L2430" s="90">
        <v>0.22887453990000001</v>
      </c>
      <c r="M2430" s="90">
        <v>4.3730951000000001E-3</v>
      </c>
      <c r="N2430" s="89">
        <v>5</v>
      </c>
      <c r="O2430" s="89">
        <v>85</v>
      </c>
      <c r="P2430" s="89">
        <f t="shared" si="67"/>
        <v>30</v>
      </c>
      <c r="Q2430" s="91">
        <f>(alpha_a+beta_b*speed_s+ceta_c*speed_s^2+delta_d/speed_s)/(epsilon_e+feta_f*speed_s+gamma_g*speed_s^2)</f>
        <v>7.256172167282692</v>
      </c>
    </row>
    <row r="2431" spans="1:17" x14ac:dyDescent="0.25">
      <c r="A2431" s="88" t="s">
        <v>6</v>
      </c>
      <c r="B2431" s="88" t="s">
        <v>14</v>
      </c>
      <c r="C2431" s="88" t="s">
        <v>65</v>
      </c>
      <c r="D2431" s="88" t="s">
        <v>132</v>
      </c>
      <c r="E2431" s="130">
        <v>0.04</v>
      </c>
      <c r="F2431" s="130">
        <v>0</v>
      </c>
      <c r="G2431" s="90">
        <v>13.3818899489</v>
      </c>
      <c r="H2431" s="90">
        <v>-0.54029394539999998</v>
      </c>
      <c r="I2431" s="90">
        <v>8.9872252000000007E-3</v>
      </c>
      <c r="J2431" s="90">
        <v>92.834880500899999</v>
      </c>
      <c r="K2431" s="90">
        <v>1</v>
      </c>
      <c r="L2431" s="90">
        <v>-3.2340847899999997E-2</v>
      </c>
      <c r="M2431" s="90">
        <v>2.1008576E-3</v>
      </c>
      <c r="N2431" s="89">
        <v>5</v>
      </c>
      <c r="O2431" s="89">
        <v>85</v>
      </c>
      <c r="P2431" s="89">
        <f t="shared" si="67"/>
        <v>30</v>
      </c>
      <c r="Q2431" s="91">
        <f>(alpha_a+beta_b*speed_s+ceta_c*speed_s^2+delta_d/speed_s)/(epsilon_e+feta_f*speed_s+gamma_g*speed_s^2)</f>
        <v>4.3508817441453242</v>
      </c>
    </row>
    <row r="2432" spans="1:17" x14ac:dyDescent="0.25">
      <c r="A2432" s="88" t="s">
        <v>6</v>
      </c>
      <c r="B2432" s="88" t="s">
        <v>14</v>
      </c>
      <c r="C2432" s="88" t="s">
        <v>65</v>
      </c>
      <c r="D2432" s="88" t="s">
        <v>133</v>
      </c>
      <c r="E2432" s="130">
        <v>0.04</v>
      </c>
      <c r="F2432" s="130">
        <v>0</v>
      </c>
      <c r="G2432" s="90">
        <v>-6.7053451195999996</v>
      </c>
      <c r="H2432" s="90">
        <v>0.92244693389999999</v>
      </c>
      <c r="I2432" s="90">
        <v>3.6356241000000001E-3</v>
      </c>
      <c r="J2432" s="90">
        <v>33.963337909499998</v>
      </c>
      <c r="K2432" s="90">
        <v>1</v>
      </c>
      <c r="L2432" s="90">
        <v>-0.43528725820000003</v>
      </c>
      <c r="M2432" s="90">
        <v>7.7702132100000001E-2</v>
      </c>
      <c r="N2432" s="89">
        <v>5</v>
      </c>
      <c r="O2432" s="89">
        <v>85</v>
      </c>
      <c r="P2432" s="89">
        <f t="shared" si="67"/>
        <v>30</v>
      </c>
      <c r="Q2432" s="91">
        <f>(alpha_a+beta_b*speed_s+ceta_c*speed_s^2+delta_d/speed_s)/(epsilon_e+feta_f*speed_s+gamma_g*speed_s^2)</f>
        <v>0.43841003277001522</v>
      </c>
    </row>
    <row r="2433" spans="1:17" x14ac:dyDescent="0.25">
      <c r="A2433" s="88" t="s">
        <v>6</v>
      </c>
      <c r="B2433" s="88" t="s">
        <v>13</v>
      </c>
      <c r="C2433" s="88" t="s">
        <v>65</v>
      </c>
      <c r="D2433" s="88" t="s">
        <v>134</v>
      </c>
      <c r="E2433" s="130">
        <v>0.04</v>
      </c>
      <c r="F2433" s="130">
        <v>0</v>
      </c>
      <c r="G2433" s="90">
        <v>85.296945015237768</v>
      </c>
      <c r="H2433" s="90">
        <v>1.0094676297912717</v>
      </c>
      <c r="I2433" s="90">
        <v>-0.47511542271547264</v>
      </c>
      <c r="J2433" s="90">
        <v>0</v>
      </c>
      <c r="K2433" s="90">
        <v>0</v>
      </c>
      <c r="L2433" s="90">
        <v>0</v>
      </c>
      <c r="M2433" s="90">
        <v>0</v>
      </c>
      <c r="N2433" s="89">
        <v>12</v>
      </c>
      <c r="O2433" s="89">
        <v>86</v>
      </c>
      <c r="P2433" s="89">
        <f t="shared" si="67"/>
        <v>30</v>
      </c>
      <c r="Q2433" s="91">
        <f>((alpha_a*(beta_b^speed_s))*(speed_s^ceta_c))</f>
        <v>22.485487197734788</v>
      </c>
    </row>
    <row r="2434" spans="1:17" x14ac:dyDescent="0.25">
      <c r="A2434" s="88" t="s">
        <v>6</v>
      </c>
      <c r="B2434" s="88" t="s">
        <v>13</v>
      </c>
      <c r="C2434" s="88" t="s">
        <v>65</v>
      </c>
      <c r="D2434" s="88" t="s">
        <v>135</v>
      </c>
      <c r="E2434" s="130">
        <v>0.04</v>
      </c>
      <c r="F2434" s="130">
        <v>0</v>
      </c>
      <c r="G2434" s="90">
        <v>13.014291184085701</v>
      </c>
      <c r="H2434" s="90">
        <v>1.1982733834774885E-2</v>
      </c>
      <c r="I2434" s="90">
        <v>175.67838365289575</v>
      </c>
      <c r="J2434" s="90">
        <v>-1.2451835762611221</v>
      </c>
      <c r="K2434" s="90">
        <v>0</v>
      </c>
      <c r="L2434" s="90">
        <v>0</v>
      </c>
      <c r="M2434" s="90">
        <v>0</v>
      </c>
      <c r="N2434" s="89">
        <v>12</v>
      </c>
      <c r="O2434" s="89">
        <v>86</v>
      </c>
      <c r="P2434" s="89">
        <f t="shared" si="67"/>
        <v>30</v>
      </c>
      <c r="Q2434" s="91">
        <f>((alpha_a*(speed_s^beta_b))+(ceta_c*(speed_s^delta_d)))</f>
        <v>16.099150676711083</v>
      </c>
    </row>
    <row r="2435" spans="1:17" x14ac:dyDescent="0.25">
      <c r="A2435" s="88" t="s">
        <v>6</v>
      </c>
      <c r="B2435" s="88" t="s">
        <v>13</v>
      </c>
      <c r="C2435" s="88" t="s">
        <v>65</v>
      </c>
      <c r="D2435" s="88" t="s">
        <v>136</v>
      </c>
      <c r="E2435" s="130">
        <v>0.04</v>
      </c>
      <c r="F2435" s="130">
        <v>0</v>
      </c>
      <c r="G2435" s="90">
        <v>15.93907783812811</v>
      </c>
      <c r="H2435" s="90">
        <v>-3.205126363575167E-2</v>
      </c>
      <c r="I2435" s="90">
        <v>173.15543020779867</v>
      </c>
      <c r="J2435" s="90">
        <v>-1.2032202349400327</v>
      </c>
      <c r="K2435" s="90">
        <v>0</v>
      </c>
      <c r="L2435" s="90">
        <v>0</v>
      </c>
      <c r="M2435" s="90">
        <v>0</v>
      </c>
      <c r="N2435" s="89">
        <v>12</v>
      </c>
      <c r="O2435" s="89">
        <v>86</v>
      </c>
      <c r="P2435" s="89">
        <f t="shared" si="67"/>
        <v>30</v>
      </c>
      <c r="Q2435" s="91">
        <f>((alpha_a*(speed_s^beta_b))+(ceta_c*(speed_s^delta_d)))</f>
        <v>17.184446255792164</v>
      </c>
    </row>
    <row r="2436" spans="1:17" x14ac:dyDescent="0.25">
      <c r="A2436" s="88" t="s">
        <v>6</v>
      </c>
      <c r="B2436" s="88" t="s">
        <v>13</v>
      </c>
      <c r="C2436" s="88" t="s">
        <v>65</v>
      </c>
      <c r="D2436" s="88" t="s">
        <v>137</v>
      </c>
      <c r="E2436" s="130">
        <v>0.04</v>
      </c>
      <c r="F2436" s="130">
        <v>0</v>
      </c>
      <c r="G2436" s="90">
        <v>5.9474407015777846</v>
      </c>
      <c r="H2436" s="90">
        <v>9.3330056205790005E-2</v>
      </c>
      <c r="I2436" s="90">
        <v>115.32944148005271</v>
      </c>
      <c r="J2436" s="90">
        <v>-0.92625006153927536</v>
      </c>
      <c r="K2436" s="90">
        <v>0</v>
      </c>
      <c r="L2436" s="90">
        <v>0</v>
      </c>
      <c r="M2436" s="90">
        <v>0</v>
      </c>
      <c r="N2436" s="89">
        <v>12</v>
      </c>
      <c r="O2436" s="89">
        <v>86</v>
      </c>
      <c r="P2436" s="89">
        <f t="shared" si="67"/>
        <v>30</v>
      </c>
      <c r="Q2436" s="91">
        <f>((alpha_a*(speed_s^beta_b))+(ceta_c*(speed_s^delta_d)))</f>
        <v>13.109732215659026</v>
      </c>
    </row>
    <row r="2437" spans="1:17" x14ac:dyDescent="0.25">
      <c r="A2437" s="88" t="s">
        <v>6</v>
      </c>
      <c r="B2437" s="88" t="s">
        <v>13</v>
      </c>
      <c r="C2437" s="88" t="s">
        <v>65</v>
      </c>
      <c r="D2437" s="88" t="s">
        <v>138</v>
      </c>
      <c r="E2437" s="130">
        <v>0.04</v>
      </c>
      <c r="F2437" s="130">
        <v>0</v>
      </c>
      <c r="G2437" s="90">
        <v>8.5830837221981806</v>
      </c>
      <c r="H2437" s="90">
        <v>21.541356932466503</v>
      </c>
      <c r="I2437" s="90">
        <v>-0.31774895556502053</v>
      </c>
      <c r="J2437" s="90">
        <v>-3.8188923097276201E-2</v>
      </c>
      <c r="K2437" s="90">
        <v>0.11662211399307731</v>
      </c>
      <c r="L2437" s="90">
        <v>0</v>
      </c>
      <c r="M2437" s="90">
        <v>0</v>
      </c>
      <c r="N2437" s="89">
        <v>12</v>
      </c>
      <c r="O2437" s="89">
        <v>86</v>
      </c>
      <c r="P2437" s="89">
        <f t="shared" si="67"/>
        <v>30</v>
      </c>
      <c r="Q2437" s="91">
        <f>(alpha_a+(beta_b/(1+EXP((((-1)*ceta_c)+(delta_d*LN(speed_s)))+(epsilon_e*speed_s)))))</f>
        <v>9.1096912348962018</v>
      </c>
    </row>
    <row r="2438" spans="1:17" x14ac:dyDescent="0.25">
      <c r="A2438" s="88" t="s">
        <v>6</v>
      </c>
      <c r="B2438" s="88" t="s">
        <v>13</v>
      </c>
      <c r="C2438" s="88" t="s">
        <v>65</v>
      </c>
      <c r="D2438" s="88" t="s">
        <v>131</v>
      </c>
      <c r="E2438" s="130">
        <v>0.04</v>
      </c>
      <c r="F2438" s="130">
        <v>0</v>
      </c>
      <c r="G2438" s="90">
        <v>41.112855924900003</v>
      </c>
      <c r="H2438" s="90">
        <v>0.62422812409999995</v>
      </c>
      <c r="I2438" s="90">
        <v>1.6643136900000001E-2</v>
      </c>
      <c r="J2438" s="90">
        <v>36.401505808499998</v>
      </c>
      <c r="K2438" s="90">
        <v>1</v>
      </c>
      <c r="L2438" s="90">
        <v>0.2864812323</v>
      </c>
      <c r="M2438" s="90">
        <v>1.1896004E-3</v>
      </c>
      <c r="N2438" s="89">
        <v>5</v>
      </c>
      <c r="O2438" s="89">
        <v>85</v>
      </c>
      <c r="P2438" s="89">
        <f t="shared" si="67"/>
        <v>30</v>
      </c>
      <c r="Q2438" s="91">
        <f>(alpha_a+beta_b*speed_s+ceta_c*speed_s^2+delta_d/speed_s)/(epsilon_e+feta_f*speed_s+gamma_g*speed_s^2)</f>
        <v>7.1290534554407259</v>
      </c>
    </row>
    <row r="2439" spans="1:17" x14ac:dyDescent="0.25">
      <c r="A2439" s="88" t="s">
        <v>6</v>
      </c>
      <c r="B2439" s="88" t="s">
        <v>13</v>
      </c>
      <c r="C2439" s="88" t="s">
        <v>65</v>
      </c>
      <c r="D2439" s="88" t="s">
        <v>132</v>
      </c>
      <c r="E2439" s="130">
        <v>0.04</v>
      </c>
      <c r="F2439" s="130">
        <v>0</v>
      </c>
      <c r="G2439" s="90">
        <v>13.323001422600001</v>
      </c>
      <c r="H2439" s="90">
        <v>-0.53954888219999997</v>
      </c>
      <c r="I2439" s="90">
        <v>9.8635935000000001E-3</v>
      </c>
      <c r="J2439" s="90">
        <v>90.171800254600001</v>
      </c>
      <c r="K2439" s="90">
        <v>1</v>
      </c>
      <c r="L2439" s="90">
        <v>-3.8677152100000001E-2</v>
      </c>
      <c r="M2439" s="90">
        <v>2.4587101999999999E-3</v>
      </c>
      <c r="N2439" s="89">
        <v>5</v>
      </c>
      <c r="O2439" s="89">
        <v>85</v>
      </c>
      <c r="P2439" s="89">
        <f t="shared" si="67"/>
        <v>30</v>
      </c>
      <c r="Q2439" s="91">
        <f>(alpha_a+beta_b*speed_s+ceta_c*speed_s^2+delta_d/speed_s)/(epsilon_e+feta_f*speed_s+gamma_g*speed_s^2)</f>
        <v>4.3943423172855107</v>
      </c>
    </row>
    <row r="2440" spans="1:17" x14ac:dyDescent="0.25">
      <c r="A2440" s="88" t="s">
        <v>6</v>
      </c>
      <c r="B2440" s="88" t="s">
        <v>13</v>
      </c>
      <c r="C2440" s="88" t="s">
        <v>65</v>
      </c>
      <c r="D2440" s="88" t="s">
        <v>133</v>
      </c>
      <c r="E2440" s="130">
        <v>0.04</v>
      </c>
      <c r="F2440" s="130">
        <v>0</v>
      </c>
      <c r="G2440" s="90">
        <v>-6.2504015078000004</v>
      </c>
      <c r="H2440" s="90">
        <v>0.78807269120000001</v>
      </c>
      <c r="I2440" s="90">
        <v>6.2300376999999997E-3</v>
      </c>
      <c r="J2440" s="90">
        <v>35.045339675400001</v>
      </c>
      <c r="K2440" s="90">
        <v>1</v>
      </c>
      <c r="L2440" s="90">
        <v>-0.40979344649999999</v>
      </c>
      <c r="M2440" s="90">
        <v>7.1765861900000005E-2</v>
      </c>
      <c r="N2440" s="89">
        <v>5</v>
      </c>
      <c r="O2440" s="89">
        <v>85</v>
      </c>
      <c r="P2440" s="89">
        <f t="shared" si="67"/>
        <v>30</v>
      </c>
      <c r="Q2440" s="91">
        <f>(alpha_a+beta_b*speed_s+ceta_c*speed_s^2+delta_d/speed_s)/(epsilon_e+feta_f*speed_s+gamma_g*speed_s^2)</f>
        <v>0.45345298761107328</v>
      </c>
    </row>
    <row r="2441" spans="1:17" x14ac:dyDescent="0.25">
      <c r="A2441" s="88" t="s">
        <v>6</v>
      </c>
      <c r="B2441" s="88" t="s">
        <v>12</v>
      </c>
      <c r="C2441" s="88" t="s">
        <v>65</v>
      </c>
      <c r="D2441" s="88" t="s">
        <v>134</v>
      </c>
      <c r="E2441" s="130">
        <v>0.04</v>
      </c>
      <c r="F2441" s="130">
        <v>0</v>
      </c>
      <c r="G2441" s="90">
        <v>76.148488974851475</v>
      </c>
      <c r="H2441" s="90">
        <v>1.0082593154750561</v>
      </c>
      <c r="I2441" s="90">
        <v>-0.40157324592569288</v>
      </c>
      <c r="J2441" s="90">
        <v>0</v>
      </c>
      <c r="K2441" s="90">
        <v>0</v>
      </c>
      <c r="L2441" s="90">
        <v>0</v>
      </c>
      <c r="M2441" s="90">
        <v>0</v>
      </c>
      <c r="N2441" s="89">
        <v>12</v>
      </c>
      <c r="O2441" s="89">
        <v>86</v>
      </c>
      <c r="P2441" s="89">
        <f t="shared" ref="P2441:P2504" si="68">IF($P$2&lt;N2441,N2441,IF($P$2&gt;O2441,O2441,$P$2))</f>
        <v>30</v>
      </c>
      <c r="Q2441" s="91">
        <f>((alpha_a*(beta_b^speed_s))*(speed_s^ceta_c))</f>
        <v>24.868879019742753</v>
      </c>
    </row>
    <row r="2442" spans="1:17" x14ac:dyDescent="0.25">
      <c r="A2442" s="88" t="s">
        <v>6</v>
      </c>
      <c r="B2442" s="88" t="s">
        <v>12</v>
      </c>
      <c r="C2442" s="88" t="s">
        <v>65</v>
      </c>
      <c r="D2442" s="88" t="s">
        <v>135</v>
      </c>
      <c r="E2442" s="130">
        <v>0.04</v>
      </c>
      <c r="F2442" s="130">
        <v>0</v>
      </c>
      <c r="G2442" s="90">
        <v>15.062621706808043</v>
      </c>
      <c r="H2442" s="90">
        <v>5.8244490238475201E-3</v>
      </c>
      <c r="I2442" s="90">
        <v>157.94816820060458</v>
      </c>
      <c r="J2442" s="90">
        <v>-1.2046390155336233</v>
      </c>
      <c r="K2442" s="90">
        <v>0</v>
      </c>
      <c r="L2442" s="90">
        <v>0</v>
      </c>
      <c r="M2442" s="90">
        <v>0</v>
      </c>
      <c r="N2442" s="89">
        <v>12</v>
      </c>
      <c r="O2442" s="89">
        <v>86</v>
      </c>
      <c r="P2442" s="89">
        <f t="shared" si="68"/>
        <v>30</v>
      </c>
      <c r="Q2442" s="91">
        <f>((alpha_a*(speed_s^beta_b))+(ceta_c*(speed_s^delta_d)))</f>
        <v>17.98891275582119</v>
      </c>
    </row>
    <row r="2443" spans="1:17" x14ac:dyDescent="0.25">
      <c r="A2443" s="88" t="s">
        <v>6</v>
      </c>
      <c r="B2443" s="88" t="s">
        <v>12</v>
      </c>
      <c r="C2443" s="88" t="s">
        <v>65</v>
      </c>
      <c r="D2443" s="88" t="s">
        <v>136</v>
      </c>
      <c r="E2443" s="130">
        <v>0.04</v>
      </c>
      <c r="F2443" s="130">
        <v>0</v>
      </c>
      <c r="G2443" s="90">
        <v>136.22784381301156</v>
      </c>
      <c r="H2443" s="90">
        <v>-1.0299825729740599</v>
      </c>
      <c r="I2443" s="90">
        <v>14.808199888948382</v>
      </c>
      <c r="J2443" s="90">
        <v>3.1415562885036903E-3</v>
      </c>
      <c r="K2443" s="90">
        <v>0</v>
      </c>
      <c r="L2443" s="90">
        <v>0</v>
      </c>
      <c r="M2443" s="90">
        <v>0</v>
      </c>
      <c r="N2443" s="89">
        <v>12</v>
      </c>
      <c r="O2443" s="89">
        <v>86</v>
      </c>
      <c r="P2443" s="89">
        <f t="shared" si="68"/>
        <v>30</v>
      </c>
      <c r="Q2443" s="91">
        <f>((alpha_a*(speed_s^beta_b))+(ceta_c*(speed_s^delta_d)))</f>
        <v>19.067962683605977</v>
      </c>
    </row>
    <row r="2444" spans="1:17" x14ac:dyDescent="0.25">
      <c r="A2444" s="88" t="s">
        <v>6</v>
      </c>
      <c r="B2444" s="88" t="s">
        <v>12</v>
      </c>
      <c r="C2444" s="88" t="s">
        <v>65</v>
      </c>
      <c r="D2444" s="88" t="s">
        <v>137</v>
      </c>
      <c r="E2444" s="130">
        <v>0.04</v>
      </c>
      <c r="F2444" s="130">
        <v>0</v>
      </c>
      <c r="G2444" s="90">
        <v>195.51759254278267</v>
      </c>
      <c r="H2444" s="90">
        <v>-1.2047925983717602</v>
      </c>
      <c r="I2444" s="90">
        <v>12.050444675858049</v>
      </c>
      <c r="J2444" s="90">
        <v>-1.7163321371766169E-2</v>
      </c>
      <c r="K2444" s="90">
        <v>0</v>
      </c>
      <c r="L2444" s="90">
        <v>0</v>
      </c>
      <c r="M2444" s="90">
        <v>0</v>
      </c>
      <c r="N2444" s="89">
        <v>12</v>
      </c>
      <c r="O2444" s="89">
        <v>86</v>
      </c>
      <c r="P2444" s="89">
        <f t="shared" si="68"/>
        <v>30</v>
      </c>
      <c r="Q2444" s="91">
        <f>((alpha_a*(speed_s^beta_b))+(ceta_c*(speed_s^delta_d)))</f>
        <v>14.614717603066582</v>
      </c>
    </row>
    <row r="2445" spans="1:17" x14ac:dyDescent="0.25">
      <c r="A2445" s="88" t="s">
        <v>6</v>
      </c>
      <c r="B2445" s="88" t="s">
        <v>12</v>
      </c>
      <c r="C2445" s="88" t="s">
        <v>65</v>
      </c>
      <c r="D2445" s="88" t="s">
        <v>138</v>
      </c>
      <c r="E2445" s="130">
        <v>0.04</v>
      </c>
      <c r="F2445" s="130">
        <v>0</v>
      </c>
      <c r="G2445" s="90">
        <v>214.48095512745556</v>
      </c>
      <c r="H2445" s="90">
        <v>-1.6632470386663221</v>
      </c>
      <c r="I2445" s="90">
        <v>11.176801816555429</v>
      </c>
      <c r="J2445" s="90">
        <v>-4.4083498415355124E-2</v>
      </c>
      <c r="K2445" s="90">
        <v>0</v>
      </c>
      <c r="L2445" s="90">
        <v>0</v>
      </c>
      <c r="M2445" s="90">
        <v>0</v>
      </c>
      <c r="N2445" s="89">
        <v>12</v>
      </c>
      <c r="O2445" s="89">
        <v>86</v>
      </c>
      <c r="P2445" s="89">
        <f t="shared" si="68"/>
        <v>30</v>
      </c>
      <c r="Q2445" s="91">
        <f>((alpha_a*(speed_s^beta_b))+(ceta_c*(speed_s^delta_d)))</f>
        <v>10.369725772975531</v>
      </c>
    </row>
    <row r="2446" spans="1:17" x14ac:dyDescent="0.25">
      <c r="A2446" s="88" t="s">
        <v>6</v>
      </c>
      <c r="B2446" s="88" t="s">
        <v>12</v>
      </c>
      <c r="C2446" s="88" t="s">
        <v>65</v>
      </c>
      <c r="D2446" s="88" t="s">
        <v>131</v>
      </c>
      <c r="E2446" s="130">
        <v>0.04</v>
      </c>
      <c r="F2446" s="130">
        <v>0</v>
      </c>
      <c r="G2446" s="90">
        <v>37.242604245499997</v>
      </c>
      <c r="H2446" s="90">
        <v>0.86011095989999997</v>
      </c>
      <c r="I2446" s="90">
        <v>6.1492554099999999E-2</v>
      </c>
      <c r="J2446" s="90">
        <v>40.0746679513</v>
      </c>
      <c r="K2446" s="90">
        <v>1</v>
      </c>
      <c r="L2446" s="90">
        <v>0.2195025249</v>
      </c>
      <c r="M2446" s="90">
        <v>8.4166173999999996E-3</v>
      </c>
      <c r="N2446" s="89">
        <v>5</v>
      </c>
      <c r="O2446" s="89">
        <v>85</v>
      </c>
      <c r="P2446" s="89">
        <f t="shared" si="68"/>
        <v>30</v>
      </c>
      <c r="Q2446" s="91">
        <f>(alpha_a+beta_b*speed_s+ceta_c*speed_s^2+delta_d/speed_s)/(epsilon_e+feta_f*speed_s+gamma_g*speed_s^2)</f>
        <v>7.8974146413879751</v>
      </c>
    </row>
    <row r="2447" spans="1:17" x14ac:dyDescent="0.25">
      <c r="A2447" s="88" t="s">
        <v>6</v>
      </c>
      <c r="B2447" s="88" t="s">
        <v>12</v>
      </c>
      <c r="C2447" s="88" t="s">
        <v>65</v>
      </c>
      <c r="D2447" s="88" t="s">
        <v>132</v>
      </c>
      <c r="E2447" s="130">
        <v>0.04</v>
      </c>
      <c r="F2447" s="130">
        <v>0</v>
      </c>
      <c r="G2447" s="90">
        <v>18.036312801200001</v>
      </c>
      <c r="H2447" s="90">
        <v>-0.72146981020000001</v>
      </c>
      <c r="I2447" s="90">
        <v>1.45055932E-2</v>
      </c>
      <c r="J2447" s="90">
        <v>80.132653662999999</v>
      </c>
      <c r="K2447" s="90">
        <v>1</v>
      </c>
      <c r="L2447" s="90">
        <v>-4.2293480100000003E-2</v>
      </c>
      <c r="M2447" s="90">
        <v>3.3635711000000001E-3</v>
      </c>
      <c r="N2447" s="89">
        <v>5</v>
      </c>
      <c r="O2447" s="89">
        <v>85</v>
      </c>
      <c r="P2447" s="89">
        <f t="shared" si="68"/>
        <v>30</v>
      </c>
      <c r="Q2447" s="91">
        <f>(alpha_a+beta_b*speed_s+ceta_c*speed_s^2+delta_d/speed_s)/(epsilon_e+feta_f*speed_s+gamma_g*speed_s^2)</f>
        <v>4.3932347421301703</v>
      </c>
    </row>
    <row r="2448" spans="1:17" x14ac:dyDescent="0.25">
      <c r="A2448" s="88" t="s">
        <v>6</v>
      </c>
      <c r="B2448" s="88" t="s">
        <v>12</v>
      </c>
      <c r="C2448" s="88" t="s">
        <v>65</v>
      </c>
      <c r="D2448" s="88" t="s">
        <v>133</v>
      </c>
      <c r="E2448" s="130">
        <v>0.04</v>
      </c>
      <c r="F2448" s="130">
        <v>0</v>
      </c>
      <c r="G2448" s="90">
        <v>-5.7837134476000003</v>
      </c>
      <c r="H2448" s="90">
        <v>0.56330471859999998</v>
      </c>
      <c r="I2448" s="90">
        <v>6.3670445999999999E-3</v>
      </c>
      <c r="J2448" s="90">
        <v>30.6780894939</v>
      </c>
      <c r="K2448" s="90">
        <v>1</v>
      </c>
      <c r="L2448" s="90">
        <v>-0.37724544719999997</v>
      </c>
      <c r="M2448" s="90">
        <v>5.36424094E-2</v>
      </c>
      <c r="N2448" s="89">
        <v>5</v>
      </c>
      <c r="O2448" s="89">
        <v>85</v>
      </c>
      <c r="P2448" s="89">
        <f t="shared" si="68"/>
        <v>30</v>
      </c>
      <c r="Q2448" s="91">
        <f>(alpha_a+beta_b*speed_s+ceta_c*speed_s^2+delta_d/speed_s)/(epsilon_e+feta_f*speed_s+gamma_g*speed_s^2)</f>
        <v>0.47070580333633444</v>
      </c>
    </row>
    <row r="2449" spans="1:17" x14ac:dyDescent="0.25">
      <c r="A2449" s="88" t="s">
        <v>6</v>
      </c>
      <c r="B2449" s="88" t="s">
        <v>17</v>
      </c>
      <c r="C2449" s="88" t="s">
        <v>65</v>
      </c>
      <c r="D2449" s="88" t="s">
        <v>134</v>
      </c>
      <c r="E2449" s="130">
        <v>0.04</v>
      </c>
      <c r="F2449" s="130">
        <v>0</v>
      </c>
      <c r="G2449" s="90">
        <v>51.086477679773331</v>
      </c>
      <c r="H2449" s="90">
        <v>1.0095506189104411</v>
      </c>
      <c r="I2449" s="90">
        <v>-0.466422897040562</v>
      </c>
      <c r="J2449" s="90">
        <v>0</v>
      </c>
      <c r="K2449" s="90">
        <v>0</v>
      </c>
      <c r="L2449" s="90">
        <v>0</v>
      </c>
      <c r="M2449" s="90">
        <v>0</v>
      </c>
      <c r="N2449" s="89">
        <v>12</v>
      </c>
      <c r="O2449" s="89">
        <v>86</v>
      </c>
      <c r="P2449" s="89">
        <f t="shared" si="68"/>
        <v>30</v>
      </c>
      <c r="Q2449" s="91">
        <f>((alpha_a*(beta_b^speed_s))*(speed_s^ceta_c))</f>
        <v>13.9054729974008</v>
      </c>
    </row>
    <row r="2450" spans="1:17" x14ac:dyDescent="0.25">
      <c r="A2450" s="88" t="s">
        <v>6</v>
      </c>
      <c r="B2450" s="88" t="s">
        <v>17</v>
      </c>
      <c r="C2450" s="88" t="s">
        <v>65</v>
      </c>
      <c r="D2450" s="88" t="s">
        <v>135</v>
      </c>
      <c r="E2450" s="130">
        <v>0.04</v>
      </c>
      <c r="F2450" s="130">
        <v>0</v>
      </c>
      <c r="G2450" s="90">
        <v>2.738265528927645</v>
      </c>
      <c r="H2450" s="90">
        <v>0.22419510408815252</v>
      </c>
      <c r="I2450" s="90">
        <v>68.724660874843735</v>
      </c>
      <c r="J2450" s="90">
        <v>-0.9771193985692328</v>
      </c>
      <c r="K2450" s="90">
        <v>0</v>
      </c>
      <c r="L2450" s="90">
        <v>0</v>
      </c>
      <c r="M2450" s="90">
        <v>0</v>
      </c>
      <c r="N2450" s="89">
        <v>12</v>
      </c>
      <c r="O2450" s="89">
        <v>86</v>
      </c>
      <c r="P2450" s="89">
        <f t="shared" si="68"/>
        <v>30</v>
      </c>
      <c r="Q2450" s="91">
        <f>((alpha_a*(speed_s^beta_b))+(ceta_c*(speed_s^delta_d)))</f>
        <v>8.3462283820225114</v>
      </c>
    </row>
    <row r="2451" spans="1:17" x14ac:dyDescent="0.25">
      <c r="A2451" s="88" t="s">
        <v>6</v>
      </c>
      <c r="B2451" s="88" t="s">
        <v>17</v>
      </c>
      <c r="C2451" s="88" t="s">
        <v>65</v>
      </c>
      <c r="D2451" s="88" t="s">
        <v>136</v>
      </c>
      <c r="E2451" s="130">
        <v>0.04</v>
      </c>
      <c r="F2451" s="130">
        <v>0</v>
      </c>
      <c r="G2451" s="90">
        <v>82.973752806167042</v>
      </c>
      <c r="H2451" s="90">
        <v>-1.0150708669091542</v>
      </c>
      <c r="I2451" s="90">
        <v>3.549690939627669</v>
      </c>
      <c r="J2451" s="90">
        <v>0.16692490436793375</v>
      </c>
      <c r="K2451" s="90">
        <v>0</v>
      </c>
      <c r="L2451" s="90">
        <v>0</v>
      </c>
      <c r="M2451" s="90">
        <v>0</v>
      </c>
      <c r="N2451" s="89">
        <v>12</v>
      </c>
      <c r="O2451" s="89">
        <v>86</v>
      </c>
      <c r="P2451" s="89">
        <f t="shared" si="68"/>
        <v>30</v>
      </c>
      <c r="Q2451" s="91">
        <f>((alpha_a*(speed_s^beta_b))+(ceta_c*(speed_s^delta_d)))</f>
        <v>8.8902527584588498</v>
      </c>
    </row>
    <row r="2452" spans="1:17" x14ac:dyDescent="0.25">
      <c r="A2452" s="88" t="s">
        <v>6</v>
      </c>
      <c r="B2452" s="88" t="s">
        <v>17</v>
      </c>
      <c r="C2452" s="88" t="s">
        <v>65</v>
      </c>
      <c r="D2452" s="88" t="s">
        <v>137</v>
      </c>
      <c r="E2452" s="130">
        <v>0.04</v>
      </c>
      <c r="F2452" s="130">
        <v>0</v>
      </c>
      <c r="G2452" s="90">
        <v>6.0195304749187821</v>
      </c>
      <c r="H2452" s="90">
        <v>6.5883540525485831</v>
      </c>
      <c r="I2452" s="90">
        <v>9.4742526346193845</v>
      </c>
      <c r="J2452" s="90">
        <v>3.7258404153125606</v>
      </c>
      <c r="K2452" s="90">
        <v>-3.3867357594331148E-2</v>
      </c>
      <c r="L2452" s="90">
        <v>0</v>
      </c>
      <c r="M2452" s="90">
        <v>0</v>
      </c>
      <c r="N2452" s="89">
        <v>12</v>
      </c>
      <c r="O2452" s="89">
        <v>86</v>
      </c>
      <c r="P2452" s="89">
        <f t="shared" si="68"/>
        <v>30</v>
      </c>
      <c r="Q2452" s="91">
        <f>(alpha_a+(beta_b/(1+EXP((((-1)*ceta_c)+(delta_d*LN(speed_s)))+(epsilon_e*speed_s)))))</f>
        <v>6.6874212672447308</v>
      </c>
    </row>
    <row r="2453" spans="1:17" x14ac:dyDescent="0.25">
      <c r="A2453" s="88" t="s">
        <v>6</v>
      </c>
      <c r="B2453" s="88" t="s">
        <v>17</v>
      </c>
      <c r="C2453" s="88" t="s">
        <v>65</v>
      </c>
      <c r="D2453" s="88" t="s">
        <v>138</v>
      </c>
      <c r="E2453" s="130">
        <v>0.04</v>
      </c>
      <c r="F2453" s="130">
        <v>0</v>
      </c>
      <c r="G2453" s="90">
        <v>4.6768502245937338</v>
      </c>
      <c r="H2453" s="90">
        <v>1.8929111590093801</v>
      </c>
      <c r="I2453" s="90">
        <v>20.932540155244482</v>
      </c>
      <c r="J2453" s="90">
        <v>8.0662734174188877</v>
      </c>
      <c r="K2453" s="90">
        <v>-9.7458165108232797E-2</v>
      </c>
      <c r="L2453" s="90">
        <v>0</v>
      </c>
      <c r="M2453" s="90">
        <v>0</v>
      </c>
      <c r="N2453" s="89">
        <v>12</v>
      </c>
      <c r="O2453" s="89">
        <v>86</v>
      </c>
      <c r="P2453" s="89">
        <f t="shared" si="68"/>
        <v>30</v>
      </c>
      <c r="Q2453" s="91">
        <f>(alpha_a+(beta_b/(1+EXP((((-1)*ceta_c)+(delta_d*LN(speed_s)))+(epsilon_e*speed_s)))))</f>
        <v>4.7282502598237635</v>
      </c>
    </row>
    <row r="2454" spans="1:17" x14ac:dyDescent="0.25">
      <c r="A2454" s="88" t="s">
        <v>6</v>
      </c>
      <c r="B2454" s="88" t="s">
        <v>17</v>
      </c>
      <c r="C2454" s="88" t="s">
        <v>65</v>
      </c>
      <c r="D2454" s="88" t="s">
        <v>131</v>
      </c>
      <c r="E2454" s="130">
        <v>0.04</v>
      </c>
      <c r="F2454" s="130">
        <v>0</v>
      </c>
      <c r="G2454" s="90">
        <v>8.7403744476000007</v>
      </c>
      <c r="H2454" s="90">
        <v>-4.8433763400000003E-2</v>
      </c>
      <c r="I2454" s="90">
        <v>2.0602815199999999E-2</v>
      </c>
      <c r="J2454" s="90">
        <v>26.703583951700001</v>
      </c>
      <c r="K2454" s="90">
        <v>1</v>
      </c>
      <c r="L2454" s="90">
        <v>3.5887703299999997E-2</v>
      </c>
      <c r="M2454" s="90">
        <v>5.6383190000000001E-3</v>
      </c>
      <c r="N2454" s="89">
        <v>5</v>
      </c>
      <c r="O2454" s="89">
        <v>85</v>
      </c>
      <c r="P2454" s="89">
        <f t="shared" si="68"/>
        <v>30</v>
      </c>
      <c r="Q2454" s="91">
        <f t="shared" ref="Q2454:Q2471" si="69">(alpha_a+beta_b*speed_s+ceta_c*speed_s^2+delta_d/speed_s)/(epsilon_e+feta_f*speed_s+gamma_g*speed_s^2)</f>
        <v>3.7364806380061157</v>
      </c>
    </row>
    <row r="2455" spans="1:17" x14ac:dyDescent="0.25">
      <c r="A2455" s="88" t="s">
        <v>6</v>
      </c>
      <c r="B2455" s="88" t="s">
        <v>17</v>
      </c>
      <c r="C2455" s="88" t="s">
        <v>65</v>
      </c>
      <c r="D2455" s="88" t="s">
        <v>132</v>
      </c>
      <c r="E2455" s="130">
        <v>0.04</v>
      </c>
      <c r="F2455" s="130">
        <v>0</v>
      </c>
      <c r="G2455" s="90">
        <v>10.1229093267</v>
      </c>
      <c r="H2455" s="90">
        <v>-0.36418734959999999</v>
      </c>
      <c r="I2455" s="90">
        <v>6.0254847E-3</v>
      </c>
      <c r="J2455" s="90">
        <v>39.299732422799998</v>
      </c>
      <c r="K2455" s="90">
        <v>1</v>
      </c>
      <c r="L2455" s="90">
        <v>-2.2525313500000001E-2</v>
      </c>
      <c r="M2455" s="90">
        <v>2.3254547E-3</v>
      </c>
      <c r="N2455" s="89">
        <v>5</v>
      </c>
      <c r="O2455" s="89">
        <v>85</v>
      </c>
      <c r="P2455" s="89">
        <f t="shared" si="68"/>
        <v>30</v>
      </c>
      <c r="Q2455" s="91">
        <f t="shared" si="69"/>
        <v>2.4533920438547909</v>
      </c>
    </row>
    <row r="2456" spans="1:17" x14ac:dyDescent="0.25">
      <c r="A2456" s="88" t="s">
        <v>6</v>
      </c>
      <c r="B2456" s="88" t="s">
        <v>17</v>
      </c>
      <c r="C2456" s="88" t="s">
        <v>65</v>
      </c>
      <c r="D2456" s="88" t="s">
        <v>133</v>
      </c>
      <c r="E2456" s="130">
        <v>0.04</v>
      </c>
      <c r="F2456" s="130">
        <v>0</v>
      </c>
      <c r="G2456" s="90">
        <v>-2.6816059882999999</v>
      </c>
      <c r="H2456" s="90">
        <v>0.28564719259999999</v>
      </c>
      <c r="I2456" s="90">
        <v>3.5167317000000002E-3</v>
      </c>
      <c r="J2456" s="90">
        <v>14.1183539375</v>
      </c>
      <c r="K2456" s="90">
        <v>1</v>
      </c>
      <c r="L2456" s="90">
        <v>-0.40481376260000002</v>
      </c>
      <c r="M2456" s="90">
        <v>5.8058407499999999E-2</v>
      </c>
      <c r="N2456" s="89">
        <v>5</v>
      </c>
      <c r="O2456" s="89">
        <v>85</v>
      </c>
      <c r="P2456" s="89">
        <f t="shared" si="68"/>
        <v>30</v>
      </c>
      <c r="Q2456" s="91">
        <f t="shared" si="69"/>
        <v>0.23166888367865612</v>
      </c>
    </row>
    <row r="2457" spans="1:17" x14ac:dyDescent="0.25">
      <c r="A2457" s="88" t="s">
        <v>20</v>
      </c>
      <c r="B2457" s="88" t="s">
        <v>23</v>
      </c>
      <c r="C2457" s="88" t="s">
        <v>65</v>
      </c>
      <c r="D2457" s="88" t="s">
        <v>131</v>
      </c>
      <c r="E2457" s="130">
        <v>0.04</v>
      </c>
      <c r="F2457" s="130">
        <v>0.5</v>
      </c>
      <c r="G2457" s="90">
        <v>-0.68947924090000001</v>
      </c>
      <c r="H2457" s="90">
        <v>-3.9326540600000001E-2</v>
      </c>
      <c r="I2457" s="90">
        <v>4.0646580000000001E-4</v>
      </c>
      <c r="J2457" s="90">
        <v>208.86885533130001</v>
      </c>
      <c r="K2457" s="90">
        <v>1</v>
      </c>
      <c r="L2457" s="90">
        <v>-2.1645642999999999E-2</v>
      </c>
      <c r="M2457" s="90">
        <v>1.399707E-4</v>
      </c>
      <c r="N2457" s="89">
        <v>5</v>
      </c>
      <c r="O2457" s="89">
        <v>95</v>
      </c>
      <c r="P2457" s="89">
        <f t="shared" si="68"/>
        <v>30</v>
      </c>
      <c r="Q2457" s="91">
        <f t="shared" si="69"/>
        <v>11.453607281062528</v>
      </c>
    </row>
    <row r="2458" spans="1:17" x14ac:dyDescent="0.25">
      <c r="A2458" s="88" t="s">
        <v>20</v>
      </c>
      <c r="B2458" s="88" t="s">
        <v>23</v>
      </c>
      <c r="C2458" s="88" t="s">
        <v>65</v>
      </c>
      <c r="D2458" s="88" t="s">
        <v>132</v>
      </c>
      <c r="E2458" s="130">
        <v>0.04</v>
      </c>
      <c r="F2458" s="130">
        <v>0.5</v>
      </c>
      <c r="G2458" s="90">
        <v>17.5879026273</v>
      </c>
      <c r="H2458" s="90">
        <v>-0.66334547089999996</v>
      </c>
      <c r="I2458" s="90">
        <v>3.71741919E-2</v>
      </c>
      <c r="J2458" s="90">
        <v>218.84353460299999</v>
      </c>
      <c r="K2458" s="90">
        <v>1</v>
      </c>
      <c r="L2458" s="90">
        <v>-4.7431866099999997E-2</v>
      </c>
      <c r="M2458" s="90">
        <v>9.1884354999999997E-3</v>
      </c>
      <c r="N2458" s="89">
        <v>5</v>
      </c>
      <c r="O2458" s="89">
        <v>95</v>
      </c>
      <c r="P2458" s="89">
        <f t="shared" si="68"/>
        <v>30</v>
      </c>
      <c r="Q2458" s="91">
        <f t="shared" si="69"/>
        <v>4.898799416555967</v>
      </c>
    </row>
    <row r="2459" spans="1:17" x14ac:dyDescent="0.25">
      <c r="A2459" s="88" t="s">
        <v>20</v>
      </c>
      <c r="B2459" s="88" t="s">
        <v>23</v>
      </c>
      <c r="C2459" s="88" t="s">
        <v>65</v>
      </c>
      <c r="D2459" s="88" t="s">
        <v>133</v>
      </c>
      <c r="E2459" s="130">
        <v>0.04</v>
      </c>
      <c r="F2459" s="130">
        <v>0.5</v>
      </c>
      <c r="G2459" s="90">
        <v>-23.649050581099999</v>
      </c>
      <c r="H2459" s="90">
        <v>1.8521945662999999</v>
      </c>
      <c r="I2459" s="90">
        <v>-1.9400259999999999E-4</v>
      </c>
      <c r="J2459" s="90">
        <v>105.3938201534</v>
      </c>
      <c r="K2459" s="90">
        <v>1</v>
      </c>
      <c r="L2459" s="90">
        <v>-0.37518414880000001</v>
      </c>
      <c r="M2459" s="90">
        <v>7.3034121600000002E-2</v>
      </c>
      <c r="N2459" s="89">
        <v>5</v>
      </c>
      <c r="O2459" s="89">
        <v>100</v>
      </c>
      <c r="P2459" s="89">
        <f t="shared" si="68"/>
        <v>30</v>
      </c>
      <c r="Q2459" s="91">
        <f t="shared" si="69"/>
        <v>0.63551498605365675</v>
      </c>
    </row>
    <row r="2460" spans="1:17" x14ac:dyDescent="0.25">
      <c r="A2460" s="88" t="s">
        <v>20</v>
      </c>
      <c r="B2460" s="88" t="s">
        <v>24</v>
      </c>
      <c r="C2460" s="88" t="s">
        <v>65</v>
      </c>
      <c r="D2460" s="88" t="s">
        <v>131</v>
      </c>
      <c r="E2460" s="130">
        <v>0.04</v>
      </c>
      <c r="F2460" s="130">
        <v>0.5</v>
      </c>
      <c r="G2460" s="90">
        <v>-1.3603162872000001</v>
      </c>
      <c r="H2460" s="90">
        <v>-3.9314203200000002E-2</v>
      </c>
      <c r="I2460" s="90">
        <v>4.4943030000000001E-4</v>
      </c>
      <c r="J2460" s="90">
        <v>184.62500089490001</v>
      </c>
      <c r="K2460" s="90">
        <v>1</v>
      </c>
      <c r="L2460" s="90">
        <v>-2.42888128E-2</v>
      </c>
      <c r="M2460" s="90">
        <v>1.616985E-4</v>
      </c>
      <c r="N2460" s="89">
        <v>5</v>
      </c>
      <c r="O2460" s="89">
        <v>100</v>
      </c>
      <c r="P2460" s="89">
        <f t="shared" si="68"/>
        <v>30</v>
      </c>
      <c r="Q2460" s="91">
        <f t="shared" si="69"/>
        <v>9.6408157548737137</v>
      </c>
    </row>
    <row r="2461" spans="1:17" x14ac:dyDescent="0.25">
      <c r="A2461" s="88" t="s">
        <v>20</v>
      </c>
      <c r="B2461" s="88" t="s">
        <v>24</v>
      </c>
      <c r="C2461" s="88" t="s">
        <v>65</v>
      </c>
      <c r="D2461" s="88" t="s">
        <v>132</v>
      </c>
      <c r="E2461" s="130">
        <v>0.04</v>
      </c>
      <c r="F2461" s="130">
        <v>0.5</v>
      </c>
      <c r="G2461" s="90">
        <v>8.1298401651999992</v>
      </c>
      <c r="H2461" s="90">
        <v>-0.39105714629999999</v>
      </c>
      <c r="I2461" s="90">
        <v>1.7867039299999998E-2</v>
      </c>
      <c r="J2461" s="90">
        <v>205.5470115418</v>
      </c>
      <c r="K2461" s="90">
        <v>1</v>
      </c>
      <c r="L2461" s="90">
        <v>-4.8898354200000001E-2</v>
      </c>
      <c r="M2461" s="90">
        <v>5.3035271000000002E-3</v>
      </c>
      <c r="N2461" s="89">
        <v>5</v>
      </c>
      <c r="O2461" s="89">
        <v>100</v>
      </c>
      <c r="P2461" s="89">
        <f t="shared" si="68"/>
        <v>30</v>
      </c>
      <c r="Q2461" s="91">
        <f t="shared" si="69"/>
        <v>4.4888582797745507</v>
      </c>
    </row>
    <row r="2462" spans="1:17" x14ac:dyDescent="0.25">
      <c r="A2462" s="88" t="s">
        <v>20</v>
      </c>
      <c r="B2462" s="88" t="s">
        <v>24</v>
      </c>
      <c r="C2462" s="88" t="s">
        <v>65</v>
      </c>
      <c r="D2462" s="88" t="s">
        <v>133</v>
      </c>
      <c r="E2462" s="130">
        <v>0.04</v>
      </c>
      <c r="F2462" s="130">
        <v>0.5</v>
      </c>
      <c r="G2462" s="90">
        <v>-20.4096861377</v>
      </c>
      <c r="H2462" s="90">
        <v>1.533974403</v>
      </c>
      <c r="I2462" s="90">
        <v>-2.0528879000000001E-3</v>
      </c>
      <c r="J2462" s="90">
        <v>102.40936623739999</v>
      </c>
      <c r="K2462" s="90">
        <v>1</v>
      </c>
      <c r="L2462" s="90">
        <v>-0.32085528260000001</v>
      </c>
      <c r="M2462" s="90">
        <v>6.3061927200000006E-2</v>
      </c>
      <c r="N2462" s="89">
        <v>5</v>
      </c>
      <c r="O2462" s="89">
        <v>100</v>
      </c>
      <c r="P2462" s="89">
        <f t="shared" si="68"/>
        <v>30</v>
      </c>
      <c r="Q2462" s="91">
        <f t="shared" si="69"/>
        <v>0.56462807959034611</v>
      </c>
    </row>
    <row r="2463" spans="1:17" x14ac:dyDescent="0.25">
      <c r="A2463" s="88" t="s">
        <v>20</v>
      </c>
      <c r="B2463" s="88" t="s">
        <v>19</v>
      </c>
      <c r="C2463" s="88" t="s">
        <v>65</v>
      </c>
      <c r="D2463" s="88" t="s">
        <v>131</v>
      </c>
      <c r="E2463" s="130">
        <v>0.04</v>
      </c>
      <c r="F2463" s="130">
        <v>0.5</v>
      </c>
      <c r="G2463" s="90">
        <v>78.906889490099999</v>
      </c>
      <c r="H2463" s="90">
        <v>-21.591850283700001</v>
      </c>
      <c r="I2463" s="90">
        <v>-0.84532193109999998</v>
      </c>
      <c r="J2463" s="90">
        <v>-29.796268838900001</v>
      </c>
      <c r="K2463" s="90">
        <v>0</v>
      </c>
      <c r="L2463" s="90">
        <v>0.45405789520000001</v>
      </c>
      <c r="M2463" s="90">
        <v>-0.1582906888</v>
      </c>
      <c r="N2463" s="89">
        <v>5</v>
      </c>
      <c r="O2463" s="89">
        <v>65</v>
      </c>
      <c r="P2463" s="89">
        <f t="shared" si="68"/>
        <v>30</v>
      </c>
      <c r="Q2463" s="91">
        <f t="shared" si="69"/>
        <v>10.327792406573499</v>
      </c>
    </row>
    <row r="2464" spans="1:17" x14ac:dyDescent="0.25">
      <c r="A2464" s="88" t="s">
        <v>20</v>
      </c>
      <c r="B2464" s="88" t="s">
        <v>19</v>
      </c>
      <c r="C2464" s="88" t="s">
        <v>65</v>
      </c>
      <c r="D2464" s="88" t="s">
        <v>132</v>
      </c>
      <c r="E2464" s="130">
        <v>0.04</v>
      </c>
      <c r="F2464" s="130">
        <v>0.5</v>
      </c>
      <c r="G2464" s="90">
        <v>-78.337070178000005</v>
      </c>
      <c r="H2464" s="90">
        <v>2.5978619498</v>
      </c>
      <c r="I2464" s="90">
        <v>-0.20419233949999999</v>
      </c>
      <c r="J2464" s="90">
        <v>219.3352386343</v>
      </c>
      <c r="K2464" s="90">
        <v>1</v>
      </c>
      <c r="L2464" s="90">
        <v>-0.19693769699999999</v>
      </c>
      <c r="M2464" s="90">
        <v>-4.2829988899999998E-2</v>
      </c>
      <c r="N2464" s="89">
        <v>5</v>
      </c>
      <c r="O2464" s="89">
        <v>65</v>
      </c>
      <c r="P2464" s="89">
        <f t="shared" si="68"/>
        <v>30</v>
      </c>
      <c r="Q2464" s="91">
        <f t="shared" si="69"/>
        <v>4.0700184205782834</v>
      </c>
    </row>
    <row r="2465" spans="1:17" x14ac:dyDescent="0.25">
      <c r="A2465" s="88" t="s">
        <v>20</v>
      </c>
      <c r="B2465" s="88" t="s">
        <v>19</v>
      </c>
      <c r="C2465" s="88" t="s">
        <v>65</v>
      </c>
      <c r="D2465" s="88" t="s">
        <v>133</v>
      </c>
      <c r="E2465" s="130">
        <v>0.04</v>
      </c>
      <c r="F2465" s="130">
        <v>0.5</v>
      </c>
      <c r="G2465" s="90">
        <v>-14.5399357778</v>
      </c>
      <c r="H2465" s="90">
        <v>1.2957846346999999</v>
      </c>
      <c r="I2465" s="90">
        <v>3.9213373000000001E-3</v>
      </c>
      <c r="J2465" s="90">
        <v>47.379395480100001</v>
      </c>
      <c r="K2465" s="90">
        <v>1</v>
      </c>
      <c r="L2465" s="90">
        <v>-0.4756810917</v>
      </c>
      <c r="M2465" s="90">
        <v>7.6583416900000006E-2</v>
      </c>
      <c r="N2465" s="89">
        <v>5</v>
      </c>
      <c r="O2465" s="89">
        <v>70</v>
      </c>
      <c r="P2465" s="89">
        <f t="shared" si="68"/>
        <v>30</v>
      </c>
      <c r="Q2465" s="91">
        <f t="shared" si="69"/>
        <v>0.52901462869983573</v>
      </c>
    </row>
    <row r="2466" spans="1:17" x14ac:dyDescent="0.25">
      <c r="A2466" s="88" t="s">
        <v>20</v>
      </c>
      <c r="B2466" s="88" t="s">
        <v>22</v>
      </c>
      <c r="C2466" s="88" t="s">
        <v>65</v>
      </c>
      <c r="D2466" s="88" t="s">
        <v>131</v>
      </c>
      <c r="E2466" s="130">
        <v>0.04</v>
      </c>
      <c r="F2466" s="130">
        <v>0.5</v>
      </c>
      <c r="G2466" s="90">
        <v>-68.649087459399993</v>
      </c>
      <c r="H2466" s="90">
        <v>12.5964333028</v>
      </c>
      <c r="I2466" s="90">
        <v>0.5398702823</v>
      </c>
      <c r="J2466" s="90">
        <v>83.595336639699994</v>
      </c>
      <c r="K2466" s="90">
        <v>1</v>
      </c>
      <c r="L2466" s="90">
        <v>-0.85833061050000004</v>
      </c>
      <c r="M2466" s="90">
        <v>0.1818087837</v>
      </c>
      <c r="N2466" s="89">
        <v>5</v>
      </c>
      <c r="O2466" s="89">
        <v>85</v>
      </c>
      <c r="P2466" s="89">
        <f t="shared" si="68"/>
        <v>30</v>
      </c>
      <c r="Q2466" s="91">
        <f t="shared" si="69"/>
        <v>5.7454294526154239</v>
      </c>
    </row>
    <row r="2467" spans="1:17" x14ac:dyDescent="0.25">
      <c r="A2467" s="88" t="s">
        <v>20</v>
      </c>
      <c r="B2467" s="88" t="s">
        <v>22</v>
      </c>
      <c r="C2467" s="88" t="s">
        <v>65</v>
      </c>
      <c r="D2467" s="88" t="s">
        <v>132</v>
      </c>
      <c r="E2467" s="130">
        <v>0.04</v>
      </c>
      <c r="F2467" s="130">
        <v>0.5</v>
      </c>
      <c r="G2467" s="90">
        <v>50.8583382538</v>
      </c>
      <c r="H2467" s="90">
        <v>-1.0439167435000001</v>
      </c>
      <c r="I2467" s="90">
        <v>3.8138227900000002E-2</v>
      </c>
      <c r="J2467" s="90">
        <v>48.719792927900002</v>
      </c>
      <c r="K2467" s="90">
        <v>1</v>
      </c>
      <c r="L2467" s="90">
        <v>0.21713118570000001</v>
      </c>
      <c r="M2467" s="90">
        <v>1.5450030199999999E-2</v>
      </c>
      <c r="N2467" s="89">
        <v>5</v>
      </c>
      <c r="O2467" s="89">
        <v>85</v>
      </c>
      <c r="P2467" s="89">
        <f t="shared" si="68"/>
        <v>30</v>
      </c>
      <c r="Q2467" s="91">
        <f t="shared" si="69"/>
        <v>2.5906592584090471</v>
      </c>
    </row>
    <row r="2468" spans="1:17" x14ac:dyDescent="0.25">
      <c r="A2468" s="88" t="s">
        <v>20</v>
      </c>
      <c r="B2468" s="88" t="s">
        <v>22</v>
      </c>
      <c r="C2468" s="88" t="s">
        <v>65</v>
      </c>
      <c r="D2468" s="88" t="s">
        <v>133</v>
      </c>
      <c r="E2468" s="130">
        <v>0.04</v>
      </c>
      <c r="F2468" s="130">
        <v>0.5</v>
      </c>
      <c r="G2468" s="90">
        <v>-45.171900935499998</v>
      </c>
      <c r="H2468" s="90">
        <v>2.9242699670999999</v>
      </c>
      <c r="I2468" s="90">
        <v>-6.9285139499999995E-2</v>
      </c>
      <c r="J2468" s="90">
        <v>115.44052696200001</v>
      </c>
      <c r="K2468" s="90">
        <v>1</v>
      </c>
      <c r="L2468" s="90">
        <v>0.12991174050000001</v>
      </c>
      <c r="M2468" s="90">
        <v>-0.14051683400000001</v>
      </c>
      <c r="N2468" s="89">
        <v>5</v>
      </c>
      <c r="O2468" s="89">
        <v>85</v>
      </c>
      <c r="P2468" s="89">
        <f t="shared" si="68"/>
        <v>30</v>
      </c>
      <c r="Q2468" s="91">
        <f t="shared" si="69"/>
        <v>0.13122233123429122</v>
      </c>
    </row>
    <row r="2469" spans="1:17" x14ac:dyDescent="0.25">
      <c r="A2469" s="88" t="s">
        <v>20</v>
      </c>
      <c r="B2469" s="88" t="s">
        <v>21</v>
      </c>
      <c r="C2469" s="88" t="s">
        <v>65</v>
      </c>
      <c r="D2469" s="88" t="s">
        <v>131</v>
      </c>
      <c r="E2469" s="130">
        <v>0.04</v>
      </c>
      <c r="F2469" s="130">
        <v>0.5</v>
      </c>
      <c r="G2469" s="90">
        <v>-141.3509202516</v>
      </c>
      <c r="H2469" s="90">
        <v>17.617609275700001</v>
      </c>
      <c r="I2469" s="90">
        <v>0.88193354189999995</v>
      </c>
      <c r="J2469" s="90">
        <v>136.50707462560001</v>
      </c>
      <c r="K2469" s="90">
        <v>1</v>
      </c>
      <c r="L2469" s="90">
        <v>-1.2523383888999999</v>
      </c>
      <c r="M2469" s="90">
        <v>0.2043151983</v>
      </c>
      <c r="N2469" s="89">
        <v>5</v>
      </c>
      <c r="O2469" s="89">
        <v>80</v>
      </c>
      <c r="P2469" s="89">
        <f t="shared" si="68"/>
        <v>30</v>
      </c>
      <c r="Q2469" s="91">
        <f t="shared" si="69"/>
        <v>8.0472432320187419</v>
      </c>
    </row>
    <row r="2470" spans="1:17" x14ac:dyDescent="0.25">
      <c r="A2470" s="88" t="s">
        <v>20</v>
      </c>
      <c r="B2470" s="88" t="s">
        <v>21</v>
      </c>
      <c r="C2470" s="88" t="s">
        <v>65</v>
      </c>
      <c r="D2470" s="88" t="s">
        <v>132</v>
      </c>
      <c r="E2470" s="130">
        <v>0.04</v>
      </c>
      <c r="F2470" s="130">
        <v>0.5</v>
      </c>
      <c r="G2470" s="90">
        <v>60.027736340600001</v>
      </c>
      <c r="H2470" s="90">
        <v>-0.83941072859999999</v>
      </c>
      <c r="I2470" s="90">
        <v>0.1086892448</v>
      </c>
      <c r="J2470" s="90">
        <v>63.333582474799996</v>
      </c>
      <c r="K2470" s="90">
        <v>1</v>
      </c>
      <c r="L2470" s="90">
        <v>0.117559908</v>
      </c>
      <c r="M2470" s="90">
        <v>3.8869343399999999E-2</v>
      </c>
      <c r="N2470" s="89">
        <v>5</v>
      </c>
      <c r="O2470" s="89">
        <v>80</v>
      </c>
      <c r="P2470" s="89">
        <f t="shared" si="68"/>
        <v>30</v>
      </c>
      <c r="Q2470" s="91">
        <f t="shared" si="69"/>
        <v>3.411277189297186</v>
      </c>
    </row>
    <row r="2471" spans="1:17" x14ac:dyDescent="0.25">
      <c r="A2471" s="88" t="s">
        <v>20</v>
      </c>
      <c r="B2471" s="88" t="s">
        <v>21</v>
      </c>
      <c r="C2471" s="88" t="s">
        <v>65</v>
      </c>
      <c r="D2471" s="88" t="s">
        <v>133</v>
      </c>
      <c r="E2471" s="130">
        <v>0.04</v>
      </c>
      <c r="F2471" s="130">
        <v>0.5</v>
      </c>
      <c r="G2471" s="90">
        <v>-10.1472551545</v>
      </c>
      <c r="H2471" s="90">
        <v>0.74683203949999999</v>
      </c>
      <c r="I2471" s="90">
        <v>4.3897195999999996E-3</v>
      </c>
      <c r="J2471" s="90">
        <v>43.698066431199997</v>
      </c>
      <c r="K2471" s="90">
        <v>1</v>
      </c>
      <c r="L2471" s="90">
        <v>-0.40187170030000002</v>
      </c>
      <c r="M2471" s="90">
        <v>6.2714526199999995E-2</v>
      </c>
      <c r="N2471" s="89">
        <v>5</v>
      </c>
      <c r="O2471" s="89">
        <v>85</v>
      </c>
      <c r="P2471" s="89">
        <f t="shared" si="68"/>
        <v>30</v>
      </c>
      <c r="Q2471" s="91">
        <f t="shared" si="69"/>
        <v>0.38921025890749489</v>
      </c>
    </row>
    <row r="2472" spans="1:17" x14ac:dyDescent="0.25">
      <c r="A2472" s="88" t="s">
        <v>20</v>
      </c>
      <c r="B2472" s="88" t="s">
        <v>23</v>
      </c>
      <c r="C2472" s="88" t="s">
        <v>65</v>
      </c>
      <c r="D2472" s="88" t="s">
        <v>134</v>
      </c>
      <c r="E2472" s="130">
        <v>0.04</v>
      </c>
      <c r="F2472" s="130">
        <v>0.5</v>
      </c>
      <c r="G2472" s="90">
        <v>15.15895549300137</v>
      </c>
      <c r="H2472" s="90">
        <v>0.12342599216860742</v>
      </c>
      <c r="I2472" s="90">
        <v>235.93686177662664</v>
      </c>
      <c r="J2472" s="90">
        <v>-0.90715167562258925</v>
      </c>
      <c r="K2472" s="90">
        <v>0</v>
      </c>
      <c r="L2472" s="90">
        <v>0</v>
      </c>
      <c r="M2472" s="90">
        <v>0</v>
      </c>
      <c r="N2472" s="89">
        <v>12</v>
      </c>
      <c r="O2472" s="89">
        <v>86</v>
      </c>
      <c r="P2472" s="89">
        <f t="shared" si="68"/>
        <v>30</v>
      </c>
      <c r="Q2472" s="91">
        <f>((alpha_a*(speed_s^beta_b))+(ceta_c*(speed_s^delta_d)))</f>
        <v>33.851710388058919</v>
      </c>
    </row>
    <row r="2473" spans="1:17" x14ac:dyDescent="0.25">
      <c r="A2473" s="88" t="s">
        <v>20</v>
      </c>
      <c r="B2473" s="88" t="s">
        <v>23</v>
      </c>
      <c r="C2473" s="88" t="s">
        <v>65</v>
      </c>
      <c r="D2473" s="88" t="s">
        <v>135</v>
      </c>
      <c r="E2473" s="130">
        <v>0.04</v>
      </c>
      <c r="F2473" s="130">
        <v>0.5</v>
      </c>
      <c r="G2473" s="90">
        <v>15.846167836289077</v>
      </c>
      <c r="H2473" s="90">
        <v>2.3746275841940265E-2</v>
      </c>
      <c r="I2473" s="90">
        <v>224.05678264350067</v>
      </c>
      <c r="J2473" s="90">
        <v>-1.0115046782926675</v>
      </c>
      <c r="K2473" s="90">
        <v>0</v>
      </c>
      <c r="L2473" s="90">
        <v>0</v>
      </c>
      <c r="M2473" s="90">
        <v>0</v>
      </c>
      <c r="N2473" s="89">
        <v>12</v>
      </c>
      <c r="O2473" s="89">
        <v>90</v>
      </c>
      <c r="P2473" s="89">
        <f t="shared" si="68"/>
        <v>30</v>
      </c>
      <c r="Q2473" s="91">
        <f>((alpha_a*(speed_s^beta_b))+(ceta_c*(speed_s^delta_d)))</f>
        <v>24.361059803772449</v>
      </c>
    </row>
    <row r="2474" spans="1:17" x14ac:dyDescent="0.25">
      <c r="A2474" s="88" t="s">
        <v>20</v>
      </c>
      <c r="B2474" s="88" t="s">
        <v>23</v>
      </c>
      <c r="C2474" s="88" t="s">
        <v>65</v>
      </c>
      <c r="D2474" s="88" t="s">
        <v>136</v>
      </c>
      <c r="E2474" s="130">
        <v>0.04</v>
      </c>
      <c r="F2474" s="130">
        <v>0.5</v>
      </c>
      <c r="G2474" s="90">
        <v>3.5313184643522915</v>
      </c>
      <c r="H2474" s="90">
        <v>5.5403603277833087</v>
      </c>
      <c r="I2474" s="90">
        <v>-0.13631834713209234</v>
      </c>
      <c r="J2474" s="90">
        <v>0</v>
      </c>
      <c r="K2474" s="90">
        <v>0</v>
      </c>
      <c r="L2474" s="90">
        <v>0</v>
      </c>
      <c r="M2474" s="90">
        <v>0</v>
      </c>
      <c r="N2474" s="89">
        <v>12</v>
      </c>
      <c r="O2474" s="89">
        <v>94</v>
      </c>
      <c r="P2474" s="89">
        <f t="shared" si="68"/>
        <v>30</v>
      </c>
      <c r="Q2474" s="91">
        <f>EXP((alpha_a+(beta_b/speed_s))+(ceta_c*LN(speed_s)))</f>
        <v>25.851058208274772</v>
      </c>
    </row>
    <row r="2475" spans="1:17" x14ac:dyDescent="0.25">
      <c r="A2475" s="88" t="s">
        <v>20</v>
      </c>
      <c r="B2475" s="88" t="s">
        <v>23</v>
      </c>
      <c r="C2475" s="88" t="s">
        <v>65</v>
      </c>
      <c r="D2475" s="88" t="s">
        <v>137</v>
      </c>
      <c r="E2475" s="130">
        <v>0.04</v>
      </c>
      <c r="F2475" s="130">
        <v>0.5</v>
      </c>
      <c r="G2475" s="90">
        <v>20.717004069381467</v>
      </c>
      <c r="H2475" s="90">
        <v>-0.10001973129471088</v>
      </c>
      <c r="I2475" s="90">
        <v>349.74525178142187</v>
      </c>
      <c r="J2475" s="90">
        <v>-1.2121815876538857</v>
      </c>
      <c r="K2475" s="90">
        <v>0</v>
      </c>
      <c r="L2475" s="90">
        <v>0</v>
      </c>
      <c r="M2475" s="90">
        <v>0</v>
      </c>
      <c r="N2475" s="89">
        <v>12</v>
      </c>
      <c r="O2475" s="89">
        <v>97</v>
      </c>
      <c r="P2475" s="89">
        <f t="shared" si="68"/>
        <v>30</v>
      </c>
      <c r="Q2475" s="91">
        <f t="shared" ref="Q2475:Q2481" si="70">((alpha_a*(speed_s^beta_b))+(ceta_c*(speed_s^delta_d)))</f>
        <v>20.40815970610214</v>
      </c>
    </row>
    <row r="2476" spans="1:17" x14ac:dyDescent="0.25">
      <c r="A2476" s="88" t="s">
        <v>20</v>
      </c>
      <c r="B2476" s="88" t="s">
        <v>23</v>
      </c>
      <c r="C2476" s="88" t="s">
        <v>65</v>
      </c>
      <c r="D2476" s="88" t="s">
        <v>138</v>
      </c>
      <c r="E2476" s="130">
        <v>0.04</v>
      </c>
      <c r="F2476" s="130">
        <v>0.5</v>
      </c>
      <c r="G2476" s="90">
        <v>2124.7806773132106</v>
      </c>
      <c r="H2476" s="90">
        <v>-2.7486550874437272</v>
      </c>
      <c r="I2476" s="90">
        <v>37.590119986203192</v>
      </c>
      <c r="J2476" s="90">
        <v>-0.27951597325075478</v>
      </c>
      <c r="K2476" s="90">
        <v>0</v>
      </c>
      <c r="L2476" s="90">
        <v>0</v>
      </c>
      <c r="M2476" s="90">
        <v>0</v>
      </c>
      <c r="N2476" s="89">
        <v>12</v>
      </c>
      <c r="O2476" s="89">
        <v>98</v>
      </c>
      <c r="P2476" s="89">
        <f t="shared" si="68"/>
        <v>30</v>
      </c>
      <c r="Q2476" s="91">
        <f t="shared" si="70"/>
        <v>14.712647938189908</v>
      </c>
    </row>
    <row r="2477" spans="1:17" x14ac:dyDescent="0.25">
      <c r="A2477" s="88" t="s">
        <v>20</v>
      </c>
      <c r="B2477" s="88" t="s">
        <v>24</v>
      </c>
      <c r="C2477" s="88" t="s">
        <v>65</v>
      </c>
      <c r="D2477" s="88" t="s">
        <v>134</v>
      </c>
      <c r="E2477" s="130">
        <v>0.04</v>
      </c>
      <c r="F2477" s="130">
        <v>0.5</v>
      </c>
      <c r="G2477" s="90">
        <v>11.024579374705196</v>
      </c>
      <c r="H2477" s="90">
        <v>0.14631750658366255</v>
      </c>
      <c r="I2477" s="90">
        <v>233.48467490884201</v>
      </c>
      <c r="J2477" s="90">
        <v>-0.9876655997217817</v>
      </c>
      <c r="K2477" s="90">
        <v>0</v>
      </c>
      <c r="L2477" s="90">
        <v>0</v>
      </c>
      <c r="M2477" s="90">
        <v>0</v>
      </c>
      <c r="N2477" s="89">
        <v>12</v>
      </c>
      <c r="O2477" s="89">
        <v>89</v>
      </c>
      <c r="P2477" s="89">
        <f t="shared" si="68"/>
        <v>30</v>
      </c>
      <c r="Q2477" s="91">
        <f t="shared" si="70"/>
        <v>26.25015041416146</v>
      </c>
    </row>
    <row r="2478" spans="1:17" x14ac:dyDescent="0.25">
      <c r="A2478" s="88" t="s">
        <v>20</v>
      </c>
      <c r="B2478" s="88" t="s">
        <v>24</v>
      </c>
      <c r="C2478" s="88" t="s">
        <v>65</v>
      </c>
      <c r="D2478" s="88" t="s">
        <v>135</v>
      </c>
      <c r="E2478" s="130">
        <v>0.04</v>
      </c>
      <c r="F2478" s="130">
        <v>0.5</v>
      </c>
      <c r="G2478" s="90">
        <v>185.09453660700174</v>
      </c>
      <c r="H2478" s="90">
        <v>-0.95789191032741206</v>
      </c>
      <c r="I2478" s="90">
        <v>8.8901475501370548</v>
      </c>
      <c r="J2478" s="90">
        <v>9.6114794509840229E-2</v>
      </c>
      <c r="K2478" s="90">
        <v>0</v>
      </c>
      <c r="L2478" s="90">
        <v>0</v>
      </c>
      <c r="M2478" s="90">
        <v>0</v>
      </c>
      <c r="N2478" s="89">
        <v>12</v>
      </c>
      <c r="O2478" s="89">
        <v>95</v>
      </c>
      <c r="P2478" s="89">
        <f t="shared" si="68"/>
        <v>30</v>
      </c>
      <c r="Q2478" s="91">
        <f t="shared" si="70"/>
        <v>19.447557531406236</v>
      </c>
    </row>
    <row r="2479" spans="1:17" x14ac:dyDescent="0.25">
      <c r="A2479" s="88" t="s">
        <v>20</v>
      </c>
      <c r="B2479" s="88" t="s">
        <v>24</v>
      </c>
      <c r="C2479" s="88" t="s">
        <v>65</v>
      </c>
      <c r="D2479" s="88" t="s">
        <v>136</v>
      </c>
      <c r="E2479" s="130">
        <v>0.04</v>
      </c>
      <c r="F2479" s="130">
        <v>0.5</v>
      </c>
      <c r="G2479" s="90">
        <v>12.919206639382876</v>
      </c>
      <c r="H2479" s="90">
        <v>1.5526837077149169E-2</v>
      </c>
      <c r="I2479" s="90">
        <v>212.2807708207869</v>
      </c>
      <c r="J2479" s="90">
        <v>-0.97575557688205306</v>
      </c>
      <c r="K2479" s="90">
        <v>0</v>
      </c>
      <c r="L2479" s="90">
        <v>0</v>
      </c>
      <c r="M2479" s="90">
        <v>0</v>
      </c>
      <c r="N2479" s="89">
        <v>12</v>
      </c>
      <c r="O2479" s="89">
        <v>99</v>
      </c>
      <c r="P2479" s="89">
        <f t="shared" si="68"/>
        <v>30</v>
      </c>
      <c r="Q2479" s="91">
        <f t="shared" si="70"/>
        <v>21.304051917941027</v>
      </c>
    </row>
    <row r="2480" spans="1:17" x14ac:dyDescent="0.25">
      <c r="A2480" s="88" t="s">
        <v>20</v>
      </c>
      <c r="B2480" s="88" t="s">
        <v>24</v>
      </c>
      <c r="C2480" s="88" t="s">
        <v>65</v>
      </c>
      <c r="D2480" s="88" t="s">
        <v>137</v>
      </c>
      <c r="E2480" s="130">
        <v>0.04</v>
      </c>
      <c r="F2480" s="130">
        <v>0.5</v>
      </c>
      <c r="G2480" s="90">
        <v>806.24618012250448</v>
      </c>
      <c r="H2480" s="90">
        <v>-1.556835653423936</v>
      </c>
      <c r="I2480" s="90">
        <v>18.833868349849958</v>
      </c>
      <c r="J2480" s="90">
        <v>-0.10012832805461272</v>
      </c>
      <c r="K2480" s="90">
        <v>0</v>
      </c>
      <c r="L2480" s="90">
        <v>0</v>
      </c>
      <c r="M2480" s="90">
        <v>0</v>
      </c>
      <c r="N2480" s="89">
        <v>12</v>
      </c>
      <c r="O2480" s="89">
        <v>101</v>
      </c>
      <c r="P2480" s="89">
        <f t="shared" si="68"/>
        <v>30</v>
      </c>
      <c r="Q2480" s="91">
        <f t="shared" si="70"/>
        <v>17.442134559816481</v>
      </c>
    </row>
    <row r="2481" spans="1:17" x14ac:dyDescent="0.25">
      <c r="A2481" s="88" t="s">
        <v>20</v>
      </c>
      <c r="B2481" s="88" t="s">
        <v>24</v>
      </c>
      <c r="C2481" s="88" t="s">
        <v>65</v>
      </c>
      <c r="D2481" s="88" t="s">
        <v>138</v>
      </c>
      <c r="E2481" s="130">
        <v>0.04</v>
      </c>
      <c r="F2481" s="130">
        <v>0.5</v>
      </c>
      <c r="G2481" s="90">
        <v>6083.6677615815188</v>
      </c>
      <c r="H2481" s="90">
        <v>-2.9282318082468941</v>
      </c>
      <c r="I2481" s="90">
        <v>27.156609620868291</v>
      </c>
      <c r="J2481" s="90">
        <v>-0.23530519085060725</v>
      </c>
      <c r="K2481" s="90">
        <v>0</v>
      </c>
      <c r="L2481" s="90">
        <v>0</v>
      </c>
      <c r="M2481" s="90">
        <v>0</v>
      </c>
      <c r="N2481" s="89">
        <v>12</v>
      </c>
      <c r="O2481" s="89">
        <v>102</v>
      </c>
      <c r="P2481" s="89">
        <f t="shared" si="68"/>
        <v>30</v>
      </c>
      <c r="Q2481" s="91">
        <f t="shared" si="70"/>
        <v>12.485969845452974</v>
      </c>
    </row>
    <row r="2482" spans="1:17" x14ac:dyDescent="0.25">
      <c r="A2482" s="88" t="s">
        <v>20</v>
      </c>
      <c r="B2482" s="88" t="s">
        <v>19</v>
      </c>
      <c r="C2482" s="88" t="s">
        <v>65</v>
      </c>
      <c r="D2482" s="88" t="s">
        <v>134</v>
      </c>
      <c r="E2482" s="130">
        <v>0.04</v>
      </c>
      <c r="F2482" s="130">
        <v>0.5</v>
      </c>
      <c r="G2482" s="90">
        <v>3.9928930797138364</v>
      </c>
      <c r="H2482" s="90">
        <v>2.20281542944808</v>
      </c>
      <c r="I2482" s="90">
        <v>-0.10366330120502293</v>
      </c>
      <c r="J2482" s="90">
        <v>0</v>
      </c>
      <c r="K2482" s="90">
        <v>0</v>
      </c>
      <c r="L2482" s="90">
        <v>0</v>
      </c>
      <c r="M2482" s="90">
        <v>0</v>
      </c>
      <c r="N2482" s="89">
        <v>11</v>
      </c>
      <c r="O2482" s="89">
        <v>60</v>
      </c>
      <c r="P2482" s="89">
        <f t="shared" si="68"/>
        <v>30</v>
      </c>
      <c r="Q2482" s="91">
        <f>EXP((alpha_a+(beta_b/speed_s))+(ceta_c*LN(speed_s)))</f>
        <v>41.006923244146584</v>
      </c>
    </row>
    <row r="2483" spans="1:17" x14ac:dyDescent="0.25">
      <c r="A2483" s="88" t="s">
        <v>20</v>
      </c>
      <c r="B2483" s="88" t="s">
        <v>19</v>
      </c>
      <c r="C2483" s="88" t="s">
        <v>65</v>
      </c>
      <c r="D2483" s="88" t="s">
        <v>135</v>
      </c>
      <c r="E2483" s="130">
        <v>0.04</v>
      </c>
      <c r="F2483" s="130">
        <v>0.5</v>
      </c>
      <c r="G2483" s="90">
        <v>3.7318792119051154</v>
      </c>
      <c r="H2483" s="90">
        <v>1.6339854348490142</v>
      </c>
      <c r="I2483" s="90">
        <v>-0.16381966639967727</v>
      </c>
      <c r="J2483" s="90">
        <v>0</v>
      </c>
      <c r="K2483" s="90">
        <v>0</v>
      </c>
      <c r="L2483" s="90">
        <v>0</v>
      </c>
      <c r="M2483" s="90">
        <v>0</v>
      </c>
      <c r="N2483" s="89">
        <v>11</v>
      </c>
      <c r="O2483" s="89">
        <v>61</v>
      </c>
      <c r="P2483" s="89">
        <f t="shared" si="68"/>
        <v>30</v>
      </c>
      <c r="Q2483" s="91">
        <f>EXP((alpha_a+(beta_b/speed_s))+(ceta_c*LN(speed_s)))</f>
        <v>25.25849090459419</v>
      </c>
    </row>
    <row r="2484" spans="1:17" x14ac:dyDescent="0.25">
      <c r="A2484" s="88" t="s">
        <v>20</v>
      </c>
      <c r="B2484" s="88" t="s">
        <v>19</v>
      </c>
      <c r="C2484" s="88" t="s">
        <v>65</v>
      </c>
      <c r="D2484" s="88" t="s">
        <v>136</v>
      </c>
      <c r="E2484" s="130">
        <v>0.04</v>
      </c>
      <c r="F2484" s="130">
        <v>0.5</v>
      </c>
      <c r="G2484" s="90">
        <v>87.083844672037941</v>
      </c>
      <c r="H2484" s="90">
        <v>1.0050187350395252</v>
      </c>
      <c r="I2484" s="90">
        <v>-0.41044178940346476</v>
      </c>
      <c r="J2484" s="90">
        <v>0</v>
      </c>
      <c r="K2484" s="90">
        <v>0</v>
      </c>
      <c r="L2484" s="90">
        <v>0</v>
      </c>
      <c r="M2484" s="90">
        <v>0</v>
      </c>
      <c r="N2484" s="89">
        <v>11</v>
      </c>
      <c r="O2484" s="89">
        <v>60</v>
      </c>
      <c r="P2484" s="89">
        <f t="shared" si="68"/>
        <v>30</v>
      </c>
      <c r="Q2484" s="91">
        <f>((alpha_a*(beta_b^speed_s))*(speed_s^ceta_c))</f>
        <v>25.054747787614303</v>
      </c>
    </row>
    <row r="2485" spans="1:17" x14ac:dyDescent="0.25">
      <c r="A2485" s="88" t="s">
        <v>20</v>
      </c>
      <c r="B2485" s="88" t="s">
        <v>19</v>
      </c>
      <c r="C2485" s="88" t="s">
        <v>65</v>
      </c>
      <c r="D2485" s="88" t="s">
        <v>137</v>
      </c>
      <c r="E2485" s="130">
        <v>0.04</v>
      </c>
      <c r="F2485" s="130">
        <v>0.5</v>
      </c>
      <c r="G2485" s="90">
        <v>568.59738036649537</v>
      </c>
      <c r="H2485" s="90">
        <v>-1.461354238460937</v>
      </c>
      <c r="I2485" s="90">
        <v>20.773570885428956</v>
      </c>
      <c r="J2485" s="90">
        <v>-6.1787383878806702E-2</v>
      </c>
      <c r="K2485" s="90">
        <v>0</v>
      </c>
      <c r="L2485" s="90">
        <v>0</v>
      </c>
      <c r="M2485" s="90">
        <v>0</v>
      </c>
      <c r="N2485" s="89">
        <v>11</v>
      </c>
      <c r="O2485" s="89">
        <v>66</v>
      </c>
      <c r="P2485" s="89">
        <f t="shared" si="68"/>
        <v>30</v>
      </c>
      <c r="Q2485" s="91">
        <f>((alpha_a*(speed_s^beta_b))+(ceta_c*(speed_s^delta_d)))</f>
        <v>20.782643013531768</v>
      </c>
    </row>
    <row r="2486" spans="1:17" x14ac:dyDescent="0.25">
      <c r="A2486" s="88" t="s">
        <v>20</v>
      </c>
      <c r="B2486" s="88" t="s">
        <v>19</v>
      </c>
      <c r="C2486" s="88" t="s">
        <v>65</v>
      </c>
      <c r="D2486" s="88" t="s">
        <v>138</v>
      </c>
      <c r="E2486" s="130">
        <v>0.04</v>
      </c>
      <c r="F2486" s="130">
        <v>0.5</v>
      </c>
      <c r="G2486" s="90">
        <v>3.5666400014689938</v>
      </c>
      <c r="H2486" s="90">
        <v>2.4614955168463246</v>
      </c>
      <c r="I2486" s="90">
        <v>-0.27895006333622785</v>
      </c>
      <c r="J2486" s="90">
        <v>0</v>
      </c>
      <c r="K2486" s="90">
        <v>0</v>
      </c>
      <c r="L2486" s="90">
        <v>0</v>
      </c>
      <c r="M2486" s="90">
        <v>0</v>
      </c>
      <c r="N2486" s="89">
        <v>11</v>
      </c>
      <c r="O2486" s="89">
        <v>68</v>
      </c>
      <c r="P2486" s="89">
        <f t="shared" si="68"/>
        <v>30</v>
      </c>
      <c r="Q2486" s="91">
        <f>EXP((alpha_a+(beta_b/speed_s))+(ceta_c*LN(speed_s)))</f>
        <v>14.878625115690086</v>
      </c>
    </row>
    <row r="2487" spans="1:17" x14ac:dyDescent="0.25">
      <c r="A2487" s="88" t="s">
        <v>20</v>
      </c>
      <c r="B2487" s="88" t="s">
        <v>22</v>
      </c>
      <c r="C2487" s="88" t="s">
        <v>65</v>
      </c>
      <c r="D2487" s="88" t="s">
        <v>134</v>
      </c>
      <c r="E2487" s="130">
        <v>0.04</v>
      </c>
      <c r="F2487" s="130">
        <v>0.5</v>
      </c>
      <c r="G2487" s="90">
        <v>8.9095094598990787</v>
      </c>
      <c r="H2487" s="90">
        <v>8.2872641667296562E-2</v>
      </c>
      <c r="I2487" s="90">
        <v>116.99999296381088</v>
      </c>
      <c r="J2487" s="90">
        <v>-0.91139748516140928</v>
      </c>
      <c r="K2487" s="90">
        <v>0</v>
      </c>
      <c r="L2487" s="90">
        <v>0</v>
      </c>
      <c r="M2487" s="90">
        <v>0</v>
      </c>
      <c r="N2487" s="89">
        <v>11</v>
      </c>
      <c r="O2487" s="89">
        <v>82</v>
      </c>
      <c r="P2487" s="89">
        <f t="shared" si="68"/>
        <v>30</v>
      </c>
      <c r="Q2487" s="91">
        <f>((alpha_a*(speed_s^beta_b))+(ceta_c*(speed_s^delta_d)))</f>
        <v>17.082043148871612</v>
      </c>
    </row>
    <row r="2488" spans="1:17" x14ac:dyDescent="0.25">
      <c r="A2488" s="88" t="s">
        <v>20</v>
      </c>
      <c r="B2488" s="88" t="s">
        <v>22</v>
      </c>
      <c r="C2488" s="88" t="s">
        <v>65</v>
      </c>
      <c r="D2488" s="88" t="s">
        <v>135</v>
      </c>
      <c r="E2488" s="130">
        <v>0.04</v>
      </c>
      <c r="F2488" s="130">
        <v>0.5</v>
      </c>
      <c r="G2488" s="90">
        <v>10.596666262140564</v>
      </c>
      <c r="H2488" s="90">
        <v>25.514605103191755</v>
      </c>
      <c r="I2488" s="90">
        <v>2.8663346501530578</v>
      </c>
      <c r="J2488" s="90">
        <v>1.5358854099021721</v>
      </c>
      <c r="K2488" s="90">
        <v>-3.969797757897145E-3</v>
      </c>
      <c r="L2488" s="90">
        <v>0</v>
      </c>
      <c r="M2488" s="90">
        <v>0</v>
      </c>
      <c r="N2488" s="89">
        <v>11</v>
      </c>
      <c r="O2488" s="89">
        <v>83</v>
      </c>
      <c r="P2488" s="89">
        <f t="shared" si="68"/>
        <v>30</v>
      </c>
      <c r="Q2488" s="91">
        <f>(alpha_a+(beta_b/(1+EXP((((-1)*ceta_c)+(delta_d*LN(speed_s)))+(epsilon_e*speed_s)))))</f>
        <v>13.055073707489658</v>
      </c>
    </row>
    <row r="2489" spans="1:17" x14ac:dyDescent="0.25">
      <c r="A2489" s="88" t="s">
        <v>20</v>
      </c>
      <c r="B2489" s="88" t="s">
        <v>22</v>
      </c>
      <c r="C2489" s="88" t="s">
        <v>65</v>
      </c>
      <c r="D2489" s="88" t="s">
        <v>136</v>
      </c>
      <c r="E2489" s="130">
        <v>0.04</v>
      </c>
      <c r="F2489" s="130">
        <v>0.5</v>
      </c>
      <c r="G2489" s="90">
        <v>7.0230307528478315</v>
      </c>
      <c r="H2489" s="90">
        <v>5.9638106579833636E-2</v>
      </c>
      <c r="I2489" s="90">
        <v>104.84566355250227</v>
      </c>
      <c r="J2489" s="90">
        <v>-0.89613065303998007</v>
      </c>
      <c r="K2489" s="90">
        <v>0</v>
      </c>
      <c r="L2489" s="90">
        <v>0</v>
      </c>
      <c r="M2489" s="90">
        <v>0</v>
      </c>
      <c r="N2489" s="89">
        <v>11</v>
      </c>
      <c r="O2489" s="89">
        <v>86</v>
      </c>
      <c r="P2489" s="89">
        <f t="shared" si="68"/>
        <v>30</v>
      </c>
      <c r="Q2489" s="91">
        <f>((alpha_a*(speed_s^beta_b))+(ceta_c*(speed_s^delta_d)))</f>
        <v>13.57808386110716</v>
      </c>
    </row>
    <row r="2490" spans="1:17" x14ac:dyDescent="0.25">
      <c r="A2490" s="88" t="s">
        <v>20</v>
      </c>
      <c r="B2490" s="88" t="s">
        <v>22</v>
      </c>
      <c r="C2490" s="88" t="s">
        <v>65</v>
      </c>
      <c r="D2490" s="88" t="s">
        <v>137</v>
      </c>
      <c r="E2490" s="130">
        <v>0.04</v>
      </c>
      <c r="F2490" s="130">
        <v>0.5</v>
      </c>
      <c r="G2490" s="90">
        <v>10.590116700568499</v>
      </c>
      <c r="H2490" s="90">
        <v>-7.7322356952275448E-2</v>
      </c>
      <c r="I2490" s="90">
        <v>359.64030780614979</v>
      </c>
      <c r="J2490" s="90">
        <v>-1.4101587755346667</v>
      </c>
      <c r="K2490" s="90">
        <v>0</v>
      </c>
      <c r="L2490" s="90">
        <v>0</v>
      </c>
      <c r="M2490" s="90">
        <v>0</v>
      </c>
      <c r="N2490" s="89">
        <v>11</v>
      </c>
      <c r="O2490" s="89">
        <v>86</v>
      </c>
      <c r="P2490" s="89">
        <f t="shared" si="68"/>
        <v>30</v>
      </c>
      <c r="Q2490" s="91">
        <f>((alpha_a*(speed_s^beta_b))+(ceta_c*(speed_s^delta_d)))</f>
        <v>11.112092250872646</v>
      </c>
    </row>
    <row r="2491" spans="1:17" x14ac:dyDescent="0.25">
      <c r="A2491" s="88" t="s">
        <v>20</v>
      </c>
      <c r="B2491" s="88" t="s">
        <v>22</v>
      </c>
      <c r="C2491" s="88" t="s">
        <v>65</v>
      </c>
      <c r="D2491" s="88" t="s">
        <v>138</v>
      </c>
      <c r="E2491" s="130">
        <v>0.04</v>
      </c>
      <c r="F2491" s="130">
        <v>0.5</v>
      </c>
      <c r="G2491" s="90">
        <v>22.048629358880632</v>
      </c>
      <c r="H2491" s="90">
        <v>-0.30653648902840558</v>
      </c>
      <c r="I2491" s="90">
        <v>7223.7124982307168</v>
      </c>
      <c r="J2491" s="90">
        <v>-3.5607758269752257</v>
      </c>
      <c r="K2491" s="90">
        <v>0</v>
      </c>
      <c r="L2491" s="90">
        <v>0</v>
      </c>
      <c r="M2491" s="90">
        <v>0</v>
      </c>
      <c r="N2491" s="89">
        <v>11</v>
      </c>
      <c r="O2491" s="89">
        <v>86</v>
      </c>
      <c r="P2491" s="89">
        <f t="shared" si="68"/>
        <v>30</v>
      </c>
      <c r="Q2491" s="91">
        <f>((alpha_a*(speed_s^beta_b))+(ceta_c*(speed_s^delta_d)))</f>
        <v>7.812749346506326</v>
      </c>
    </row>
    <row r="2492" spans="1:17" x14ac:dyDescent="0.25">
      <c r="A2492" s="88" t="s">
        <v>20</v>
      </c>
      <c r="B2492" s="88" t="s">
        <v>21</v>
      </c>
      <c r="C2492" s="88" t="s">
        <v>65</v>
      </c>
      <c r="D2492" s="88" t="s">
        <v>134</v>
      </c>
      <c r="E2492" s="130">
        <v>0.04</v>
      </c>
      <c r="F2492" s="130">
        <v>0.5</v>
      </c>
      <c r="G2492" s="90">
        <v>127.46755762132425</v>
      </c>
      <c r="H2492" s="90">
        <v>-0.72514861006820719</v>
      </c>
      <c r="I2492" s="90">
        <v>14.410939975567613</v>
      </c>
      <c r="J2492" s="90">
        <v>8.4758248807480521E-2</v>
      </c>
      <c r="K2492" s="90">
        <v>0</v>
      </c>
      <c r="L2492" s="90">
        <v>0</v>
      </c>
      <c r="M2492" s="90">
        <v>0</v>
      </c>
      <c r="N2492" s="89">
        <v>11</v>
      </c>
      <c r="O2492" s="89">
        <v>75</v>
      </c>
      <c r="P2492" s="89">
        <f t="shared" si="68"/>
        <v>30</v>
      </c>
      <c r="Q2492" s="91">
        <f>((alpha_a*(speed_s^beta_b))+(ceta_c*(speed_s^delta_d)))</f>
        <v>30.047066119096776</v>
      </c>
    </row>
    <row r="2493" spans="1:17" x14ac:dyDescent="0.25">
      <c r="A2493" s="88" t="s">
        <v>20</v>
      </c>
      <c r="B2493" s="88" t="s">
        <v>21</v>
      </c>
      <c r="C2493" s="88" t="s">
        <v>65</v>
      </c>
      <c r="D2493" s="88" t="s">
        <v>135</v>
      </c>
      <c r="E2493" s="130">
        <v>0.04</v>
      </c>
      <c r="F2493" s="130">
        <v>0.5</v>
      </c>
      <c r="G2493" s="90">
        <v>2.9538413799045968</v>
      </c>
      <c r="H2493" s="90">
        <v>4.6280627898774709</v>
      </c>
      <c r="I2493" s="90">
        <v>-5.5935688910645716E-2</v>
      </c>
      <c r="J2493" s="90">
        <v>0</v>
      </c>
      <c r="K2493" s="90">
        <v>0</v>
      </c>
      <c r="L2493" s="90">
        <v>0</v>
      </c>
      <c r="M2493" s="90">
        <v>0</v>
      </c>
      <c r="N2493" s="89">
        <v>11</v>
      </c>
      <c r="O2493" s="89">
        <v>76</v>
      </c>
      <c r="P2493" s="89">
        <f t="shared" si="68"/>
        <v>30</v>
      </c>
      <c r="Q2493" s="91">
        <f>EXP((alpha_a+(beta_b/speed_s))+(ceta_c*LN(speed_s)))</f>
        <v>18.50168521989422</v>
      </c>
    </row>
    <row r="2494" spans="1:17" x14ac:dyDescent="0.25">
      <c r="A2494" s="88" t="s">
        <v>20</v>
      </c>
      <c r="B2494" s="88" t="s">
        <v>21</v>
      </c>
      <c r="C2494" s="88" t="s">
        <v>65</v>
      </c>
      <c r="D2494" s="88" t="s">
        <v>136</v>
      </c>
      <c r="E2494" s="130">
        <v>0.04</v>
      </c>
      <c r="F2494" s="130">
        <v>0.5</v>
      </c>
      <c r="G2494" s="90">
        <v>6.8980980196481108</v>
      </c>
      <c r="H2494" s="90">
        <v>0.12784486135898618</v>
      </c>
      <c r="I2494" s="90">
        <v>117.44134235592489</v>
      </c>
      <c r="J2494" s="90">
        <v>-0.77925792788482851</v>
      </c>
      <c r="K2494" s="90">
        <v>0</v>
      </c>
      <c r="L2494" s="90">
        <v>0</v>
      </c>
      <c r="M2494" s="90">
        <v>0</v>
      </c>
      <c r="N2494" s="89">
        <v>11</v>
      </c>
      <c r="O2494" s="89">
        <v>80</v>
      </c>
      <c r="P2494" s="89">
        <f t="shared" si="68"/>
        <v>30</v>
      </c>
      <c r="Q2494" s="91">
        <f>((alpha_a*(speed_s^beta_b))+(ceta_c*(speed_s^delta_d)))</f>
        <v>18.9494201037602</v>
      </c>
    </row>
    <row r="2495" spans="1:17" x14ac:dyDescent="0.25">
      <c r="A2495" s="88" t="s">
        <v>20</v>
      </c>
      <c r="B2495" s="88" t="s">
        <v>21</v>
      </c>
      <c r="C2495" s="88" t="s">
        <v>65</v>
      </c>
      <c r="D2495" s="88" t="s">
        <v>137</v>
      </c>
      <c r="E2495" s="130">
        <v>0.04</v>
      </c>
      <c r="F2495" s="130">
        <v>0.5</v>
      </c>
      <c r="G2495" s="90">
        <v>14.226763553136506</v>
      </c>
      <c r="H2495" s="90">
        <v>-4.6307770859998224E-2</v>
      </c>
      <c r="I2495" s="90">
        <v>621.74120011402022</v>
      </c>
      <c r="J2495" s="90">
        <v>-1.5474526985070225</v>
      </c>
      <c r="K2495" s="90">
        <v>0</v>
      </c>
      <c r="L2495" s="90">
        <v>0</v>
      </c>
      <c r="M2495" s="90">
        <v>0</v>
      </c>
      <c r="N2495" s="89">
        <v>11</v>
      </c>
      <c r="O2495" s="89">
        <v>81</v>
      </c>
      <c r="P2495" s="89">
        <f t="shared" si="68"/>
        <v>30</v>
      </c>
      <c r="Q2495" s="91">
        <f>((alpha_a*(speed_s^beta_b))+(ceta_c*(speed_s^delta_d)))</f>
        <v>15.373412145352592</v>
      </c>
    </row>
    <row r="2496" spans="1:17" x14ac:dyDescent="0.25">
      <c r="A2496" s="88" t="s">
        <v>20</v>
      </c>
      <c r="B2496" s="88" t="s">
        <v>21</v>
      </c>
      <c r="C2496" s="88" t="s">
        <v>65</v>
      </c>
      <c r="D2496" s="88" t="s">
        <v>138</v>
      </c>
      <c r="E2496" s="130">
        <v>0.04</v>
      </c>
      <c r="F2496" s="130">
        <v>0.5</v>
      </c>
      <c r="G2496" s="90">
        <v>2.9567469999372613</v>
      </c>
      <c r="H2496" s="90">
        <v>3.3562692135461836</v>
      </c>
      <c r="I2496" s="90">
        <v>-0.19856327004175869</v>
      </c>
      <c r="J2496" s="90">
        <v>0</v>
      </c>
      <c r="K2496" s="90">
        <v>0</v>
      </c>
      <c r="L2496" s="90">
        <v>0</v>
      </c>
      <c r="M2496" s="90">
        <v>0</v>
      </c>
      <c r="N2496" s="89">
        <v>11</v>
      </c>
      <c r="O2496" s="89">
        <v>83</v>
      </c>
      <c r="P2496" s="89">
        <f t="shared" si="68"/>
        <v>30</v>
      </c>
      <c r="Q2496" s="91">
        <f>EXP((alpha_a+(beta_b/speed_s))+(ceta_c*LN(speed_s)))</f>
        <v>10.949236920717361</v>
      </c>
    </row>
    <row r="2497" spans="1:17" x14ac:dyDescent="0.25">
      <c r="A2497" s="88" t="s">
        <v>6</v>
      </c>
      <c r="B2497" s="88" t="s">
        <v>5</v>
      </c>
      <c r="C2497" s="88" t="s">
        <v>65</v>
      </c>
      <c r="D2497" s="88" t="s">
        <v>134</v>
      </c>
      <c r="E2497" s="130">
        <v>0.04</v>
      </c>
      <c r="F2497" s="130">
        <v>0.5</v>
      </c>
      <c r="G2497" s="90">
        <v>112.0641607621596</v>
      </c>
      <c r="H2497" s="90">
        <v>-0.69436908488717675</v>
      </c>
      <c r="I2497" s="90">
        <v>8.806575481938193</v>
      </c>
      <c r="J2497" s="90">
        <v>0.1682711657661935</v>
      </c>
      <c r="K2497" s="90">
        <v>0</v>
      </c>
      <c r="L2497" s="90">
        <v>0</v>
      </c>
      <c r="M2497" s="90">
        <v>0</v>
      </c>
      <c r="N2497" s="89">
        <v>12</v>
      </c>
      <c r="O2497" s="89">
        <v>79</v>
      </c>
      <c r="P2497" s="89">
        <f t="shared" si="68"/>
        <v>30</v>
      </c>
      <c r="Q2497" s="91">
        <f>((alpha_a*(speed_s^beta_b))+(ceta_c*(speed_s^delta_d)))</f>
        <v>26.171895959188888</v>
      </c>
    </row>
    <row r="2498" spans="1:17" x14ac:dyDescent="0.25">
      <c r="A2498" s="88" t="s">
        <v>6</v>
      </c>
      <c r="B2498" s="88" t="s">
        <v>5</v>
      </c>
      <c r="C2498" s="88" t="s">
        <v>65</v>
      </c>
      <c r="D2498" s="88" t="s">
        <v>135</v>
      </c>
      <c r="E2498" s="130">
        <v>0.04</v>
      </c>
      <c r="F2498" s="130">
        <v>0.5</v>
      </c>
      <c r="G2498" s="90">
        <v>61.598010282482988</v>
      </c>
      <c r="H2498" s="90">
        <v>-0.61163404206958671</v>
      </c>
      <c r="I2498" s="90">
        <v>3.8359778540597378</v>
      </c>
      <c r="J2498" s="90">
        <v>0.22251569893087406</v>
      </c>
      <c r="K2498" s="90">
        <v>0</v>
      </c>
      <c r="L2498" s="90">
        <v>0</v>
      </c>
      <c r="M2498" s="90">
        <v>0</v>
      </c>
      <c r="N2498" s="89">
        <v>12</v>
      </c>
      <c r="O2498" s="89">
        <v>80</v>
      </c>
      <c r="P2498" s="89">
        <f t="shared" si="68"/>
        <v>30</v>
      </c>
      <c r="Q2498" s="91">
        <f>((alpha_a*(speed_s^beta_b))+(ceta_c*(speed_s^delta_d)))</f>
        <v>15.86957229156036</v>
      </c>
    </row>
    <row r="2499" spans="1:17" x14ac:dyDescent="0.25">
      <c r="A2499" s="88" t="s">
        <v>6</v>
      </c>
      <c r="B2499" s="88" t="s">
        <v>5</v>
      </c>
      <c r="C2499" s="88" t="s">
        <v>65</v>
      </c>
      <c r="D2499" s="88" t="s">
        <v>136</v>
      </c>
      <c r="E2499" s="130">
        <v>0.04</v>
      </c>
      <c r="F2499" s="130">
        <v>0.5</v>
      </c>
      <c r="G2499" s="90">
        <v>15.299515535549485</v>
      </c>
      <c r="H2499" s="90">
        <v>-3.1978671325631189E-2</v>
      </c>
      <c r="I2499" s="90">
        <v>117.97264874728621</v>
      </c>
      <c r="J2499" s="90">
        <v>-1.0947059225511182</v>
      </c>
      <c r="K2499" s="90">
        <v>0</v>
      </c>
      <c r="L2499" s="90">
        <v>0</v>
      </c>
      <c r="M2499" s="90">
        <v>0</v>
      </c>
      <c r="N2499" s="89">
        <v>12</v>
      </c>
      <c r="O2499" s="89">
        <v>84</v>
      </c>
      <c r="P2499" s="89">
        <f t="shared" si="68"/>
        <v>30</v>
      </c>
      <c r="Q2499" s="91">
        <f>((alpha_a*(speed_s^beta_b))+(ceta_c*(speed_s^delta_d)))</f>
        <v>16.572250111577446</v>
      </c>
    </row>
    <row r="2500" spans="1:17" x14ac:dyDescent="0.25">
      <c r="A2500" s="88" t="s">
        <v>6</v>
      </c>
      <c r="B2500" s="88" t="s">
        <v>5</v>
      </c>
      <c r="C2500" s="88" t="s">
        <v>65</v>
      </c>
      <c r="D2500" s="88" t="s">
        <v>137</v>
      </c>
      <c r="E2500" s="130">
        <v>0.04</v>
      </c>
      <c r="F2500" s="130">
        <v>0.5</v>
      </c>
      <c r="G2500" s="90">
        <v>76.703480540908643</v>
      </c>
      <c r="H2500" s="90">
        <v>-0.80645955980134687</v>
      </c>
      <c r="I2500" s="90">
        <v>6.9117964800512608</v>
      </c>
      <c r="J2500" s="90">
        <v>4.2582016129750176E-2</v>
      </c>
      <c r="K2500" s="90">
        <v>0</v>
      </c>
      <c r="L2500" s="90">
        <v>0</v>
      </c>
      <c r="M2500" s="90">
        <v>0</v>
      </c>
      <c r="N2500" s="89">
        <v>12</v>
      </c>
      <c r="O2500" s="89">
        <v>85</v>
      </c>
      <c r="P2500" s="89">
        <f t="shared" si="68"/>
        <v>30</v>
      </c>
      <c r="Q2500" s="91">
        <f>((alpha_a*(speed_s^beta_b))+(ceta_c*(speed_s^delta_d)))</f>
        <v>12.927239868611245</v>
      </c>
    </row>
    <row r="2501" spans="1:17" x14ac:dyDescent="0.25">
      <c r="A2501" s="88" t="s">
        <v>6</v>
      </c>
      <c r="B2501" s="88" t="s">
        <v>5</v>
      </c>
      <c r="C2501" s="88" t="s">
        <v>65</v>
      </c>
      <c r="D2501" s="88" t="s">
        <v>138</v>
      </c>
      <c r="E2501" s="130">
        <v>0.04</v>
      </c>
      <c r="F2501" s="130">
        <v>0.5</v>
      </c>
      <c r="G2501" s="90">
        <v>20.633985529366178</v>
      </c>
      <c r="H2501" s="90">
        <v>0.99968351714246362</v>
      </c>
      <c r="I2501" s="90">
        <v>-0.22960184126247721</v>
      </c>
      <c r="J2501" s="90">
        <v>0</v>
      </c>
      <c r="K2501" s="90">
        <v>0</v>
      </c>
      <c r="L2501" s="90">
        <v>0</v>
      </c>
      <c r="M2501" s="90">
        <v>0</v>
      </c>
      <c r="N2501" s="89">
        <v>12</v>
      </c>
      <c r="O2501" s="89">
        <v>85</v>
      </c>
      <c r="P2501" s="89">
        <f t="shared" si="68"/>
        <v>30</v>
      </c>
      <c r="Q2501" s="91">
        <f>((alpha_a*(beta_b^speed_s))*(speed_s^ceta_c))</f>
        <v>9.3607211137252513</v>
      </c>
    </row>
    <row r="2502" spans="1:17" x14ac:dyDescent="0.25">
      <c r="A2502" s="88" t="s">
        <v>6</v>
      </c>
      <c r="B2502" s="88" t="s">
        <v>5</v>
      </c>
      <c r="C2502" s="88" t="s">
        <v>65</v>
      </c>
      <c r="D2502" s="88" t="s">
        <v>131</v>
      </c>
      <c r="E2502" s="130">
        <v>0.04</v>
      </c>
      <c r="F2502" s="130">
        <v>0.5</v>
      </c>
      <c r="G2502" s="90">
        <v>-486.84631562819999</v>
      </c>
      <c r="H2502" s="90">
        <v>-32.220438879100001</v>
      </c>
      <c r="I2502" s="90">
        <v>0.36074419699999999</v>
      </c>
      <c r="J2502" s="90">
        <v>159.48772919800001</v>
      </c>
      <c r="K2502" s="90">
        <v>0</v>
      </c>
      <c r="L2502" s="90">
        <v>-7.1309234994999997</v>
      </c>
      <c r="M2502" s="90">
        <v>6.5452155999999997E-2</v>
      </c>
      <c r="N2502" s="89">
        <v>5</v>
      </c>
      <c r="O2502" s="89">
        <v>85</v>
      </c>
      <c r="P2502" s="89">
        <f t="shared" si="68"/>
        <v>30</v>
      </c>
      <c r="Q2502" s="91">
        <f>(alpha_a+beta_b*speed_s+ceta_c*speed_s^2+delta_d/speed_s)/(epsilon_e+feta_f*speed_s+gamma_g*speed_s^2)</f>
        <v>7.2472449098601306</v>
      </c>
    </row>
    <row r="2503" spans="1:17" x14ac:dyDescent="0.25">
      <c r="A2503" s="88" t="s">
        <v>6</v>
      </c>
      <c r="B2503" s="88" t="s">
        <v>5</v>
      </c>
      <c r="C2503" s="88" t="s">
        <v>65</v>
      </c>
      <c r="D2503" s="88" t="s">
        <v>132</v>
      </c>
      <c r="E2503" s="130">
        <v>0.04</v>
      </c>
      <c r="F2503" s="130">
        <v>0.5</v>
      </c>
      <c r="G2503" s="90">
        <v>41.199197670499998</v>
      </c>
      <c r="H2503" s="90">
        <v>-1.3476227444</v>
      </c>
      <c r="I2503" s="90">
        <v>4.0592197400000002E-2</v>
      </c>
      <c r="J2503" s="90">
        <v>32.167137748499997</v>
      </c>
      <c r="K2503" s="90">
        <v>1</v>
      </c>
      <c r="L2503" s="90">
        <v>3.6074562800000001E-2</v>
      </c>
      <c r="M2503" s="90">
        <v>1.1667197900000001E-2</v>
      </c>
      <c r="N2503" s="89">
        <v>5</v>
      </c>
      <c r="O2503" s="89">
        <v>85</v>
      </c>
      <c r="P2503" s="89">
        <f t="shared" si="68"/>
        <v>30</v>
      </c>
      <c r="Q2503" s="91">
        <f>(alpha_a+beta_b*speed_s+ceta_c*speed_s^2+delta_d/speed_s)/(epsilon_e+feta_f*speed_s+gamma_g*speed_s^2)</f>
        <v>3.0498768303779635</v>
      </c>
    </row>
    <row r="2504" spans="1:17" x14ac:dyDescent="0.25">
      <c r="A2504" s="88" t="s">
        <v>6</v>
      </c>
      <c r="B2504" s="88" t="s">
        <v>5</v>
      </c>
      <c r="C2504" s="88" t="s">
        <v>65</v>
      </c>
      <c r="D2504" s="88" t="s">
        <v>133</v>
      </c>
      <c r="E2504" s="130">
        <v>0.04</v>
      </c>
      <c r="F2504" s="130">
        <v>0.5</v>
      </c>
      <c r="G2504" s="90">
        <v>-6.6005521680000001</v>
      </c>
      <c r="H2504" s="90">
        <v>0.71820719629999996</v>
      </c>
      <c r="I2504" s="90">
        <v>4.9481489999999998E-3</v>
      </c>
      <c r="J2504" s="90">
        <v>22.805126341899999</v>
      </c>
      <c r="K2504" s="90">
        <v>1</v>
      </c>
      <c r="L2504" s="90">
        <v>-0.49032452360000001</v>
      </c>
      <c r="M2504" s="90">
        <v>7.9321937699999998E-2</v>
      </c>
      <c r="N2504" s="89">
        <v>5</v>
      </c>
      <c r="O2504" s="89">
        <v>85</v>
      </c>
      <c r="P2504" s="89">
        <f t="shared" si="68"/>
        <v>30</v>
      </c>
      <c r="Q2504" s="91">
        <f>(alpha_a+beta_b*speed_s+ceta_c*speed_s^2+delta_d/speed_s)/(epsilon_e+feta_f*speed_s+gamma_g*speed_s^2)</f>
        <v>0.34950010099641998</v>
      </c>
    </row>
    <row r="2505" spans="1:17" x14ac:dyDescent="0.25">
      <c r="A2505" s="88" t="s">
        <v>6</v>
      </c>
      <c r="B2505" s="88" t="s">
        <v>10</v>
      </c>
      <c r="C2505" s="88" t="s">
        <v>65</v>
      </c>
      <c r="D2505" s="88" t="s">
        <v>134</v>
      </c>
      <c r="E2505" s="130">
        <v>0.04</v>
      </c>
      <c r="F2505" s="130">
        <v>0.5</v>
      </c>
      <c r="G2505" s="90">
        <v>3.2650715009465756</v>
      </c>
      <c r="H2505" s="90">
        <v>4.0467232693762032</v>
      </c>
      <c r="I2505" s="90">
        <v>2.5567955043790013E-2</v>
      </c>
      <c r="J2505" s="90">
        <v>0</v>
      </c>
      <c r="K2505" s="90">
        <v>0</v>
      </c>
      <c r="L2505" s="90">
        <v>0</v>
      </c>
      <c r="M2505" s="90">
        <v>0</v>
      </c>
      <c r="N2505" s="89">
        <v>12</v>
      </c>
      <c r="O2505" s="89">
        <v>71</v>
      </c>
      <c r="P2505" s="89">
        <f t="shared" ref="P2505:P2568" si="71">IF($P$2&lt;N2505,N2505,IF($P$2&gt;O2505,O2505,$P$2))</f>
        <v>30</v>
      </c>
      <c r="Q2505" s="91">
        <f>EXP((alpha_a+(beta_b/speed_s))+(ceta_c*LN(speed_s)))</f>
        <v>32.685251063507906</v>
      </c>
    </row>
    <row r="2506" spans="1:17" x14ac:dyDescent="0.25">
      <c r="A2506" s="88" t="s">
        <v>6</v>
      </c>
      <c r="B2506" s="88" t="s">
        <v>10</v>
      </c>
      <c r="C2506" s="88" t="s">
        <v>65</v>
      </c>
      <c r="D2506" s="88" t="s">
        <v>135</v>
      </c>
      <c r="E2506" s="130">
        <v>0.04</v>
      </c>
      <c r="F2506" s="130">
        <v>0.5</v>
      </c>
      <c r="G2506" s="90">
        <v>216.37589760199279</v>
      </c>
      <c r="H2506" s="90">
        <v>-1.4988439296958143</v>
      </c>
      <c r="I2506" s="90">
        <v>27.492103229092599</v>
      </c>
      <c r="J2506" s="90">
        <v>-7.6944968402398992E-2</v>
      </c>
      <c r="K2506" s="90">
        <v>0</v>
      </c>
      <c r="L2506" s="90">
        <v>0</v>
      </c>
      <c r="M2506" s="90">
        <v>0</v>
      </c>
      <c r="N2506" s="89">
        <v>12</v>
      </c>
      <c r="O2506" s="89">
        <v>73</v>
      </c>
      <c r="P2506" s="89">
        <f t="shared" si="71"/>
        <v>30</v>
      </c>
      <c r="Q2506" s="91">
        <f>((alpha_a*(speed_s^beta_b))+(ceta_c*(speed_s^delta_d)))</f>
        <v>22.48372750030531</v>
      </c>
    </row>
    <row r="2507" spans="1:17" x14ac:dyDescent="0.25">
      <c r="A2507" s="88" t="s">
        <v>6</v>
      </c>
      <c r="B2507" s="88" t="s">
        <v>10</v>
      </c>
      <c r="C2507" s="88" t="s">
        <v>65</v>
      </c>
      <c r="D2507" s="88" t="s">
        <v>136</v>
      </c>
      <c r="E2507" s="130">
        <v>0.04</v>
      </c>
      <c r="F2507" s="130">
        <v>0.5</v>
      </c>
      <c r="G2507" s="90">
        <v>106.02824090882774</v>
      </c>
      <c r="H2507" s="90">
        <v>-0.86548376816025319</v>
      </c>
      <c r="I2507" s="90">
        <v>16.619809050455117</v>
      </c>
      <c r="J2507" s="90">
        <v>1.1274426092504413E-2</v>
      </c>
      <c r="K2507" s="90">
        <v>0</v>
      </c>
      <c r="L2507" s="90">
        <v>0</v>
      </c>
      <c r="M2507" s="90">
        <v>0</v>
      </c>
      <c r="N2507" s="89">
        <v>12</v>
      </c>
      <c r="O2507" s="89">
        <v>76</v>
      </c>
      <c r="P2507" s="89">
        <f t="shared" si="71"/>
        <v>30</v>
      </c>
      <c r="Q2507" s="91">
        <f>((alpha_a*(speed_s^beta_b))+(ceta_c*(speed_s^delta_d)))</f>
        <v>22.854162910768672</v>
      </c>
    </row>
    <row r="2508" spans="1:17" x14ac:dyDescent="0.25">
      <c r="A2508" s="88" t="s">
        <v>6</v>
      </c>
      <c r="B2508" s="88" t="s">
        <v>10</v>
      </c>
      <c r="C2508" s="88" t="s">
        <v>65</v>
      </c>
      <c r="D2508" s="88" t="s">
        <v>137</v>
      </c>
      <c r="E2508" s="130">
        <v>0.04</v>
      </c>
      <c r="F2508" s="130">
        <v>0.5</v>
      </c>
      <c r="G2508" s="90">
        <v>123.90067249287026</v>
      </c>
      <c r="H2508" s="90">
        <v>-0.92922830798432188</v>
      </c>
      <c r="I2508" s="90">
        <v>9.8725763295996298</v>
      </c>
      <c r="J2508" s="90">
        <v>6.5691444294286458E-2</v>
      </c>
      <c r="K2508" s="90">
        <v>0</v>
      </c>
      <c r="L2508" s="90">
        <v>0</v>
      </c>
      <c r="M2508" s="90">
        <v>0</v>
      </c>
      <c r="N2508" s="89">
        <v>12</v>
      </c>
      <c r="O2508" s="89">
        <v>78</v>
      </c>
      <c r="P2508" s="89">
        <f t="shared" si="71"/>
        <v>30</v>
      </c>
      <c r="Q2508" s="91">
        <f>((alpha_a*(speed_s^beta_b))+(ceta_c*(speed_s^delta_d)))</f>
        <v>17.598259173566003</v>
      </c>
    </row>
    <row r="2509" spans="1:17" x14ac:dyDescent="0.25">
      <c r="A2509" s="88" t="s">
        <v>6</v>
      </c>
      <c r="B2509" s="88" t="s">
        <v>10</v>
      </c>
      <c r="C2509" s="88" t="s">
        <v>65</v>
      </c>
      <c r="D2509" s="88" t="s">
        <v>138</v>
      </c>
      <c r="E2509" s="130">
        <v>0.04</v>
      </c>
      <c r="F2509" s="130">
        <v>0.5</v>
      </c>
      <c r="G2509" s="90">
        <v>3.1241796990193991</v>
      </c>
      <c r="H2509" s="90">
        <v>1.0715460634820719</v>
      </c>
      <c r="I2509" s="90">
        <v>-0.18405153550546724</v>
      </c>
      <c r="J2509" s="90">
        <v>0</v>
      </c>
      <c r="K2509" s="90">
        <v>0</v>
      </c>
      <c r="L2509" s="90">
        <v>0</v>
      </c>
      <c r="M2509" s="90">
        <v>0</v>
      </c>
      <c r="N2509" s="89">
        <v>12</v>
      </c>
      <c r="O2509" s="89">
        <v>80</v>
      </c>
      <c r="P2509" s="89">
        <f t="shared" si="71"/>
        <v>30</v>
      </c>
      <c r="Q2509" s="91">
        <f>EXP((alpha_a+(beta_b/speed_s))+(ceta_c*LN(speed_s)))</f>
        <v>12.60258939626077</v>
      </c>
    </row>
    <row r="2510" spans="1:17" x14ac:dyDescent="0.25">
      <c r="A2510" s="88" t="s">
        <v>6</v>
      </c>
      <c r="B2510" s="88" t="s">
        <v>10</v>
      </c>
      <c r="C2510" s="88" t="s">
        <v>65</v>
      </c>
      <c r="D2510" s="88" t="s">
        <v>131</v>
      </c>
      <c r="E2510" s="130">
        <v>0.04</v>
      </c>
      <c r="F2510" s="130">
        <v>0.5</v>
      </c>
      <c r="G2510" s="90">
        <v>189.11982487860001</v>
      </c>
      <c r="H2510" s="90">
        <v>15.0840189588</v>
      </c>
      <c r="I2510" s="90">
        <v>-0.1536411295</v>
      </c>
      <c r="J2510" s="90">
        <v>-66.073706688300007</v>
      </c>
      <c r="K2510" s="90">
        <v>0</v>
      </c>
      <c r="L2510" s="90">
        <v>2.2547529005000002</v>
      </c>
      <c r="M2510" s="90">
        <v>-1.7855105999999999E-2</v>
      </c>
      <c r="N2510" s="89">
        <v>5</v>
      </c>
      <c r="O2510" s="89">
        <v>80</v>
      </c>
      <c r="P2510" s="89">
        <f t="shared" si="71"/>
        <v>30</v>
      </c>
      <c r="Q2510" s="91">
        <f>(alpha_a+beta_b*speed_s+ceta_c*speed_s^2+delta_d/speed_s)/(epsilon_e+feta_f*speed_s+gamma_g*speed_s^2)</f>
        <v>9.7175072554299398</v>
      </c>
    </row>
    <row r="2511" spans="1:17" x14ac:dyDescent="0.25">
      <c r="A2511" s="88" t="s">
        <v>6</v>
      </c>
      <c r="B2511" s="88" t="s">
        <v>10</v>
      </c>
      <c r="C2511" s="88" t="s">
        <v>65</v>
      </c>
      <c r="D2511" s="88" t="s">
        <v>132</v>
      </c>
      <c r="E2511" s="130">
        <v>0.04</v>
      </c>
      <c r="F2511" s="130">
        <v>0.5</v>
      </c>
      <c r="G2511" s="90">
        <v>55.0493966668</v>
      </c>
      <c r="H2511" s="90">
        <v>-2.0129891900999999</v>
      </c>
      <c r="I2511" s="90">
        <v>9.0614275199999997E-2</v>
      </c>
      <c r="J2511" s="90">
        <v>27.473819460600001</v>
      </c>
      <c r="K2511" s="90">
        <v>1</v>
      </c>
      <c r="L2511" s="90">
        <v>-9.2370179E-3</v>
      </c>
      <c r="M2511" s="90">
        <v>2.0902178099999998E-2</v>
      </c>
      <c r="N2511" s="89">
        <v>5</v>
      </c>
      <c r="O2511" s="89">
        <v>80</v>
      </c>
      <c r="P2511" s="89">
        <f t="shared" si="71"/>
        <v>30</v>
      </c>
      <c r="Q2511" s="91">
        <f>(alpha_a+beta_b*speed_s+ceta_c*speed_s^2+delta_d/speed_s)/(epsilon_e+feta_f*speed_s+gamma_g*speed_s^2)</f>
        <v>3.9482444759512565</v>
      </c>
    </row>
    <row r="2512" spans="1:17" x14ac:dyDescent="0.25">
      <c r="A2512" s="88" t="s">
        <v>6</v>
      </c>
      <c r="B2512" s="88" t="s">
        <v>10</v>
      </c>
      <c r="C2512" s="88" t="s">
        <v>65</v>
      </c>
      <c r="D2512" s="88" t="s">
        <v>133</v>
      </c>
      <c r="E2512" s="130">
        <v>0.04</v>
      </c>
      <c r="F2512" s="130">
        <v>0.5</v>
      </c>
      <c r="G2512" s="90">
        <v>-8.9419288572000006</v>
      </c>
      <c r="H2512" s="90">
        <v>0.90954292859999997</v>
      </c>
      <c r="I2512" s="90">
        <v>7.4667552000000003E-3</v>
      </c>
      <c r="J2512" s="90">
        <v>29.200583114200001</v>
      </c>
      <c r="K2512" s="90">
        <v>1</v>
      </c>
      <c r="L2512" s="90">
        <v>-0.48896635319999998</v>
      </c>
      <c r="M2512" s="90">
        <v>7.8143362499999994E-2</v>
      </c>
      <c r="N2512" s="89">
        <v>5</v>
      </c>
      <c r="O2512" s="89">
        <v>80</v>
      </c>
      <c r="P2512" s="89">
        <f t="shared" si="71"/>
        <v>30</v>
      </c>
      <c r="Q2512" s="91">
        <f>(alpha_a+beta_b*speed_s+ceta_c*speed_s^2+delta_d/speed_s)/(epsilon_e+feta_f*speed_s+gamma_g*speed_s^2)</f>
        <v>0.45954421226057163</v>
      </c>
    </row>
    <row r="2513" spans="1:17" x14ac:dyDescent="0.25">
      <c r="A2513" s="88" t="s">
        <v>6</v>
      </c>
      <c r="B2513" s="88" t="s">
        <v>9</v>
      </c>
      <c r="C2513" s="88" t="s">
        <v>65</v>
      </c>
      <c r="D2513" s="88" t="s">
        <v>134</v>
      </c>
      <c r="E2513" s="130">
        <v>0.04</v>
      </c>
      <c r="F2513" s="130">
        <v>0.5</v>
      </c>
      <c r="G2513" s="90">
        <v>3.5406120970122865</v>
      </c>
      <c r="H2513" s="90">
        <v>2.938333848880005</v>
      </c>
      <c r="I2513" s="90">
        <v>-1.6961113157191496E-2</v>
      </c>
      <c r="J2513" s="90">
        <v>0</v>
      </c>
      <c r="K2513" s="90">
        <v>0</v>
      </c>
      <c r="L2513" s="90">
        <v>0</v>
      </c>
      <c r="M2513" s="90">
        <v>0</v>
      </c>
      <c r="N2513" s="89">
        <v>12</v>
      </c>
      <c r="O2513" s="89">
        <v>65</v>
      </c>
      <c r="P2513" s="89">
        <f t="shared" si="71"/>
        <v>30</v>
      </c>
      <c r="Q2513" s="91">
        <f>EXP((alpha_a+(beta_b/speed_s))+(ceta_c*LN(speed_s)))</f>
        <v>35.904709293436916</v>
      </c>
    </row>
    <row r="2514" spans="1:17" x14ac:dyDescent="0.25">
      <c r="A2514" s="88" t="s">
        <v>6</v>
      </c>
      <c r="B2514" s="88" t="s">
        <v>9</v>
      </c>
      <c r="C2514" s="88" t="s">
        <v>65</v>
      </c>
      <c r="D2514" s="88" t="s">
        <v>135</v>
      </c>
      <c r="E2514" s="130">
        <v>0.04</v>
      </c>
      <c r="F2514" s="130">
        <v>0.5</v>
      </c>
      <c r="G2514" s="90">
        <v>3.2168066126397328</v>
      </c>
      <c r="H2514" s="90">
        <v>3.3561390821502521</v>
      </c>
      <c r="I2514" s="90">
        <v>-3.9546633300996017E-2</v>
      </c>
      <c r="J2514" s="90">
        <v>0</v>
      </c>
      <c r="K2514" s="90">
        <v>0</v>
      </c>
      <c r="L2514" s="90">
        <v>0</v>
      </c>
      <c r="M2514" s="90">
        <v>0</v>
      </c>
      <c r="N2514" s="89">
        <v>12</v>
      </c>
      <c r="O2514" s="89">
        <v>67</v>
      </c>
      <c r="P2514" s="89">
        <f t="shared" si="71"/>
        <v>30</v>
      </c>
      <c r="Q2514" s="91">
        <f>EXP((alpha_a+(beta_b/speed_s))+(ceta_c*LN(speed_s)))</f>
        <v>24.389970671368111</v>
      </c>
    </row>
    <row r="2515" spans="1:17" x14ac:dyDescent="0.25">
      <c r="A2515" s="88" t="s">
        <v>6</v>
      </c>
      <c r="B2515" s="88" t="s">
        <v>9</v>
      </c>
      <c r="C2515" s="88" t="s">
        <v>65</v>
      </c>
      <c r="D2515" s="88" t="s">
        <v>136</v>
      </c>
      <c r="E2515" s="130">
        <v>0.04</v>
      </c>
      <c r="F2515" s="130">
        <v>0.5</v>
      </c>
      <c r="G2515" s="90">
        <v>3.5751717448544293</v>
      </c>
      <c r="H2515" s="90">
        <v>2.3497875412587059</v>
      </c>
      <c r="I2515" s="90">
        <v>-0.13073723616308797</v>
      </c>
      <c r="J2515" s="90">
        <v>0</v>
      </c>
      <c r="K2515" s="90">
        <v>0</v>
      </c>
      <c r="L2515" s="90">
        <v>0</v>
      </c>
      <c r="M2515" s="90">
        <v>0</v>
      </c>
      <c r="N2515" s="89">
        <v>12</v>
      </c>
      <c r="O2515" s="89">
        <v>71</v>
      </c>
      <c r="P2515" s="89">
        <f t="shared" si="71"/>
        <v>30</v>
      </c>
      <c r="Q2515" s="91">
        <f>EXP((alpha_a+(beta_b/speed_s))+(ceta_c*LN(speed_s)))</f>
        <v>24.750231707896223</v>
      </c>
    </row>
    <row r="2516" spans="1:17" x14ac:dyDescent="0.25">
      <c r="A2516" s="88" t="s">
        <v>6</v>
      </c>
      <c r="B2516" s="88" t="s">
        <v>9</v>
      </c>
      <c r="C2516" s="88" t="s">
        <v>65</v>
      </c>
      <c r="D2516" s="88" t="s">
        <v>137</v>
      </c>
      <c r="E2516" s="130">
        <v>0.04</v>
      </c>
      <c r="F2516" s="130">
        <v>0.5</v>
      </c>
      <c r="G2516" s="90">
        <v>15.668495813998147</v>
      </c>
      <c r="H2516" s="90">
        <v>-4.9425062502695127E-3</v>
      </c>
      <c r="I2516" s="90">
        <v>157.2771871118116</v>
      </c>
      <c r="J2516" s="90">
        <v>-1.1081136077577556</v>
      </c>
      <c r="K2516" s="90">
        <v>0</v>
      </c>
      <c r="L2516" s="90">
        <v>0</v>
      </c>
      <c r="M2516" s="90">
        <v>0</v>
      </c>
      <c r="N2516" s="89">
        <v>12</v>
      </c>
      <c r="O2516" s="89">
        <v>71</v>
      </c>
      <c r="P2516" s="89">
        <f t="shared" si="71"/>
        <v>30</v>
      </c>
      <c r="Q2516" s="91">
        <f>((alpha_a*(speed_s^beta_b))+(ceta_c*(speed_s^delta_d)))</f>
        <v>19.036809483065596</v>
      </c>
    </row>
    <row r="2517" spans="1:17" x14ac:dyDescent="0.25">
      <c r="A2517" s="88" t="s">
        <v>6</v>
      </c>
      <c r="B2517" s="88" t="s">
        <v>9</v>
      </c>
      <c r="C2517" s="88" t="s">
        <v>65</v>
      </c>
      <c r="D2517" s="88" t="s">
        <v>138</v>
      </c>
      <c r="E2517" s="130">
        <v>0.04</v>
      </c>
      <c r="F2517" s="130">
        <v>0.5</v>
      </c>
      <c r="G2517" s="90">
        <v>3.1844121801859835</v>
      </c>
      <c r="H2517" s="90">
        <v>0.96167370757819792</v>
      </c>
      <c r="I2517" s="90">
        <v>-0.17964559840950944</v>
      </c>
      <c r="J2517" s="90">
        <v>0</v>
      </c>
      <c r="K2517" s="90">
        <v>0</v>
      </c>
      <c r="L2517" s="90">
        <v>0</v>
      </c>
      <c r="M2517" s="90">
        <v>0</v>
      </c>
      <c r="N2517" s="89">
        <v>12</v>
      </c>
      <c r="O2517" s="89">
        <v>73</v>
      </c>
      <c r="P2517" s="89">
        <f t="shared" si="71"/>
        <v>30</v>
      </c>
      <c r="Q2517" s="91">
        <f>EXP((alpha_a+(beta_b/speed_s))+(ceta_c*LN(speed_s)))</f>
        <v>13.537421742293228</v>
      </c>
    </row>
    <row r="2518" spans="1:17" x14ac:dyDescent="0.25">
      <c r="A2518" s="88" t="s">
        <v>6</v>
      </c>
      <c r="B2518" s="88" t="s">
        <v>9</v>
      </c>
      <c r="C2518" s="88" t="s">
        <v>65</v>
      </c>
      <c r="D2518" s="88" t="s">
        <v>131</v>
      </c>
      <c r="E2518" s="130">
        <v>0.04</v>
      </c>
      <c r="F2518" s="130">
        <v>0.5</v>
      </c>
      <c r="G2518" s="90">
        <v>-598.90427216080002</v>
      </c>
      <c r="H2518" s="90">
        <v>-50.588475126399999</v>
      </c>
      <c r="I2518" s="90">
        <v>0.45376949589999999</v>
      </c>
      <c r="J2518" s="90">
        <v>190.3343152651</v>
      </c>
      <c r="K2518" s="90">
        <v>0</v>
      </c>
      <c r="L2518" s="90">
        <v>-6.9656733233999999</v>
      </c>
      <c r="M2518" s="90">
        <v>4.6190965299999998E-2</v>
      </c>
      <c r="N2518" s="89">
        <v>5</v>
      </c>
      <c r="O2518" s="89">
        <v>75</v>
      </c>
      <c r="P2518" s="89">
        <f t="shared" si="71"/>
        <v>30</v>
      </c>
      <c r="Q2518" s="91">
        <f>(alpha_a+beta_b*speed_s+ceta_c*speed_s^2+delta_d/speed_s)/(epsilon_e+feta_f*speed_s+gamma_g*speed_s^2)</f>
        <v>10.16629910819484</v>
      </c>
    </row>
    <row r="2519" spans="1:17" x14ac:dyDescent="0.25">
      <c r="A2519" s="88" t="s">
        <v>6</v>
      </c>
      <c r="B2519" s="88" t="s">
        <v>9</v>
      </c>
      <c r="C2519" s="88" t="s">
        <v>65</v>
      </c>
      <c r="D2519" s="88" t="s">
        <v>132</v>
      </c>
      <c r="E2519" s="130">
        <v>0.04</v>
      </c>
      <c r="F2519" s="130">
        <v>0.5</v>
      </c>
      <c r="G2519" s="90">
        <v>58.9574566191</v>
      </c>
      <c r="H2519" s="90">
        <v>-2.4093694289999998</v>
      </c>
      <c r="I2519" s="90">
        <v>0.1265436086</v>
      </c>
      <c r="J2519" s="90">
        <v>23.565201618</v>
      </c>
      <c r="K2519" s="90">
        <v>1</v>
      </c>
      <c r="L2519" s="90">
        <v>-3.09788969E-2</v>
      </c>
      <c r="M2519" s="90">
        <v>2.6873574099999999E-2</v>
      </c>
      <c r="N2519" s="89">
        <v>5</v>
      </c>
      <c r="O2519" s="89">
        <v>75</v>
      </c>
      <c r="P2519" s="89">
        <f t="shared" si="71"/>
        <v>30</v>
      </c>
      <c r="Q2519" s="91">
        <f>(alpha_a+beta_b*speed_s+ceta_c*speed_s^2+delta_d/speed_s)/(epsilon_e+feta_f*speed_s+gamma_g*speed_s^2)</f>
        <v>4.1782477574944714</v>
      </c>
    </row>
    <row r="2520" spans="1:17" x14ac:dyDescent="0.25">
      <c r="A2520" s="88" t="s">
        <v>6</v>
      </c>
      <c r="B2520" s="88" t="s">
        <v>9</v>
      </c>
      <c r="C2520" s="88" t="s">
        <v>65</v>
      </c>
      <c r="D2520" s="88" t="s">
        <v>133</v>
      </c>
      <c r="E2520" s="130">
        <v>0.04</v>
      </c>
      <c r="F2520" s="130">
        <v>0.5</v>
      </c>
      <c r="G2520" s="90">
        <v>-9.0867078244999995</v>
      </c>
      <c r="H2520" s="90">
        <v>0.81184870590000002</v>
      </c>
      <c r="I2520" s="90">
        <v>1.2098929E-2</v>
      </c>
      <c r="J2520" s="90">
        <v>31.6558037388</v>
      </c>
      <c r="K2520" s="90">
        <v>1</v>
      </c>
      <c r="L2520" s="90">
        <v>-0.46991717529999999</v>
      </c>
      <c r="M2520" s="90">
        <v>7.6741696299999995E-2</v>
      </c>
      <c r="N2520" s="89">
        <v>5</v>
      </c>
      <c r="O2520" s="89">
        <v>75</v>
      </c>
      <c r="P2520" s="89">
        <f t="shared" si="71"/>
        <v>30</v>
      </c>
      <c r="Q2520" s="91">
        <f>(alpha_a+beta_b*speed_s+ceta_c*speed_s^2+delta_d/speed_s)/(epsilon_e+feta_f*speed_s+gamma_g*speed_s^2)</f>
        <v>0.48620649209143696</v>
      </c>
    </row>
    <row r="2521" spans="1:17" x14ac:dyDescent="0.25">
      <c r="A2521" s="88" t="s">
        <v>6</v>
      </c>
      <c r="B2521" s="88" t="s">
        <v>8</v>
      </c>
      <c r="C2521" s="88" t="s">
        <v>65</v>
      </c>
      <c r="D2521" s="88" t="s">
        <v>134</v>
      </c>
      <c r="E2521" s="130">
        <v>0.04</v>
      </c>
      <c r="F2521" s="130">
        <v>0.5</v>
      </c>
      <c r="G2521" s="90">
        <v>-1.8566450800392022E-4</v>
      </c>
      <c r="H2521" s="90">
        <v>2.6082582212116848E-2</v>
      </c>
      <c r="I2521" s="90">
        <v>-1.250723473492805</v>
      </c>
      <c r="J2521" s="90">
        <v>60.996279407895436</v>
      </c>
      <c r="K2521" s="90">
        <v>0</v>
      </c>
      <c r="L2521" s="90">
        <v>0</v>
      </c>
      <c r="M2521" s="90">
        <v>0</v>
      </c>
      <c r="N2521" s="89">
        <v>12</v>
      </c>
      <c r="O2521" s="89">
        <v>64</v>
      </c>
      <c r="P2521" s="89">
        <f t="shared" si="71"/>
        <v>30</v>
      </c>
      <c r="Q2521" s="91">
        <f>(((alpha_a*(speed_s^3))+(beta_b*(speed_s^2))+(ceta_c*speed_s))+delta_d)</f>
        <v>41.935957477910605</v>
      </c>
    </row>
    <row r="2522" spans="1:17" x14ac:dyDescent="0.25">
      <c r="A2522" s="88" t="s">
        <v>6</v>
      </c>
      <c r="B2522" s="88" t="s">
        <v>8</v>
      </c>
      <c r="C2522" s="88" t="s">
        <v>65</v>
      </c>
      <c r="D2522" s="88" t="s">
        <v>135</v>
      </c>
      <c r="E2522" s="130">
        <v>0.04</v>
      </c>
      <c r="F2522" s="130">
        <v>0.5</v>
      </c>
      <c r="G2522" s="90">
        <v>3.379963513850317</v>
      </c>
      <c r="H2522" s="90">
        <v>3.2371352159376849</v>
      </c>
      <c r="I2522" s="90">
        <v>-4.0453362829373514E-2</v>
      </c>
      <c r="J2522" s="90">
        <v>0</v>
      </c>
      <c r="K2522" s="90">
        <v>0</v>
      </c>
      <c r="L2522" s="90">
        <v>0</v>
      </c>
      <c r="M2522" s="90">
        <v>0</v>
      </c>
      <c r="N2522" s="89">
        <v>12</v>
      </c>
      <c r="O2522" s="89">
        <v>64</v>
      </c>
      <c r="P2522" s="89">
        <f t="shared" si="71"/>
        <v>30</v>
      </c>
      <c r="Q2522" s="91">
        <f>EXP((alpha_a+(beta_b/speed_s))+(ceta_c*LN(speed_s)))</f>
        <v>28.510662762252771</v>
      </c>
    </row>
    <row r="2523" spans="1:17" x14ac:dyDescent="0.25">
      <c r="A2523" s="88" t="s">
        <v>6</v>
      </c>
      <c r="B2523" s="88" t="s">
        <v>8</v>
      </c>
      <c r="C2523" s="88" t="s">
        <v>65</v>
      </c>
      <c r="D2523" s="88" t="s">
        <v>136</v>
      </c>
      <c r="E2523" s="130">
        <v>0.04</v>
      </c>
      <c r="F2523" s="130">
        <v>0.5</v>
      </c>
      <c r="G2523" s="90">
        <v>204.70598058470151</v>
      </c>
      <c r="H2523" s="90">
        <v>-1.3083077897989943</v>
      </c>
      <c r="I2523" s="90">
        <v>37.011158031805579</v>
      </c>
      <c r="J2523" s="90">
        <v>-9.5365168066352646E-2</v>
      </c>
      <c r="K2523" s="90">
        <v>0</v>
      </c>
      <c r="L2523" s="90">
        <v>0</v>
      </c>
      <c r="M2523" s="90">
        <v>0</v>
      </c>
      <c r="N2523" s="89">
        <v>12</v>
      </c>
      <c r="O2523" s="89">
        <v>70</v>
      </c>
      <c r="P2523" s="89">
        <f t="shared" si="71"/>
        <v>30</v>
      </c>
      <c r="Q2523" s="91">
        <f>((alpha_a*(speed_s^beta_b))+(ceta_c*(speed_s^delta_d)))</f>
        <v>29.149927143741142</v>
      </c>
    </row>
    <row r="2524" spans="1:17" x14ac:dyDescent="0.25">
      <c r="A2524" s="88" t="s">
        <v>6</v>
      </c>
      <c r="B2524" s="88" t="s">
        <v>8</v>
      </c>
      <c r="C2524" s="88" t="s">
        <v>65</v>
      </c>
      <c r="D2524" s="88" t="s">
        <v>137</v>
      </c>
      <c r="E2524" s="130">
        <v>0.04</v>
      </c>
      <c r="F2524" s="130">
        <v>0.5</v>
      </c>
      <c r="G2524" s="90">
        <v>3.3093094838797961</v>
      </c>
      <c r="H2524" s="90">
        <v>3.787575793837076</v>
      </c>
      <c r="I2524" s="90">
        <v>-9.3239125920605181E-2</v>
      </c>
      <c r="J2524" s="90">
        <v>0</v>
      </c>
      <c r="K2524" s="90">
        <v>0</v>
      </c>
      <c r="L2524" s="90">
        <v>0</v>
      </c>
      <c r="M2524" s="90">
        <v>0</v>
      </c>
      <c r="N2524" s="89">
        <v>12</v>
      </c>
      <c r="O2524" s="89">
        <v>72</v>
      </c>
      <c r="P2524" s="89">
        <f t="shared" si="71"/>
        <v>30</v>
      </c>
      <c r="Q2524" s="91">
        <f>EXP((alpha_a+(beta_b/speed_s))+(ceta_c*LN(speed_s)))</f>
        <v>22.61101867357247</v>
      </c>
    </row>
    <row r="2525" spans="1:17" x14ac:dyDescent="0.25">
      <c r="A2525" s="88" t="s">
        <v>6</v>
      </c>
      <c r="B2525" s="88" t="s">
        <v>8</v>
      </c>
      <c r="C2525" s="88" t="s">
        <v>65</v>
      </c>
      <c r="D2525" s="88" t="s">
        <v>138</v>
      </c>
      <c r="E2525" s="130">
        <v>0.04</v>
      </c>
      <c r="F2525" s="130">
        <v>0.5</v>
      </c>
      <c r="G2525" s="90">
        <v>3.2243710625760209</v>
      </c>
      <c r="H2525" s="90">
        <v>1.6880992188191668</v>
      </c>
      <c r="I2525" s="90">
        <v>-0.15237434945590425</v>
      </c>
      <c r="J2525" s="90">
        <v>0</v>
      </c>
      <c r="K2525" s="90">
        <v>0</v>
      </c>
      <c r="L2525" s="90">
        <v>0</v>
      </c>
      <c r="M2525" s="90">
        <v>0</v>
      </c>
      <c r="N2525" s="89">
        <v>12</v>
      </c>
      <c r="O2525" s="89">
        <v>73</v>
      </c>
      <c r="P2525" s="89">
        <f t="shared" si="71"/>
        <v>30</v>
      </c>
      <c r="Q2525" s="91">
        <f>EXP((alpha_a+(beta_b/speed_s))+(ceta_c*LN(speed_s)))</f>
        <v>15.837583186489349</v>
      </c>
    </row>
    <row r="2526" spans="1:17" x14ac:dyDescent="0.25">
      <c r="A2526" s="88" t="s">
        <v>6</v>
      </c>
      <c r="B2526" s="88" t="s">
        <v>8</v>
      </c>
      <c r="C2526" s="88" t="s">
        <v>65</v>
      </c>
      <c r="D2526" s="88" t="s">
        <v>131</v>
      </c>
      <c r="E2526" s="130">
        <v>0.04</v>
      </c>
      <c r="F2526" s="130">
        <v>0.5</v>
      </c>
      <c r="G2526" s="90">
        <v>142.23652875600001</v>
      </c>
      <c r="H2526" s="90">
        <v>11.4560553271</v>
      </c>
      <c r="I2526" s="90">
        <v>-9.0953548300000006E-2</v>
      </c>
      <c r="J2526" s="90">
        <v>-75.516899285199997</v>
      </c>
      <c r="K2526" s="90">
        <v>0</v>
      </c>
      <c r="L2526" s="90">
        <v>1.3149370648000001</v>
      </c>
      <c r="M2526" s="90">
        <v>-6.7359934999999998E-3</v>
      </c>
      <c r="N2526" s="89">
        <v>5</v>
      </c>
      <c r="O2526" s="89">
        <v>75</v>
      </c>
      <c r="P2526" s="89">
        <f t="shared" si="71"/>
        <v>30</v>
      </c>
      <c r="Q2526" s="91">
        <f>(alpha_a+beta_b*speed_s+ceta_c*speed_s^2+delta_d/speed_s)/(epsilon_e+feta_f*speed_s+gamma_g*speed_s^2)</f>
        <v>12.027381516865002</v>
      </c>
    </row>
    <row r="2527" spans="1:17" x14ac:dyDescent="0.25">
      <c r="A2527" s="88" t="s">
        <v>6</v>
      </c>
      <c r="B2527" s="88" t="s">
        <v>8</v>
      </c>
      <c r="C2527" s="88" t="s">
        <v>65</v>
      </c>
      <c r="D2527" s="88" t="s">
        <v>132</v>
      </c>
      <c r="E2527" s="130">
        <v>0.04</v>
      </c>
      <c r="F2527" s="130">
        <v>0.5</v>
      </c>
      <c r="G2527" s="90">
        <v>88.930930727499998</v>
      </c>
      <c r="H2527" s="90">
        <v>-2.7967229499999999</v>
      </c>
      <c r="I2527" s="90">
        <v>0.17541413149999999</v>
      </c>
      <c r="J2527" s="90">
        <v>18.982590114899999</v>
      </c>
      <c r="K2527" s="90">
        <v>1</v>
      </c>
      <c r="L2527" s="90">
        <v>3.5353746499999998E-2</v>
      </c>
      <c r="M2527" s="90">
        <v>3.39401826E-2</v>
      </c>
      <c r="N2527" s="89">
        <v>5</v>
      </c>
      <c r="O2527" s="89">
        <v>75</v>
      </c>
      <c r="P2527" s="89">
        <f t="shared" si="71"/>
        <v>30</v>
      </c>
      <c r="Q2527" s="91">
        <f>(alpha_a+beta_b*speed_s+ceta_c*speed_s^2+delta_d/speed_s)/(epsilon_e+feta_f*speed_s+gamma_g*speed_s^2)</f>
        <v>5.0153596876624862</v>
      </c>
    </row>
    <row r="2528" spans="1:17" x14ac:dyDescent="0.25">
      <c r="A2528" s="88" t="s">
        <v>6</v>
      </c>
      <c r="B2528" s="88" t="s">
        <v>8</v>
      </c>
      <c r="C2528" s="88" t="s">
        <v>65</v>
      </c>
      <c r="D2528" s="88" t="s">
        <v>133</v>
      </c>
      <c r="E2528" s="130">
        <v>0.04</v>
      </c>
      <c r="F2528" s="130">
        <v>0.5</v>
      </c>
      <c r="G2528" s="90">
        <v>-12.025616660800001</v>
      </c>
      <c r="H2528" s="90">
        <v>1.0103051545999999</v>
      </c>
      <c r="I2528" s="90">
        <v>1.88405156E-2</v>
      </c>
      <c r="J2528" s="90">
        <v>51.521799812499999</v>
      </c>
      <c r="K2528" s="90">
        <v>1</v>
      </c>
      <c r="L2528" s="90">
        <v>-0.40835664420000001</v>
      </c>
      <c r="M2528" s="90">
        <v>8.7259414100000002E-2</v>
      </c>
      <c r="N2528" s="89">
        <v>5</v>
      </c>
      <c r="O2528" s="89">
        <v>75</v>
      </c>
      <c r="P2528" s="89">
        <f t="shared" si="71"/>
        <v>30</v>
      </c>
      <c r="Q2528" s="91">
        <f>(alpha_a+beta_b*speed_s+ceta_c*speed_s^2+delta_d/speed_s)/(epsilon_e+feta_f*speed_s+gamma_g*speed_s^2)</f>
        <v>0.54928466079041838</v>
      </c>
    </row>
    <row r="2529" spans="1:17" x14ac:dyDescent="0.25">
      <c r="A2529" s="88" t="s">
        <v>6</v>
      </c>
      <c r="B2529" s="88" t="s">
        <v>7</v>
      </c>
      <c r="C2529" s="88" t="s">
        <v>65</v>
      </c>
      <c r="D2529" s="88" t="s">
        <v>134</v>
      </c>
      <c r="E2529" s="130">
        <v>0.04</v>
      </c>
      <c r="F2529" s="130">
        <v>0.5</v>
      </c>
      <c r="G2529" s="90">
        <v>-2.2562365996854267E-4</v>
      </c>
      <c r="H2529" s="90">
        <v>2.9849745001516173E-2</v>
      </c>
      <c r="I2529" s="90">
        <v>-1.3729187083991481</v>
      </c>
      <c r="J2529" s="90">
        <v>68.149087989505603</v>
      </c>
      <c r="K2529" s="90">
        <v>0</v>
      </c>
      <c r="L2529" s="90">
        <v>0</v>
      </c>
      <c r="M2529" s="90">
        <v>0</v>
      </c>
      <c r="N2529" s="89">
        <v>12</v>
      </c>
      <c r="O2529" s="89">
        <v>60</v>
      </c>
      <c r="P2529" s="89">
        <f t="shared" si="71"/>
        <v>30</v>
      </c>
      <c r="Q2529" s="91">
        <f>(((alpha_a*(speed_s^3))+(beta_b*(speed_s^2))+(ceta_c*speed_s))+delta_d)</f>
        <v>47.734458419745067</v>
      </c>
    </row>
    <row r="2530" spans="1:17" x14ac:dyDescent="0.25">
      <c r="A2530" s="88" t="s">
        <v>6</v>
      </c>
      <c r="B2530" s="88" t="s">
        <v>7</v>
      </c>
      <c r="C2530" s="88" t="s">
        <v>65</v>
      </c>
      <c r="D2530" s="88" t="s">
        <v>135</v>
      </c>
      <c r="E2530" s="130">
        <v>0.04</v>
      </c>
      <c r="F2530" s="130">
        <v>0.5</v>
      </c>
      <c r="G2530" s="90">
        <v>-1.7120800306522326E-4</v>
      </c>
      <c r="H2530" s="90">
        <v>2.2858826447820137E-2</v>
      </c>
      <c r="I2530" s="90">
        <v>-1.0716899779423945</v>
      </c>
      <c r="J2530" s="90">
        <v>48.246223623376558</v>
      </c>
      <c r="K2530" s="90">
        <v>0</v>
      </c>
      <c r="L2530" s="90">
        <v>0</v>
      </c>
      <c r="M2530" s="90">
        <v>0</v>
      </c>
      <c r="N2530" s="89">
        <v>12</v>
      </c>
      <c r="O2530" s="89">
        <v>61</v>
      </c>
      <c r="P2530" s="89">
        <f t="shared" si="71"/>
        <v>30</v>
      </c>
      <c r="Q2530" s="91">
        <f>(((alpha_a*(speed_s^3))+(beta_b*(speed_s^2))+(ceta_c*speed_s))+delta_d)</f>
        <v>32.045852005381818</v>
      </c>
    </row>
    <row r="2531" spans="1:17" x14ac:dyDescent="0.25">
      <c r="A2531" s="88" t="s">
        <v>6</v>
      </c>
      <c r="B2531" s="88" t="s">
        <v>7</v>
      </c>
      <c r="C2531" s="88" t="s">
        <v>65</v>
      </c>
      <c r="D2531" s="88" t="s">
        <v>136</v>
      </c>
      <c r="E2531" s="130">
        <v>0.04</v>
      </c>
      <c r="F2531" s="130">
        <v>0.5</v>
      </c>
      <c r="G2531" s="90">
        <v>3.7502938989026648</v>
      </c>
      <c r="H2531" s="90">
        <v>2.7360403853903668</v>
      </c>
      <c r="I2531" s="90">
        <v>-0.10508698683177663</v>
      </c>
      <c r="J2531" s="90">
        <v>0</v>
      </c>
      <c r="K2531" s="90">
        <v>0</v>
      </c>
      <c r="L2531" s="90">
        <v>0</v>
      </c>
      <c r="M2531" s="90">
        <v>0</v>
      </c>
      <c r="N2531" s="89">
        <v>12</v>
      </c>
      <c r="O2531" s="89">
        <v>63</v>
      </c>
      <c r="P2531" s="89">
        <f t="shared" si="71"/>
        <v>30</v>
      </c>
      <c r="Q2531" s="91">
        <f>EXP((alpha_a+(beta_b/speed_s))+(ceta_c*LN(speed_s)))</f>
        <v>32.592221663472472</v>
      </c>
    </row>
    <row r="2532" spans="1:17" x14ac:dyDescent="0.25">
      <c r="A2532" s="88" t="s">
        <v>6</v>
      </c>
      <c r="B2532" s="88" t="s">
        <v>7</v>
      </c>
      <c r="C2532" s="88" t="s">
        <v>65</v>
      </c>
      <c r="D2532" s="88" t="s">
        <v>137</v>
      </c>
      <c r="E2532" s="130">
        <v>0.04</v>
      </c>
      <c r="F2532" s="130">
        <v>0.5</v>
      </c>
      <c r="G2532" s="90">
        <v>76.720146559166196</v>
      </c>
      <c r="H2532" s="90">
        <v>1.0049307846443958</v>
      </c>
      <c r="I2532" s="90">
        <v>-0.3674060563389665</v>
      </c>
      <c r="J2532" s="90">
        <v>0</v>
      </c>
      <c r="K2532" s="90">
        <v>0</v>
      </c>
      <c r="L2532" s="90">
        <v>0</v>
      </c>
      <c r="M2532" s="90">
        <v>0</v>
      </c>
      <c r="N2532" s="89">
        <v>12</v>
      </c>
      <c r="O2532" s="89">
        <v>65</v>
      </c>
      <c r="P2532" s="89">
        <f t="shared" si="71"/>
        <v>30</v>
      </c>
      <c r="Q2532" s="91">
        <f>((alpha_a*(beta_b^speed_s))*(speed_s^ceta_c))</f>
        <v>25.485352317995019</v>
      </c>
    </row>
    <row r="2533" spans="1:17" x14ac:dyDescent="0.25">
      <c r="A2533" s="88" t="s">
        <v>6</v>
      </c>
      <c r="B2533" s="88" t="s">
        <v>7</v>
      </c>
      <c r="C2533" s="88" t="s">
        <v>65</v>
      </c>
      <c r="D2533" s="88" t="s">
        <v>138</v>
      </c>
      <c r="E2533" s="130">
        <v>0.04</v>
      </c>
      <c r="F2533" s="130">
        <v>0.5</v>
      </c>
      <c r="G2533" s="90">
        <v>3.5593309329349911</v>
      </c>
      <c r="H2533" s="90">
        <v>0.39671304258458878</v>
      </c>
      <c r="I2533" s="90">
        <v>-0.20390419808126142</v>
      </c>
      <c r="J2533" s="90">
        <v>0</v>
      </c>
      <c r="K2533" s="90">
        <v>0</v>
      </c>
      <c r="L2533" s="90">
        <v>0</v>
      </c>
      <c r="M2533" s="90">
        <v>0</v>
      </c>
      <c r="N2533" s="89">
        <v>12</v>
      </c>
      <c r="O2533" s="89">
        <v>67</v>
      </c>
      <c r="P2533" s="89">
        <f t="shared" si="71"/>
        <v>30</v>
      </c>
      <c r="Q2533" s="91">
        <f>EXP((alpha_a+(beta_b/speed_s))+(ceta_c*LN(speed_s)))</f>
        <v>17.797113414046578</v>
      </c>
    </row>
    <row r="2534" spans="1:17" x14ac:dyDescent="0.25">
      <c r="A2534" s="88" t="s">
        <v>6</v>
      </c>
      <c r="B2534" s="88" t="s">
        <v>7</v>
      </c>
      <c r="C2534" s="88" t="s">
        <v>65</v>
      </c>
      <c r="D2534" s="88" t="s">
        <v>131</v>
      </c>
      <c r="E2534" s="130">
        <v>0.04</v>
      </c>
      <c r="F2534" s="130">
        <v>0.5</v>
      </c>
      <c r="G2534" s="90">
        <v>3419.2858453848999</v>
      </c>
      <c r="H2534" s="90">
        <v>266.3055145825</v>
      </c>
      <c r="I2534" s="90">
        <v>-2.5762273427000002</v>
      </c>
      <c r="J2534" s="90">
        <v>-1764.6629147423</v>
      </c>
      <c r="K2534" s="90">
        <v>1</v>
      </c>
      <c r="L2534" s="90">
        <v>29.0165235704</v>
      </c>
      <c r="M2534" s="90">
        <v>-0.20179308909999999</v>
      </c>
      <c r="N2534" s="89">
        <v>5</v>
      </c>
      <c r="O2534" s="89">
        <v>70</v>
      </c>
      <c r="P2534" s="89">
        <f t="shared" si="71"/>
        <v>30</v>
      </c>
      <c r="Q2534" s="91">
        <f>(alpha_a+beta_b*speed_s+ceta_c*speed_s^2+delta_d/speed_s)/(epsilon_e+feta_f*speed_s+gamma_g*speed_s^2)</f>
        <v>13.090681499028307</v>
      </c>
    </row>
    <row r="2535" spans="1:17" x14ac:dyDescent="0.25">
      <c r="A2535" s="88" t="s">
        <v>6</v>
      </c>
      <c r="B2535" s="88" t="s">
        <v>7</v>
      </c>
      <c r="C2535" s="88" t="s">
        <v>65</v>
      </c>
      <c r="D2535" s="88" t="s">
        <v>132</v>
      </c>
      <c r="E2535" s="130">
        <v>0.04</v>
      </c>
      <c r="F2535" s="130">
        <v>0.5</v>
      </c>
      <c r="G2535" s="90">
        <v>115.1915894082</v>
      </c>
      <c r="H2535" s="90">
        <v>-4.433765706</v>
      </c>
      <c r="I2535" s="90">
        <v>0.2815693601</v>
      </c>
      <c r="J2535" s="90">
        <v>-6.6525721204000003</v>
      </c>
      <c r="K2535" s="90">
        <v>1</v>
      </c>
      <c r="L2535" s="90">
        <v>3.6304401700000002E-2</v>
      </c>
      <c r="M2535" s="90">
        <v>4.5395408999999998E-2</v>
      </c>
      <c r="N2535" s="89">
        <v>5</v>
      </c>
      <c r="O2535" s="89">
        <v>65</v>
      </c>
      <c r="P2535" s="89">
        <f t="shared" si="71"/>
        <v>30</v>
      </c>
      <c r="Q2535" s="91">
        <f>(alpha_a+beta_b*speed_s+ceta_c*speed_s^2+delta_d/speed_s)/(epsilon_e+feta_f*speed_s+gamma_g*speed_s^2)</f>
        <v>5.4807146137291607</v>
      </c>
    </row>
    <row r="2536" spans="1:17" x14ac:dyDescent="0.25">
      <c r="A2536" s="88" t="s">
        <v>6</v>
      </c>
      <c r="B2536" s="88" t="s">
        <v>7</v>
      </c>
      <c r="C2536" s="88" t="s">
        <v>65</v>
      </c>
      <c r="D2536" s="88" t="s">
        <v>133</v>
      </c>
      <c r="E2536" s="130">
        <v>0.04</v>
      </c>
      <c r="F2536" s="130">
        <v>0.5</v>
      </c>
      <c r="G2536" s="90">
        <v>-14.0081114323</v>
      </c>
      <c r="H2536" s="90">
        <v>1.0749715138</v>
      </c>
      <c r="I2536" s="90">
        <v>3.3430959099999998E-2</v>
      </c>
      <c r="J2536" s="90">
        <v>71.076209167299993</v>
      </c>
      <c r="K2536" s="90">
        <v>1</v>
      </c>
      <c r="L2536" s="90">
        <v>-0.33483934160000001</v>
      </c>
      <c r="M2536" s="90">
        <v>0.10827133279999999</v>
      </c>
      <c r="N2536" s="89">
        <v>5</v>
      </c>
      <c r="O2536" s="89">
        <v>70</v>
      </c>
      <c r="P2536" s="89">
        <f t="shared" si="71"/>
        <v>30</v>
      </c>
      <c r="Q2536" s="91">
        <f>(alpha_a+beta_b*speed_s+ceta_c*speed_s^2+delta_d/speed_s)/(epsilon_e+feta_f*speed_s+gamma_g*speed_s^2)</f>
        <v>0.57351432811655323</v>
      </c>
    </row>
    <row r="2537" spans="1:17" x14ac:dyDescent="0.25">
      <c r="A2537" s="88" t="s">
        <v>6</v>
      </c>
      <c r="B2537" s="88" t="s">
        <v>139</v>
      </c>
      <c r="C2537" s="88" t="s">
        <v>65</v>
      </c>
      <c r="D2537" s="88" t="s">
        <v>134</v>
      </c>
      <c r="E2537" s="130">
        <v>0.04</v>
      </c>
      <c r="F2537" s="130">
        <v>0.5</v>
      </c>
      <c r="G2537" s="90">
        <v>-3.6867859755527289E-4</v>
      </c>
      <c r="H2537" s="90">
        <v>4.2749075559295462E-2</v>
      </c>
      <c r="I2537" s="90">
        <v>-1.7790955557192785</v>
      </c>
      <c r="J2537" s="90">
        <v>84.34710025522773</v>
      </c>
      <c r="K2537" s="90">
        <v>0</v>
      </c>
      <c r="L2537" s="90">
        <v>0</v>
      </c>
      <c r="M2537" s="90">
        <v>0</v>
      </c>
      <c r="N2537" s="89">
        <v>12</v>
      </c>
      <c r="O2537" s="89">
        <v>53</v>
      </c>
      <c r="P2537" s="89">
        <f t="shared" si="71"/>
        <v>30</v>
      </c>
      <c r="Q2537" s="91">
        <f>(((alpha_a*(speed_s^3))+(beta_b*(speed_s^2))+(ceta_c*speed_s))+delta_d)</f>
        <v>59.494079453022927</v>
      </c>
    </row>
    <row r="2538" spans="1:17" x14ac:dyDescent="0.25">
      <c r="A2538" s="88" t="s">
        <v>6</v>
      </c>
      <c r="B2538" s="88" t="s">
        <v>139</v>
      </c>
      <c r="C2538" s="88" t="s">
        <v>65</v>
      </c>
      <c r="D2538" s="88" t="s">
        <v>135</v>
      </c>
      <c r="E2538" s="130">
        <v>0.04</v>
      </c>
      <c r="F2538" s="130">
        <v>0.5</v>
      </c>
      <c r="G2538" s="90">
        <v>-2.7713172884988411E-4</v>
      </c>
      <c r="H2538" s="90">
        <v>3.3131993964624698E-2</v>
      </c>
      <c r="I2538" s="90">
        <v>-1.4107423614618191</v>
      </c>
      <c r="J2538" s="90">
        <v>59.62526211415436</v>
      </c>
      <c r="K2538" s="90">
        <v>0</v>
      </c>
      <c r="L2538" s="90">
        <v>0</v>
      </c>
      <c r="M2538" s="90">
        <v>0</v>
      </c>
      <c r="N2538" s="89">
        <v>12</v>
      </c>
      <c r="O2538" s="89">
        <v>53</v>
      </c>
      <c r="P2538" s="89">
        <f t="shared" si="71"/>
        <v>30</v>
      </c>
      <c r="Q2538" s="91">
        <f>(((alpha_a*(speed_s^3))+(beta_b*(speed_s^2))+(ceta_c*speed_s))+delta_d)</f>
        <v>39.639229159515139</v>
      </c>
    </row>
    <row r="2539" spans="1:17" x14ac:dyDescent="0.25">
      <c r="A2539" s="88" t="s">
        <v>6</v>
      </c>
      <c r="B2539" s="88" t="s">
        <v>139</v>
      </c>
      <c r="C2539" s="88" t="s">
        <v>65</v>
      </c>
      <c r="D2539" s="88" t="s">
        <v>136</v>
      </c>
      <c r="E2539" s="130">
        <v>0.04</v>
      </c>
      <c r="F2539" s="130">
        <v>0.5</v>
      </c>
      <c r="G2539" s="90">
        <v>45.691503750514407</v>
      </c>
      <c r="H2539" s="90">
        <v>0.15473869817898733</v>
      </c>
      <c r="I2539" s="90">
        <v>23.191427899992664</v>
      </c>
      <c r="J2539" s="90">
        <v>8.5652813957909964E-3</v>
      </c>
      <c r="K2539" s="90">
        <v>21.665742346349521</v>
      </c>
      <c r="L2539" s="90">
        <v>0</v>
      </c>
      <c r="M2539" s="90">
        <v>0</v>
      </c>
      <c r="N2539" s="89">
        <v>12</v>
      </c>
      <c r="O2539" s="89">
        <v>59</v>
      </c>
      <c r="P2539" s="89">
        <f t="shared" si="71"/>
        <v>30</v>
      </c>
      <c r="Q2539" s="91">
        <f>((epsilon_e+(alpha_a*EXP(((-1)*beta_b)*speed_s)))+(ceta_c*EXP(((-1)*delta_d)*speed_s)))</f>
        <v>40.042323084202657</v>
      </c>
    </row>
    <row r="2540" spans="1:17" x14ac:dyDescent="0.25">
      <c r="A2540" s="88" t="s">
        <v>6</v>
      </c>
      <c r="B2540" s="88" t="s">
        <v>139</v>
      </c>
      <c r="C2540" s="88" t="s">
        <v>65</v>
      </c>
      <c r="D2540" s="88" t="s">
        <v>137</v>
      </c>
      <c r="E2540" s="130">
        <v>0.04</v>
      </c>
      <c r="F2540" s="130">
        <v>0.5</v>
      </c>
      <c r="G2540" s="90">
        <v>-1.8701011085409623E-4</v>
      </c>
      <c r="H2540" s="90">
        <v>2.5316501971059471E-2</v>
      </c>
      <c r="I2540" s="90">
        <v>-1.2446216188505752</v>
      </c>
      <c r="J2540" s="90">
        <v>50.815363509454578</v>
      </c>
      <c r="K2540" s="90">
        <v>0</v>
      </c>
      <c r="L2540" s="90">
        <v>0</v>
      </c>
      <c r="M2540" s="90">
        <v>0</v>
      </c>
      <c r="N2540" s="89">
        <v>12</v>
      </c>
      <c r="O2540" s="89">
        <v>60</v>
      </c>
      <c r="P2540" s="89">
        <f t="shared" si="71"/>
        <v>30</v>
      </c>
      <c r="Q2540" s="91">
        <f>(((alpha_a*(speed_s^3))+(beta_b*(speed_s^2))+(ceta_c*speed_s))+delta_d)</f>
        <v>31.21229372483025</v>
      </c>
    </row>
    <row r="2541" spans="1:17" x14ac:dyDescent="0.25">
      <c r="A2541" s="88" t="s">
        <v>6</v>
      </c>
      <c r="B2541" s="88" t="s">
        <v>139</v>
      </c>
      <c r="C2541" s="88" t="s">
        <v>65</v>
      </c>
      <c r="D2541" s="88" t="s">
        <v>138</v>
      </c>
      <c r="E2541" s="130">
        <v>0.04</v>
      </c>
      <c r="F2541" s="130">
        <v>0.5</v>
      </c>
      <c r="G2541" s="90">
        <v>-8.982300234606915E-5</v>
      </c>
      <c r="H2541" s="90">
        <v>1.2729084924040039E-2</v>
      </c>
      <c r="I2541" s="90">
        <v>-0.67412530846654484</v>
      </c>
      <c r="J2541" s="90">
        <v>32.776313196962441</v>
      </c>
      <c r="K2541" s="90">
        <v>0</v>
      </c>
      <c r="L2541" s="90">
        <v>0</v>
      </c>
      <c r="M2541" s="90">
        <v>0</v>
      </c>
      <c r="N2541" s="89">
        <v>12</v>
      </c>
      <c r="O2541" s="89">
        <v>60</v>
      </c>
      <c r="P2541" s="89">
        <f t="shared" si="71"/>
        <v>30</v>
      </c>
      <c r="Q2541" s="91">
        <f>(((alpha_a*(speed_s^3))+(beta_b*(speed_s^2))+(ceta_c*speed_s))+delta_d)</f>
        <v>21.583509311258261</v>
      </c>
    </row>
    <row r="2542" spans="1:17" x14ac:dyDescent="0.25">
      <c r="A2542" s="88" t="s">
        <v>6</v>
      </c>
      <c r="B2542" s="88" t="s">
        <v>139</v>
      </c>
      <c r="C2542" s="88" t="s">
        <v>65</v>
      </c>
      <c r="D2542" s="88" t="s">
        <v>131</v>
      </c>
      <c r="E2542" s="130">
        <v>0.04</v>
      </c>
      <c r="F2542" s="130">
        <v>0.5</v>
      </c>
      <c r="G2542" s="90">
        <v>205.85617665300001</v>
      </c>
      <c r="H2542" s="90">
        <v>26.059498113</v>
      </c>
      <c r="I2542" s="90">
        <v>0.29062284919999998</v>
      </c>
      <c r="J2542" s="90">
        <v>4.3287153541999999</v>
      </c>
      <c r="K2542" s="90">
        <v>1</v>
      </c>
      <c r="L2542" s="90">
        <v>1.5257970317</v>
      </c>
      <c r="M2542" s="90">
        <v>3.8211695499999997E-2</v>
      </c>
      <c r="N2542" s="89">
        <v>5</v>
      </c>
      <c r="O2542" s="89">
        <v>60</v>
      </c>
      <c r="P2542" s="89">
        <f t="shared" si="71"/>
        <v>30</v>
      </c>
      <c r="Q2542" s="91">
        <f>(alpha_a+beta_b*speed_s+ceta_c*speed_s^2+delta_d/speed_s)/(epsilon_e+feta_f*speed_s+gamma_g*speed_s^2)</f>
        <v>15.392775734509089</v>
      </c>
    </row>
    <row r="2543" spans="1:17" x14ac:dyDescent="0.25">
      <c r="A2543" s="88" t="s">
        <v>6</v>
      </c>
      <c r="B2543" s="88" t="s">
        <v>139</v>
      </c>
      <c r="C2543" s="88" t="s">
        <v>65</v>
      </c>
      <c r="D2543" s="88" t="s">
        <v>132</v>
      </c>
      <c r="E2543" s="130">
        <v>0.04</v>
      </c>
      <c r="F2543" s="130">
        <v>0.5</v>
      </c>
      <c r="G2543" s="90">
        <v>132.605413505</v>
      </c>
      <c r="H2543" s="90">
        <v>-6.1654192169000002</v>
      </c>
      <c r="I2543" s="90">
        <v>0.42525102259999997</v>
      </c>
      <c r="J2543" s="90">
        <v>-10.3847152809</v>
      </c>
      <c r="K2543" s="90">
        <v>1</v>
      </c>
      <c r="L2543" s="90">
        <v>-1.0160671899999999E-2</v>
      </c>
      <c r="M2543" s="90">
        <v>5.4574545299999999E-2</v>
      </c>
      <c r="N2543" s="89">
        <v>5</v>
      </c>
      <c r="O2543" s="89">
        <v>60</v>
      </c>
      <c r="P2543" s="89">
        <f t="shared" si="71"/>
        <v>30</v>
      </c>
      <c r="Q2543" s="91">
        <f>(alpha_a+beta_b*speed_s+ceta_c*speed_s^2+delta_d/speed_s)/(epsilon_e+feta_f*speed_s+gamma_g*speed_s^2)</f>
        <v>6.6253273761794906</v>
      </c>
    </row>
    <row r="2544" spans="1:17" x14ac:dyDescent="0.25">
      <c r="A2544" s="88" t="s">
        <v>6</v>
      </c>
      <c r="B2544" s="88" t="s">
        <v>139</v>
      </c>
      <c r="C2544" s="88" t="s">
        <v>65</v>
      </c>
      <c r="D2544" s="88" t="s">
        <v>133</v>
      </c>
      <c r="E2544" s="130">
        <v>0.04</v>
      </c>
      <c r="F2544" s="130">
        <v>0.5</v>
      </c>
      <c r="G2544" s="90">
        <v>17.246618500499999</v>
      </c>
      <c r="H2544" s="90">
        <v>-4.0027856460000004</v>
      </c>
      <c r="I2544" s="90">
        <v>0.46832721100000002</v>
      </c>
      <c r="J2544" s="90">
        <v>163.23178727609999</v>
      </c>
      <c r="K2544" s="90">
        <v>1</v>
      </c>
      <c r="L2544" s="90">
        <v>-0.2783136115</v>
      </c>
      <c r="M2544" s="90">
        <v>0.54354761689999997</v>
      </c>
      <c r="N2544" s="89">
        <v>5</v>
      </c>
      <c r="O2544" s="89">
        <v>65</v>
      </c>
      <c r="P2544" s="89">
        <f t="shared" si="71"/>
        <v>30</v>
      </c>
      <c r="Q2544" s="91">
        <f>(alpha_a+beta_b*speed_s+ceta_c*speed_s^2+delta_d/speed_s)/(epsilon_e+feta_f*speed_s+gamma_g*speed_s^2)</f>
        <v>0.67262219856893468</v>
      </c>
    </row>
    <row r="2545" spans="1:17" x14ac:dyDescent="0.25">
      <c r="A2545" s="88" t="s">
        <v>6</v>
      </c>
      <c r="B2545" s="88" t="s">
        <v>140</v>
      </c>
      <c r="C2545" s="88" t="s">
        <v>168</v>
      </c>
      <c r="D2545" s="88" t="s">
        <v>134</v>
      </c>
      <c r="E2545" s="130">
        <v>0.04</v>
      </c>
      <c r="F2545" s="130">
        <v>0.5</v>
      </c>
      <c r="G2545" s="90">
        <v>27.280859291262811</v>
      </c>
      <c r="H2545" s="90">
        <v>1.0089388440338629</v>
      </c>
      <c r="I2545" s="90">
        <v>-0.41512258334759988</v>
      </c>
      <c r="J2545" s="90">
        <v>0</v>
      </c>
      <c r="K2545" s="90">
        <v>0</v>
      </c>
      <c r="L2545" s="90">
        <v>0</v>
      </c>
      <c r="M2545" s="90">
        <v>0</v>
      </c>
      <c r="N2545" s="89">
        <v>12</v>
      </c>
      <c r="O2545" s="89">
        <v>76</v>
      </c>
      <c r="P2545" s="89">
        <f t="shared" si="71"/>
        <v>30</v>
      </c>
      <c r="Q2545" s="91">
        <f>((alpha_a*(beta_b^speed_s))*(speed_s^ceta_c))</f>
        <v>8.6819430712574679</v>
      </c>
    </row>
    <row r="2546" spans="1:17" x14ac:dyDescent="0.25">
      <c r="A2546" s="88" t="s">
        <v>6</v>
      </c>
      <c r="B2546" s="88" t="s">
        <v>18</v>
      </c>
      <c r="C2546" s="88" t="s">
        <v>65</v>
      </c>
      <c r="D2546" s="88" t="s">
        <v>134</v>
      </c>
      <c r="E2546" s="130">
        <v>0.04</v>
      </c>
      <c r="F2546" s="130">
        <v>0.5</v>
      </c>
      <c r="G2546" s="90">
        <v>26.215786115371273</v>
      </c>
      <c r="H2546" s="90">
        <v>1.0089388450919718</v>
      </c>
      <c r="I2546" s="90">
        <v>-0.41512262814769568</v>
      </c>
      <c r="J2546" s="90">
        <v>0</v>
      </c>
      <c r="K2546" s="90">
        <v>0</v>
      </c>
      <c r="L2546" s="90">
        <v>0</v>
      </c>
      <c r="M2546" s="90">
        <v>0</v>
      </c>
      <c r="N2546" s="89">
        <v>12</v>
      </c>
      <c r="O2546" s="89">
        <v>76</v>
      </c>
      <c r="P2546" s="89">
        <f t="shared" si="71"/>
        <v>30</v>
      </c>
      <c r="Q2546" s="91">
        <f>((alpha_a*(beta_b^speed_s))*(speed_s^ceta_c))</f>
        <v>8.3429899576065054</v>
      </c>
    </row>
    <row r="2547" spans="1:17" x14ac:dyDescent="0.25">
      <c r="A2547" s="88" t="s">
        <v>6</v>
      </c>
      <c r="B2547" s="88" t="s">
        <v>18</v>
      </c>
      <c r="C2547" s="88" t="s">
        <v>65</v>
      </c>
      <c r="D2547" s="88" t="s">
        <v>135</v>
      </c>
      <c r="E2547" s="130">
        <v>0.04</v>
      </c>
      <c r="F2547" s="130">
        <v>0.5</v>
      </c>
      <c r="G2547" s="90">
        <v>48.946165327032283</v>
      </c>
      <c r="H2547" s="90">
        <v>-0.99261070939261087</v>
      </c>
      <c r="I2547" s="90">
        <v>1.8476046607756389</v>
      </c>
      <c r="J2547" s="90">
        <v>0.25590031083797377</v>
      </c>
      <c r="K2547" s="90">
        <v>0</v>
      </c>
      <c r="L2547" s="90">
        <v>0</v>
      </c>
      <c r="M2547" s="90">
        <v>0</v>
      </c>
      <c r="N2547" s="89">
        <v>12</v>
      </c>
      <c r="O2547" s="89">
        <v>77</v>
      </c>
      <c r="P2547" s="89">
        <f t="shared" si="71"/>
        <v>30</v>
      </c>
      <c r="Q2547" s="91">
        <f>((alpha_a*(speed_s^beta_b))+(ceta_c*(speed_s^delta_d)))</f>
        <v>6.0847514763569164</v>
      </c>
    </row>
    <row r="2548" spans="1:17" x14ac:dyDescent="0.25">
      <c r="A2548" s="88" t="s">
        <v>6</v>
      </c>
      <c r="B2548" s="88" t="s">
        <v>18</v>
      </c>
      <c r="C2548" s="88" t="s">
        <v>65</v>
      </c>
      <c r="D2548" s="88" t="s">
        <v>136</v>
      </c>
      <c r="E2548" s="130">
        <v>0.04</v>
      </c>
      <c r="F2548" s="130">
        <v>0.5</v>
      </c>
      <c r="G2548" s="90">
        <v>237.045552914187</v>
      </c>
      <c r="H2548" s="90">
        <v>-1.9330130924385747</v>
      </c>
      <c r="I2548" s="90">
        <v>7.2566263295856404</v>
      </c>
      <c r="J2548" s="90">
        <v>-4.9210505341443091E-2</v>
      </c>
      <c r="K2548" s="90">
        <v>0</v>
      </c>
      <c r="L2548" s="90">
        <v>0</v>
      </c>
      <c r="M2548" s="90">
        <v>0</v>
      </c>
      <c r="N2548" s="89">
        <v>12</v>
      </c>
      <c r="O2548" s="89">
        <v>80</v>
      </c>
      <c r="P2548" s="89">
        <f t="shared" si="71"/>
        <v>30</v>
      </c>
      <c r="Q2548" s="91">
        <f>((alpha_a*(speed_s^beta_b))+(ceta_c*(speed_s^delta_d)))</f>
        <v>6.4690326600303418</v>
      </c>
    </row>
    <row r="2549" spans="1:17" x14ac:dyDescent="0.25">
      <c r="A2549" s="88" t="s">
        <v>6</v>
      </c>
      <c r="B2549" s="88" t="s">
        <v>18</v>
      </c>
      <c r="C2549" s="88" t="s">
        <v>65</v>
      </c>
      <c r="D2549" s="88" t="s">
        <v>137</v>
      </c>
      <c r="E2549" s="130">
        <v>0.04</v>
      </c>
      <c r="F2549" s="130">
        <v>0.5</v>
      </c>
      <c r="G2549" s="90">
        <v>37.640574603940479</v>
      </c>
      <c r="H2549" s="90">
        <v>1.0138508799086978</v>
      </c>
      <c r="I2549" s="90">
        <v>-0.72055364826149204</v>
      </c>
      <c r="J2549" s="90">
        <v>0</v>
      </c>
      <c r="K2549" s="90">
        <v>0</v>
      </c>
      <c r="L2549" s="90">
        <v>0</v>
      </c>
      <c r="M2549" s="90">
        <v>0</v>
      </c>
      <c r="N2549" s="89">
        <v>12</v>
      </c>
      <c r="O2549" s="89">
        <v>82</v>
      </c>
      <c r="P2549" s="89">
        <f t="shared" si="71"/>
        <v>30</v>
      </c>
      <c r="Q2549" s="91">
        <f>((alpha_a*(beta_b^speed_s))*(speed_s^ceta_c))</f>
        <v>4.9038096968333402</v>
      </c>
    </row>
    <row r="2550" spans="1:17" x14ac:dyDescent="0.25">
      <c r="A2550" s="88" t="s">
        <v>6</v>
      </c>
      <c r="B2550" s="88" t="s">
        <v>18</v>
      </c>
      <c r="C2550" s="88" t="s">
        <v>65</v>
      </c>
      <c r="D2550" s="88" t="s">
        <v>138</v>
      </c>
      <c r="E2550" s="130">
        <v>0.04</v>
      </c>
      <c r="F2550" s="130">
        <v>0.5</v>
      </c>
      <c r="G2550" s="90">
        <v>3.8559333600710981</v>
      </c>
      <c r="H2550" s="90">
        <v>-4.3943417804992127E-2</v>
      </c>
      <c r="I2550" s="90">
        <v>72.295144048419274</v>
      </c>
      <c r="J2550" s="90">
        <v>-1.6644499204092409</v>
      </c>
      <c r="K2550" s="90">
        <v>0</v>
      </c>
      <c r="L2550" s="90">
        <v>0</v>
      </c>
      <c r="M2550" s="90">
        <v>0</v>
      </c>
      <c r="N2550" s="89">
        <v>12</v>
      </c>
      <c r="O2550" s="89">
        <v>82</v>
      </c>
      <c r="P2550" s="89">
        <f t="shared" si="71"/>
        <v>30</v>
      </c>
      <c r="Q2550" s="91">
        <f>((alpha_a*(speed_s^beta_b))+(ceta_c*(speed_s^delta_d)))</f>
        <v>3.572111019718113</v>
      </c>
    </row>
    <row r="2551" spans="1:17" x14ac:dyDescent="0.25">
      <c r="A2551" s="88" t="s">
        <v>6</v>
      </c>
      <c r="B2551" s="88" t="s">
        <v>18</v>
      </c>
      <c r="C2551" s="88" t="s">
        <v>65</v>
      </c>
      <c r="D2551" s="88" t="s">
        <v>131</v>
      </c>
      <c r="E2551" s="130">
        <v>0.04</v>
      </c>
      <c r="F2551" s="130">
        <v>0.5</v>
      </c>
      <c r="G2551" s="90">
        <v>5.2362702766</v>
      </c>
      <c r="H2551" s="90">
        <v>0.5632271459</v>
      </c>
      <c r="I2551" s="90">
        <v>6.22884665E-2</v>
      </c>
      <c r="J2551" s="90">
        <v>17.033927012199999</v>
      </c>
      <c r="K2551" s="90">
        <v>1</v>
      </c>
      <c r="L2551" s="90">
        <v>-1.19567076E-2</v>
      </c>
      <c r="M2551" s="90">
        <v>3.19794407E-2</v>
      </c>
      <c r="N2551" s="89">
        <v>5</v>
      </c>
      <c r="O2551" s="89">
        <v>80</v>
      </c>
      <c r="P2551" s="89">
        <f t="shared" si="71"/>
        <v>30</v>
      </c>
      <c r="Q2551" s="91">
        <f>(alpha_a+beta_b*speed_s+ceta_c*speed_s^2+delta_d/speed_s)/(epsilon_e+feta_f*speed_s+gamma_g*speed_s^2)</f>
        <v>2.6768531335849763</v>
      </c>
    </row>
    <row r="2552" spans="1:17" x14ac:dyDescent="0.25">
      <c r="A2552" s="88" t="s">
        <v>6</v>
      </c>
      <c r="B2552" s="88" t="s">
        <v>18</v>
      </c>
      <c r="C2552" s="88" t="s">
        <v>65</v>
      </c>
      <c r="D2552" s="88" t="s">
        <v>132</v>
      </c>
      <c r="E2552" s="130">
        <v>0.04</v>
      </c>
      <c r="F2552" s="130">
        <v>0.5</v>
      </c>
      <c r="G2552" s="90">
        <v>11.1179519742</v>
      </c>
      <c r="H2552" s="90">
        <v>-0.3375238411</v>
      </c>
      <c r="I2552" s="90">
        <v>9.0336927000000001E-3</v>
      </c>
      <c r="J2552" s="90">
        <v>18.5576013634</v>
      </c>
      <c r="K2552" s="90">
        <v>1</v>
      </c>
      <c r="L2552" s="90">
        <v>9.9100390000000007E-3</v>
      </c>
      <c r="M2552" s="90">
        <v>6.1544866E-3</v>
      </c>
      <c r="N2552" s="89">
        <v>5</v>
      </c>
      <c r="O2552" s="89">
        <v>80</v>
      </c>
      <c r="P2552" s="89">
        <f t="shared" si="71"/>
        <v>30</v>
      </c>
      <c r="Q2552" s="91">
        <f>(alpha_a+beta_b*speed_s+ceta_c*speed_s^2+delta_d/speed_s)/(epsilon_e+feta_f*speed_s+gamma_g*speed_s^2)</f>
        <v>1.4249069167830288</v>
      </c>
    </row>
    <row r="2553" spans="1:17" x14ac:dyDescent="0.25">
      <c r="A2553" s="88" t="s">
        <v>6</v>
      </c>
      <c r="B2553" s="88" t="s">
        <v>18</v>
      </c>
      <c r="C2553" s="88" t="s">
        <v>65</v>
      </c>
      <c r="D2553" s="88" t="s">
        <v>133</v>
      </c>
      <c r="E2553" s="130">
        <v>0.04</v>
      </c>
      <c r="F2553" s="130">
        <v>0.5</v>
      </c>
      <c r="G2553" s="90">
        <v>-3.1738243613999999</v>
      </c>
      <c r="H2553" s="90">
        <v>0.20807573109999999</v>
      </c>
      <c r="I2553" s="90">
        <v>4.5250489999999998E-4</v>
      </c>
      <c r="J2553" s="90">
        <v>15.7404351539</v>
      </c>
      <c r="K2553" s="90">
        <v>1</v>
      </c>
      <c r="L2553" s="90">
        <v>-0.30176457080000002</v>
      </c>
      <c r="M2553" s="90">
        <v>3.7631355300000002E-2</v>
      </c>
      <c r="N2553" s="89">
        <v>5</v>
      </c>
      <c r="O2553" s="89">
        <v>80</v>
      </c>
      <c r="P2553" s="89">
        <f t="shared" si="71"/>
        <v>30</v>
      </c>
      <c r="Q2553" s="91">
        <f>(alpha_a+beta_b*speed_s+ceta_c*speed_s^2+delta_d/speed_s)/(epsilon_e+feta_f*speed_s+gamma_g*speed_s^2)</f>
        <v>0.15496181886726362</v>
      </c>
    </row>
    <row r="2554" spans="1:17" x14ac:dyDescent="0.25">
      <c r="A2554" s="88" t="s">
        <v>6</v>
      </c>
      <c r="B2554" s="88" t="s">
        <v>11</v>
      </c>
      <c r="C2554" s="88" t="s">
        <v>65</v>
      </c>
      <c r="D2554" s="88" t="s">
        <v>134</v>
      </c>
      <c r="E2554" s="130">
        <v>0.04</v>
      </c>
      <c r="F2554" s="130">
        <v>0.5</v>
      </c>
      <c r="G2554" s="90">
        <v>3.5221585112165901</v>
      </c>
      <c r="H2554" s="90">
        <v>3.6814118897177179</v>
      </c>
      <c r="I2554" s="90">
        <v>1.150497138087119E-2</v>
      </c>
      <c r="J2554" s="90">
        <v>0</v>
      </c>
      <c r="K2554" s="90">
        <v>0</v>
      </c>
      <c r="L2554" s="90">
        <v>0</v>
      </c>
      <c r="M2554" s="90">
        <v>0</v>
      </c>
      <c r="N2554" s="89">
        <v>12</v>
      </c>
      <c r="O2554" s="89">
        <v>69</v>
      </c>
      <c r="P2554" s="89">
        <f t="shared" si="71"/>
        <v>30</v>
      </c>
      <c r="Q2554" s="91">
        <f>EXP((alpha_a+(beta_b/speed_s))+(ceta_c*LN(speed_s)))</f>
        <v>39.8054134515085</v>
      </c>
    </row>
    <row r="2555" spans="1:17" x14ac:dyDescent="0.25">
      <c r="A2555" s="88" t="s">
        <v>6</v>
      </c>
      <c r="B2555" s="88" t="s">
        <v>11</v>
      </c>
      <c r="C2555" s="88" t="s">
        <v>65</v>
      </c>
      <c r="D2555" s="88" t="s">
        <v>135</v>
      </c>
      <c r="E2555" s="130">
        <v>0.04</v>
      </c>
      <c r="F2555" s="130">
        <v>0.5</v>
      </c>
      <c r="G2555" s="90">
        <v>110.56871686818754</v>
      </c>
      <c r="H2555" s="90">
        <v>-0.89356653981567569</v>
      </c>
      <c r="I2555" s="90">
        <v>19.8927168764728</v>
      </c>
      <c r="J2555" s="90">
        <v>2.665531292773813E-2</v>
      </c>
      <c r="K2555" s="90">
        <v>0</v>
      </c>
      <c r="L2555" s="90">
        <v>0</v>
      </c>
      <c r="M2555" s="90">
        <v>0</v>
      </c>
      <c r="N2555" s="89">
        <v>12</v>
      </c>
      <c r="O2555" s="89">
        <v>70</v>
      </c>
      <c r="P2555" s="89">
        <f t="shared" si="71"/>
        <v>30</v>
      </c>
      <c r="Q2555" s="91">
        <f>((alpha_a*(speed_s^beta_b))+(ceta_c*(speed_s^delta_d)))</f>
        <v>27.073764706128134</v>
      </c>
    </row>
    <row r="2556" spans="1:17" x14ac:dyDescent="0.25">
      <c r="A2556" s="88" t="s">
        <v>6</v>
      </c>
      <c r="B2556" s="88" t="s">
        <v>11</v>
      </c>
      <c r="C2556" s="88" t="s">
        <v>65</v>
      </c>
      <c r="D2556" s="88" t="s">
        <v>136</v>
      </c>
      <c r="E2556" s="130">
        <v>0.04</v>
      </c>
      <c r="F2556" s="130">
        <v>0.5</v>
      </c>
      <c r="G2556" s="90">
        <v>3.6151404983696809</v>
      </c>
      <c r="H2556" s="90">
        <v>2.8370291473364326</v>
      </c>
      <c r="I2556" s="90">
        <v>-0.11216846644109102</v>
      </c>
      <c r="J2556" s="90">
        <v>0</v>
      </c>
      <c r="K2556" s="90">
        <v>0</v>
      </c>
      <c r="L2556" s="90">
        <v>0</v>
      </c>
      <c r="M2556" s="90">
        <v>0</v>
      </c>
      <c r="N2556" s="89">
        <v>12</v>
      </c>
      <c r="O2556" s="89">
        <v>75</v>
      </c>
      <c r="P2556" s="89">
        <f t="shared" si="71"/>
        <v>30</v>
      </c>
      <c r="Q2556" s="91">
        <f>EXP((alpha_a+(beta_b/speed_s))+(ceta_c*LN(speed_s)))</f>
        <v>27.888126987518085</v>
      </c>
    </row>
    <row r="2557" spans="1:17" x14ac:dyDescent="0.25">
      <c r="A2557" s="88" t="s">
        <v>6</v>
      </c>
      <c r="B2557" s="88" t="s">
        <v>11</v>
      </c>
      <c r="C2557" s="88" t="s">
        <v>65</v>
      </c>
      <c r="D2557" s="88" t="s">
        <v>137</v>
      </c>
      <c r="E2557" s="130">
        <v>0.04</v>
      </c>
      <c r="F2557" s="130">
        <v>0.5</v>
      </c>
      <c r="G2557" s="90">
        <v>14.14072811183547</v>
      </c>
      <c r="H2557" s="90">
        <v>1.4473514310955591E-2</v>
      </c>
      <c r="I2557" s="90">
        <v>101.62399024520514</v>
      </c>
      <c r="J2557" s="90">
        <v>-0.79982004212644342</v>
      </c>
      <c r="K2557" s="90">
        <v>0</v>
      </c>
      <c r="L2557" s="90">
        <v>0</v>
      </c>
      <c r="M2557" s="90">
        <v>0</v>
      </c>
      <c r="N2557" s="89">
        <v>12</v>
      </c>
      <c r="O2557" s="89">
        <v>76</v>
      </c>
      <c r="P2557" s="89">
        <f t="shared" si="71"/>
        <v>30</v>
      </c>
      <c r="Q2557" s="91">
        <f>((alpha_a*(speed_s^beta_b))+(ceta_c*(speed_s^delta_d)))</f>
        <v>21.546396751231697</v>
      </c>
    </row>
    <row r="2558" spans="1:17" x14ac:dyDescent="0.25">
      <c r="A2558" s="88" t="s">
        <v>6</v>
      </c>
      <c r="B2558" s="88" t="s">
        <v>11</v>
      </c>
      <c r="C2558" s="88" t="s">
        <v>65</v>
      </c>
      <c r="D2558" s="88" t="s">
        <v>138</v>
      </c>
      <c r="E2558" s="130">
        <v>0.04</v>
      </c>
      <c r="F2558" s="130">
        <v>0.5</v>
      </c>
      <c r="G2558" s="90">
        <v>3.0922161085780027</v>
      </c>
      <c r="H2558" s="90">
        <v>2.1216620446470156</v>
      </c>
      <c r="I2558" s="90">
        <v>-0.12910012129639281</v>
      </c>
      <c r="J2558" s="90">
        <v>0</v>
      </c>
      <c r="K2558" s="90">
        <v>0</v>
      </c>
      <c r="L2558" s="90">
        <v>0</v>
      </c>
      <c r="M2558" s="90">
        <v>0</v>
      </c>
      <c r="N2558" s="89">
        <v>12</v>
      </c>
      <c r="O2558" s="89">
        <v>75</v>
      </c>
      <c r="P2558" s="89">
        <f t="shared" si="71"/>
        <v>30</v>
      </c>
      <c r="Q2558" s="91">
        <f>EXP((alpha_a+(beta_b/speed_s))+(ceta_c*LN(speed_s)))</f>
        <v>15.238775240116839</v>
      </c>
    </row>
    <row r="2559" spans="1:17" x14ac:dyDescent="0.25">
      <c r="A2559" s="88" t="s">
        <v>6</v>
      </c>
      <c r="B2559" s="88" t="s">
        <v>11</v>
      </c>
      <c r="C2559" s="88" t="s">
        <v>65</v>
      </c>
      <c r="D2559" s="88" t="s">
        <v>131</v>
      </c>
      <c r="E2559" s="130">
        <v>0.04</v>
      </c>
      <c r="F2559" s="130">
        <v>0.5</v>
      </c>
      <c r="G2559" s="90">
        <v>293.11122238040002</v>
      </c>
      <c r="H2559" s="90">
        <v>21.803366838799999</v>
      </c>
      <c r="I2559" s="90">
        <v>-0.1466128001</v>
      </c>
      <c r="J2559" s="90">
        <v>-164.49247167140001</v>
      </c>
      <c r="K2559" s="90">
        <v>0</v>
      </c>
      <c r="L2559" s="90">
        <v>2.6803223892000001</v>
      </c>
      <c r="M2559" s="90">
        <v>-1.19106127E-2</v>
      </c>
      <c r="N2559" s="89">
        <v>5</v>
      </c>
      <c r="O2559" s="89">
        <v>75</v>
      </c>
      <c r="P2559" s="89">
        <f t="shared" si="71"/>
        <v>30</v>
      </c>
      <c r="Q2559" s="91">
        <f>(alpha_a+beta_b*speed_s+ceta_c*speed_s^2+delta_d/speed_s)/(epsilon_e+feta_f*speed_s+gamma_g*speed_s^2)</f>
        <v>11.619690455503726</v>
      </c>
    </row>
    <row r="2560" spans="1:17" x14ac:dyDescent="0.25">
      <c r="A2560" s="88" t="s">
        <v>6</v>
      </c>
      <c r="B2560" s="88" t="s">
        <v>11</v>
      </c>
      <c r="C2560" s="88" t="s">
        <v>65</v>
      </c>
      <c r="D2560" s="88" t="s">
        <v>132</v>
      </c>
      <c r="E2560" s="130">
        <v>0.04</v>
      </c>
      <c r="F2560" s="130">
        <v>0.5</v>
      </c>
      <c r="G2560" s="90">
        <v>116.1766669698</v>
      </c>
      <c r="H2560" s="90">
        <v>-3.6755415526999999</v>
      </c>
      <c r="I2560" s="90">
        <v>0.16438167079999999</v>
      </c>
      <c r="J2560" s="90">
        <v>-2.6936839963999999</v>
      </c>
      <c r="K2560" s="90">
        <v>1</v>
      </c>
      <c r="L2560" s="90">
        <v>0.1509259419</v>
      </c>
      <c r="M2560" s="90">
        <v>2.9323820800000001E-2</v>
      </c>
      <c r="N2560" s="89">
        <v>5</v>
      </c>
      <c r="O2560" s="89">
        <v>75</v>
      </c>
      <c r="P2560" s="89">
        <f t="shared" si="71"/>
        <v>30</v>
      </c>
      <c r="Q2560" s="91">
        <f>(alpha_a+beta_b*speed_s+ceta_c*speed_s^2+delta_d/speed_s)/(epsilon_e+feta_f*speed_s+gamma_g*speed_s^2)</f>
        <v>4.8172903098798132</v>
      </c>
    </row>
    <row r="2561" spans="1:17" x14ac:dyDescent="0.25">
      <c r="A2561" s="88" t="s">
        <v>6</v>
      </c>
      <c r="B2561" s="88" t="s">
        <v>11</v>
      </c>
      <c r="C2561" s="88" t="s">
        <v>65</v>
      </c>
      <c r="D2561" s="88" t="s">
        <v>133</v>
      </c>
      <c r="E2561" s="130">
        <v>0.04</v>
      </c>
      <c r="F2561" s="130">
        <v>0.5</v>
      </c>
      <c r="G2561" s="90">
        <v>-12.263018152400001</v>
      </c>
      <c r="H2561" s="90">
        <v>1.0739162361000001</v>
      </c>
      <c r="I2561" s="90">
        <v>1.36091748E-2</v>
      </c>
      <c r="J2561" s="90">
        <v>49.073258580900003</v>
      </c>
      <c r="K2561" s="90">
        <v>1</v>
      </c>
      <c r="L2561" s="90">
        <v>-0.42321046410000002</v>
      </c>
      <c r="M2561" s="90">
        <v>8.1516817599999999E-2</v>
      </c>
      <c r="N2561" s="89">
        <v>5</v>
      </c>
      <c r="O2561" s="89">
        <v>80</v>
      </c>
      <c r="P2561" s="89">
        <f t="shared" si="71"/>
        <v>30</v>
      </c>
      <c r="Q2561" s="91">
        <f>(alpha_a+beta_b*speed_s+ceta_c*speed_s^2+delta_d/speed_s)/(epsilon_e+feta_f*speed_s+gamma_g*speed_s^2)</f>
        <v>0.54871327981866114</v>
      </c>
    </row>
    <row r="2562" spans="1:17" x14ac:dyDescent="0.25">
      <c r="A2562" s="88" t="s">
        <v>6</v>
      </c>
      <c r="B2562" s="88" t="s">
        <v>16</v>
      </c>
      <c r="C2562" s="88" t="s">
        <v>65</v>
      </c>
      <c r="D2562" s="88" t="s">
        <v>134</v>
      </c>
      <c r="E2562" s="130">
        <v>0.04</v>
      </c>
      <c r="F2562" s="130">
        <v>0.5</v>
      </c>
      <c r="G2562" s="90">
        <v>9.7473758916414592</v>
      </c>
      <c r="H2562" s="90">
        <v>0.12680798378636154</v>
      </c>
      <c r="I2562" s="90">
        <v>120.1520672453271</v>
      </c>
      <c r="J2562" s="90">
        <v>-0.91207769388063142</v>
      </c>
      <c r="K2562" s="90">
        <v>0</v>
      </c>
      <c r="L2562" s="90">
        <v>0</v>
      </c>
      <c r="M2562" s="90">
        <v>0</v>
      </c>
      <c r="N2562" s="89">
        <v>12</v>
      </c>
      <c r="O2562" s="89">
        <v>75</v>
      </c>
      <c r="P2562" s="89">
        <f t="shared" si="71"/>
        <v>30</v>
      </c>
      <c r="Q2562" s="91">
        <f>((alpha_a*(speed_s^beta_b))+(ceta_c*(speed_s^delta_d)))</f>
        <v>20.404799858694474</v>
      </c>
    </row>
    <row r="2563" spans="1:17" x14ac:dyDescent="0.25">
      <c r="A2563" s="88" t="s">
        <v>6</v>
      </c>
      <c r="B2563" s="88" t="s">
        <v>16</v>
      </c>
      <c r="C2563" s="88" t="s">
        <v>65</v>
      </c>
      <c r="D2563" s="88" t="s">
        <v>135</v>
      </c>
      <c r="E2563" s="130">
        <v>0.04</v>
      </c>
      <c r="F2563" s="130">
        <v>0.5</v>
      </c>
      <c r="G2563" s="90">
        <v>9.6006020505239054</v>
      </c>
      <c r="H2563" s="90">
        <v>20.22321870173079</v>
      </c>
      <c r="I2563" s="90">
        <v>2.6615369311885151</v>
      </c>
      <c r="J2563" s="90">
        <v>1.5325409191426869</v>
      </c>
      <c r="K2563" s="90">
        <v>-2.3983916106360376E-2</v>
      </c>
      <c r="L2563" s="90">
        <v>0</v>
      </c>
      <c r="M2563" s="90">
        <v>0</v>
      </c>
      <c r="N2563" s="89">
        <v>12</v>
      </c>
      <c r="O2563" s="89">
        <v>75</v>
      </c>
      <c r="P2563" s="89">
        <f t="shared" si="71"/>
        <v>30</v>
      </c>
      <c r="Q2563" s="91">
        <f>(alpha_a+(beta_b/(1+EXP((((-1)*ceta_c)+(delta_d*LN(speed_s)))+(epsilon_e*speed_s)))))</f>
        <v>12.39280623926677</v>
      </c>
    </row>
    <row r="2564" spans="1:17" x14ac:dyDescent="0.25">
      <c r="A2564" s="88" t="s">
        <v>6</v>
      </c>
      <c r="B2564" s="88" t="s">
        <v>16</v>
      </c>
      <c r="C2564" s="88" t="s">
        <v>65</v>
      </c>
      <c r="D2564" s="88" t="s">
        <v>136</v>
      </c>
      <c r="E2564" s="130">
        <v>0.04</v>
      </c>
      <c r="F2564" s="130">
        <v>0.5</v>
      </c>
      <c r="G2564" s="90">
        <v>68.156894718765045</v>
      </c>
      <c r="H2564" s="90">
        <v>-0.75843087413234256</v>
      </c>
      <c r="I2564" s="90">
        <v>4.1709960208676309</v>
      </c>
      <c r="J2564" s="90">
        <v>0.18005893510983728</v>
      </c>
      <c r="K2564" s="90">
        <v>0</v>
      </c>
      <c r="L2564" s="90">
        <v>0</v>
      </c>
      <c r="M2564" s="90">
        <v>0</v>
      </c>
      <c r="N2564" s="89">
        <v>12</v>
      </c>
      <c r="O2564" s="89">
        <v>80</v>
      </c>
      <c r="P2564" s="89">
        <f t="shared" si="71"/>
        <v>30</v>
      </c>
      <c r="Q2564" s="91">
        <f>((alpha_a*(speed_s^beta_b))+(ceta_c*(speed_s^delta_d)))</f>
        <v>12.861726560691665</v>
      </c>
    </row>
    <row r="2565" spans="1:17" x14ac:dyDescent="0.25">
      <c r="A2565" s="88" t="s">
        <v>6</v>
      </c>
      <c r="B2565" s="88" t="s">
        <v>16</v>
      </c>
      <c r="C2565" s="88" t="s">
        <v>65</v>
      </c>
      <c r="D2565" s="88" t="s">
        <v>137</v>
      </c>
      <c r="E2565" s="130">
        <v>0.04</v>
      </c>
      <c r="F2565" s="130">
        <v>0.5</v>
      </c>
      <c r="G2565" s="90">
        <v>4.0423204254386818</v>
      </c>
      <c r="H2565" s="90">
        <v>0.13372737892522182</v>
      </c>
      <c r="I2565" s="90">
        <v>78.42334171741804</v>
      </c>
      <c r="J2565" s="90">
        <v>-0.90459592253201559</v>
      </c>
      <c r="K2565" s="90">
        <v>0</v>
      </c>
      <c r="L2565" s="90">
        <v>0</v>
      </c>
      <c r="M2565" s="90">
        <v>0</v>
      </c>
      <c r="N2565" s="89">
        <v>12</v>
      </c>
      <c r="O2565" s="89">
        <v>81</v>
      </c>
      <c r="P2565" s="89">
        <f t="shared" si="71"/>
        <v>30</v>
      </c>
      <c r="Q2565" s="91">
        <f>((alpha_a*(speed_s^beta_b))+(ceta_c*(speed_s^delta_d)))</f>
        <v>9.9864939557551793</v>
      </c>
    </row>
    <row r="2566" spans="1:17" x14ac:dyDescent="0.25">
      <c r="A2566" s="88" t="s">
        <v>6</v>
      </c>
      <c r="B2566" s="88" t="s">
        <v>16</v>
      </c>
      <c r="C2566" s="88" t="s">
        <v>65</v>
      </c>
      <c r="D2566" s="88" t="s">
        <v>138</v>
      </c>
      <c r="E2566" s="130">
        <v>0.04</v>
      </c>
      <c r="F2566" s="130">
        <v>0.5</v>
      </c>
      <c r="G2566" s="90">
        <v>13.321720773565954</v>
      </c>
      <c r="H2566" s="90">
        <v>-0.18374481876061766</v>
      </c>
      <c r="I2566" s="90">
        <v>58.228671552589141</v>
      </c>
      <c r="J2566" s="90">
        <v>-1.8774074751776066</v>
      </c>
      <c r="K2566" s="90">
        <v>0</v>
      </c>
      <c r="L2566" s="90">
        <v>0</v>
      </c>
      <c r="M2566" s="90">
        <v>0</v>
      </c>
      <c r="N2566" s="89">
        <v>12</v>
      </c>
      <c r="O2566" s="89">
        <v>83</v>
      </c>
      <c r="P2566" s="89">
        <f t="shared" si="71"/>
        <v>30</v>
      </c>
      <c r="Q2566" s="91">
        <f>((alpha_a*(speed_s^beta_b))+(ceta_c*(speed_s^delta_d)))</f>
        <v>7.2291126524895155</v>
      </c>
    </row>
    <row r="2567" spans="1:17" x14ac:dyDescent="0.25">
      <c r="A2567" s="88" t="s">
        <v>6</v>
      </c>
      <c r="B2567" s="88" t="s">
        <v>16</v>
      </c>
      <c r="C2567" s="88" t="s">
        <v>65</v>
      </c>
      <c r="D2567" s="88" t="s">
        <v>131</v>
      </c>
      <c r="E2567" s="130">
        <v>0.04</v>
      </c>
      <c r="F2567" s="130">
        <v>0.5</v>
      </c>
      <c r="G2567" s="90">
        <v>373.54619949950001</v>
      </c>
      <c r="H2567" s="90">
        <v>25.237098763199999</v>
      </c>
      <c r="I2567" s="90">
        <v>-0.30887664479999999</v>
      </c>
      <c r="J2567" s="90">
        <v>-111.6598211048</v>
      </c>
      <c r="K2567" s="90">
        <v>0</v>
      </c>
      <c r="L2567" s="90">
        <v>7.2622137558000004</v>
      </c>
      <c r="M2567" s="90">
        <v>-7.4146316899999995E-2</v>
      </c>
      <c r="N2567" s="89">
        <v>5</v>
      </c>
      <c r="O2567" s="89">
        <v>80</v>
      </c>
      <c r="P2567" s="89">
        <f t="shared" si="71"/>
        <v>30</v>
      </c>
      <c r="Q2567" s="91">
        <f>(alpha_a+beta_b*speed_s+ceta_c*speed_s^2+delta_d/speed_s)/(epsilon_e+feta_f*speed_s+gamma_g*speed_s^2)</f>
        <v>5.6171616033177498</v>
      </c>
    </row>
    <row r="2568" spans="1:17" x14ac:dyDescent="0.25">
      <c r="A2568" s="88" t="s">
        <v>6</v>
      </c>
      <c r="B2568" s="88" t="s">
        <v>16</v>
      </c>
      <c r="C2568" s="88" t="s">
        <v>65</v>
      </c>
      <c r="D2568" s="88" t="s">
        <v>132</v>
      </c>
      <c r="E2568" s="130">
        <v>0.04</v>
      </c>
      <c r="F2568" s="130">
        <v>0.5</v>
      </c>
      <c r="G2568" s="90">
        <v>38.260715158499998</v>
      </c>
      <c r="H2568" s="90">
        <v>-1.3264383093000001</v>
      </c>
      <c r="I2568" s="90">
        <v>3.5792781500000002E-2</v>
      </c>
      <c r="J2568" s="90">
        <v>17.362346031000001</v>
      </c>
      <c r="K2568" s="90">
        <v>1</v>
      </c>
      <c r="L2568" s="90">
        <v>7.5140853600000002E-2</v>
      </c>
      <c r="M2568" s="90">
        <v>1.10431227E-2</v>
      </c>
      <c r="N2568" s="89">
        <v>5</v>
      </c>
      <c r="O2568" s="89">
        <v>80</v>
      </c>
      <c r="P2568" s="89">
        <f t="shared" si="71"/>
        <v>30</v>
      </c>
      <c r="Q2568" s="91">
        <f>(alpha_a+beta_b*speed_s+ceta_c*speed_s^2+delta_d/speed_s)/(epsilon_e+feta_f*speed_s+gamma_g*speed_s^2)</f>
        <v>2.3694177751930732</v>
      </c>
    </row>
    <row r="2569" spans="1:17" x14ac:dyDescent="0.25">
      <c r="A2569" s="88" t="s">
        <v>6</v>
      </c>
      <c r="B2569" s="88" t="s">
        <v>16</v>
      </c>
      <c r="C2569" s="88" t="s">
        <v>65</v>
      </c>
      <c r="D2569" s="88" t="s">
        <v>133</v>
      </c>
      <c r="E2569" s="130">
        <v>0.04</v>
      </c>
      <c r="F2569" s="130">
        <v>0.5</v>
      </c>
      <c r="G2569" s="90">
        <v>-5.1275722156999999</v>
      </c>
      <c r="H2569" s="90">
        <v>0.55206648879999998</v>
      </c>
      <c r="I2569" s="90">
        <v>4.2853142000000002E-3</v>
      </c>
      <c r="J2569" s="90">
        <v>17.476087684700001</v>
      </c>
      <c r="K2569" s="90">
        <v>1</v>
      </c>
      <c r="L2569" s="90">
        <v>-0.49575914180000002</v>
      </c>
      <c r="M2569" s="90">
        <v>8.0204089000000006E-2</v>
      </c>
      <c r="N2569" s="89">
        <v>5</v>
      </c>
      <c r="O2569" s="89">
        <v>80</v>
      </c>
      <c r="P2569" s="89">
        <f t="shared" ref="P2569:P2632" si="72">IF($P$2&lt;N2569,N2569,IF($P$2&gt;O2569,O2569,$P$2))</f>
        <v>30</v>
      </c>
      <c r="Q2569" s="91">
        <f>(alpha_a+beta_b*speed_s+ceta_c*speed_s^2+delta_d/speed_s)/(epsilon_e+feta_f*speed_s+gamma_g*speed_s^2)</f>
        <v>0.2722259456297843</v>
      </c>
    </row>
    <row r="2570" spans="1:17" x14ac:dyDescent="0.25">
      <c r="A2570" s="88" t="s">
        <v>6</v>
      </c>
      <c r="B2570" s="88" t="s">
        <v>15</v>
      </c>
      <c r="C2570" s="88" t="s">
        <v>65</v>
      </c>
      <c r="D2570" s="88" t="s">
        <v>134</v>
      </c>
      <c r="E2570" s="130">
        <v>0.04</v>
      </c>
      <c r="F2570" s="130">
        <v>0.5</v>
      </c>
      <c r="G2570" s="90">
        <v>10.916222016276796</v>
      </c>
      <c r="H2570" s="90">
        <v>0.14300240229437286</v>
      </c>
      <c r="I2570" s="90">
        <v>151.9257746560956</v>
      </c>
      <c r="J2570" s="90">
        <v>-0.8594132255363246</v>
      </c>
      <c r="K2570" s="90">
        <v>0</v>
      </c>
      <c r="L2570" s="90">
        <v>0</v>
      </c>
      <c r="M2570" s="90">
        <v>0</v>
      </c>
      <c r="N2570" s="89">
        <v>12</v>
      </c>
      <c r="O2570" s="89">
        <v>84</v>
      </c>
      <c r="P2570" s="89">
        <f t="shared" si="72"/>
        <v>30</v>
      </c>
      <c r="Q2570" s="91">
        <f>((alpha_a*(speed_s^beta_b))+(ceta_c*(speed_s^delta_d)))</f>
        <v>25.923422812320439</v>
      </c>
    </row>
    <row r="2571" spans="1:17" x14ac:dyDescent="0.25">
      <c r="A2571" s="88" t="s">
        <v>6</v>
      </c>
      <c r="B2571" s="88" t="s">
        <v>15</v>
      </c>
      <c r="C2571" s="88" t="s">
        <v>65</v>
      </c>
      <c r="D2571" s="88" t="s">
        <v>135</v>
      </c>
      <c r="E2571" s="130">
        <v>0.04</v>
      </c>
      <c r="F2571" s="130">
        <v>0.5</v>
      </c>
      <c r="G2571" s="90">
        <v>77.601802463693701</v>
      </c>
      <c r="H2571" s="90">
        <v>-0.76423901409122097</v>
      </c>
      <c r="I2571" s="90">
        <v>5.7372386236327673</v>
      </c>
      <c r="J2571" s="90">
        <v>0.16285395041735742</v>
      </c>
      <c r="K2571" s="90">
        <v>0</v>
      </c>
      <c r="L2571" s="90">
        <v>0</v>
      </c>
      <c r="M2571" s="90">
        <v>0</v>
      </c>
      <c r="N2571" s="89">
        <v>12</v>
      </c>
      <c r="O2571" s="89">
        <v>85</v>
      </c>
      <c r="P2571" s="89">
        <f t="shared" si="72"/>
        <v>30</v>
      </c>
      <c r="Q2571" s="91">
        <f>((alpha_a*(speed_s^beta_b))+(ceta_c*(speed_s^delta_d)))</f>
        <v>15.750567773801457</v>
      </c>
    </row>
    <row r="2572" spans="1:17" x14ac:dyDescent="0.25">
      <c r="A2572" s="88" t="s">
        <v>6</v>
      </c>
      <c r="B2572" s="88" t="s">
        <v>15</v>
      </c>
      <c r="C2572" s="88" t="s">
        <v>65</v>
      </c>
      <c r="D2572" s="88" t="s">
        <v>136</v>
      </c>
      <c r="E2572" s="130">
        <v>0.04</v>
      </c>
      <c r="F2572" s="130">
        <v>0.5</v>
      </c>
      <c r="G2572" s="90">
        <v>13.001433659359989</v>
      </c>
      <c r="H2572" s="90">
        <v>6.2543116947588046E-3</v>
      </c>
      <c r="I2572" s="90">
        <v>135.45444127343524</v>
      </c>
      <c r="J2572" s="90">
        <v>-1.0936960966410763</v>
      </c>
      <c r="K2572" s="90">
        <v>0</v>
      </c>
      <c r="L2572" s="90">
        <v>0</v>
      </c>
      <c r="M2572" s="90">
        <v>0</v>
      </c>
      <c r="N2572" s="89">
        <v>12</v>
      </c>
      <c r="O2572" s="89">
        <v>86</v>
      </c>
      <c r="P2572" s="89">
        <f t="shared" si="72"/>
        <v>30</v>
      </c>
      <c r="Q2572" s="91">
        <f>((alpha_a*(speed_s^beta_b))+(ceta_c*(speed_s^delta_d)))</f>
        <v>16.563969315652386</v>
      </c>
    </row>
    <row r="2573" spans="1:17" x14ac:dyDescent="0.25">
      <c r="A2573" s="88" t="s">
        <v>6</v>
      </c>
      <c r="B2573" s="88" t="s">
        <v>15</v>
      </c>
      <c r="C2573" s="88" t="s">
        <v>65</v>
      </c>
      <c r="D2573" s="88" t="s">
        <v>137</v>
      </c>
      <c r="E2573" s="130">
        <v>0.04</v>
      </c>
      <c r="F2573" s="130">
        <v>0.5</v>
      </c>
      <c r="G2573" s="90">
        <v>25.402854341073166</v>
      </c>
      <c r="H2573" s="90">
        <v>-0.20298169886482922</v>
      </c>
      <c r="I2573" s="90">
        <v>2537.9736106408564</v>
      </c>
      <c r="J2573" s="90">
        <v>-2.685570449285001</v>
      </c>
      <c r="K2573" s="90">
        <v>0</v>
      </c>
      <c r="L2573" s="90">
        <v>0</v>
      </c>
      <c r="M2573" s="90">
        <v>0</v>
      </c>
      <c r="N2573" s="89">
        <v>12</v>
      </c>
      <c r="O2573" s="89">
        <v>86</v>
      </c>
      <c r="P2573" s="89">
        <f t="shared" si="72"/>
        <v>30</v>
      </c>
      <c r="Q2573" s="91">
        <f>((alpha_a*(speed_s^beta_b))+(ceta_c*(speed_s^delta_d)))</f>
        <v>13.01050107972002</v>
      </c>
    </row>
    <row r="2574" spans="1:17" x14ac:dyDescent="0.25">
      <c r="A2574" s="88" t="s">
        <v>6</v>
      </c>
      <c r="B2574" s="88" t="s">
        <v>15</v>
      </c>
      <c r="C2574" s="88" t="s">
        <v>65</v>
      </c>
      <c r="D2574" s="88" t="s">
        <v>138</v>
      </c>
      <c r="E2574" s="130">
        <v>0.04</v>
      </c>
      <c r="F2574" s="130">
        <v>0.5</v>
      </c>
      <c r="G2574" s="90">
        <v>2.8930247356713035</v>
      </c>
      <c r="H2574" s="90">
        <v>0.79680678412972217</v>
      </c>
      <c r="I2574" s="90">
        <v>-0.20091391778138348</v>
      </c>
      <c r="J2574" s="90">
        <v>0</v>
      </c>
      <c r="K2574" s="90">
        <v>0</v>
      </c>
      <c r="L2574" s="90">
        <v>0</v>
      </c>
      <c r="M2574" s="90">
        <v>0</v>
      </c>
      <c r="N2574" s="89">
        <v>12</v>
      </c>
      <c r="O2574" s="89">
        <v>86</v>
      </c>
      <c r="P2574" s="89">
        <f t="shared" si="72"/>
        <v>30</v>
      </c>
      <c r="Q2574" s="91">
        <f>EXP((alpha_a+(beta_b/speed_s))+(ceta_c*LN(speed_s)))</f>
        <v>9.3580512657668429</v>
      </c>
    </row>
    <row r="2575" spans="1:17" x14ac:dyDescent="0.25">
      <c r="A2575" s="88" t="s">
        <v>6</v>
      </c>
      <c r="B2575" s="88" t="s">
        <v>15</v>
      </c>
      <c r="C2575" s="88" t="s">
        <v>65</v>
      </c>
      <c r="D2575" s="88" t="s">
        <v>131</v>
      </c>
      <c r="E2575" s="130">
        <v>0.04</v>
      </c>
      <c r="F2575" s="130">
        <v>0.5</v>
      </c>
      <c r="G2575" s="90">
        <v>-4.810729652</v>
      </c>
      <c r="H2575" s="90">
        <v>0.29185832909999998</v>
      </c>
      <c r="I2575" s="90">
        <v>0.13352766169999999</v>
      </c>
      <c r="J2575" s="90">
        <v>57.580873875499996</v>
      </c>
      <c r="K2575" s="90">
        <v>1</v>
      </c>
      <c r="L2575" s="90">
        <v>-0.20583814219999999</v>
      </c>
      <c r="M2575" s="90">
        <v>2.48750137E-2</v>
      </c>
      <c r="N2575" s="89">
        <v>5</v>
      </c>
      <c r="O2575" s="89">
        <v>85</v>
      </c>
      <c r="P2575" s="89">
        <f t="shared" si="72"/>
        <v>30</v>
      </c>
      <c r="Q2575" s="91">
        <f>(alpha_a+beta_b*speed_s+ceta_c*speed_s^2+delta_d/speed_s)/(epsilon_e+feta_f*speed_s+gamma_g*speed_s^2)</f>
        <v>7.3225995252292018</v>
      </c>
    </row>
    <row r="2576" spans="1:17" x14ac:dyDescent="0.25">
      <c r="A2576" s="88" t="s">
        <v>6</v>
      </c>
      <c r="B2576" s="88" t="s">
        <v>15</v>
      </c>
      <c r="C2576" s="88" t="s">
        <v>65</v>
      </c>
      <c r="D2576" s="88" t="s">
        <v>132</v>
      </c>
      <c r="E2576" s="130">
        <v>0.04</v>
      </c>
      <c r="F2576" s="130">
        <v>0.5</v>
      </c>
      <c r="G2576" s="90">
        <v>25.500868662999999</v>
      </c>
      <c r="H2576" s="90">
        <v>-0.94139298950000005</v>
      </c>
      <c r="I2576" s="90">
        <v>1.9489261000000001E-2</v>
      </c>
      <c r="J2576" s="90">
        <v>61.190187201400001</v>
      </c>
      <c r="K2576" s="90">
        <v>1</v>
      </c>
      <c r="L2576" s="90">
        <v>-6.8956623E-3</v>
      </c>
      <c r="M2576" s="90">
        <v>4.6151274999999999E-3</v>
      </c>
      <c r="N2576" s="89">
        <v>5</v>
      </c>
      <c r="O2576" s="89">
        <v>85</v>
      </c>
      <c r="P2576" s="89">
        <f t="shared" si="72"/>
        <v>30</v>
      </c>
      <c r="Q2576" s="91">
        <f>(alpha_a+beta_b*speed_s+ceta_c*speed_s^2+delta_d/speed_s)/(epsilon_e+feta_f*speed_s+gamma_g*speed_s^2)</f>
        <v>3.4040742326111748</v>
      </c>
    </row>
    <row r="2577" spans="1:17" x14ac:dyDescent="0.25">
      <c r="A2577" s="88" t="s">
        <v>6</v>
      </c>
      <c r="B2577" s="88" t="s">
        <v>15</v>
      </c>
      <c r="C2577" s="88" t="s">
        <v>65</v>
      </c>
      <c r="D2577" s="88" t="s">
        <v>133</v>
      </c>
      <c r="E2577" s="130">
        <v>0.04</v>
      </c>
      <c r="F2577" s="130">
        <v>0.5</v>
      </c>
      <c r="G2577" s="90">
        <v>-6.1555136179999996</v>
      </c>
      <c r="H2577" s="90">
        <v>0.64300632660000001</v>
      </c>
      <c r="I2577" s="90">
        <v>5.5056508999999998E-3</v>
      </c>
      <c r="J2577" s="90">
        <v>24.594847409900002</v>
      </c>
      <c r="K2577" s="90">
        <v>1</v>
      </c>
      <c r="L2577" s="90">
        <v>-0.4542184642</v>
      </c>
      <c r="M2577" s="90">
        <v>7.0512567499999998E-2</v>
      </c>
      <c r="N2577" s="89">
        <v>5</v>
      </c>
      <c r="O2577" s="89">
        <v>85</v>
      </c>
      <c r="P2577" s="89">
        <f t="shared" si="72"/>
        <v>30</v>
      </c>
      <c r="Q2577" s="91">
        <f>(alpha_a+beta_b*speed_s+ceta_c*speed_s^2+delta_d/speed_s)/(epsilon_e+feta_f*speed_s+gamma_g*speed_s^2)</f>
        <v>0.37198152245451704</v>
      </c>
    </row>
    <row r="2578" spans="1:17" x14ac:dyDescent="0.25">
      <c r="A2578" s="88" t="s">
        <v>6</v>
      </c>
      <c r="B2578" s="88" t="s">
        <v>14</v>
      </c>
      <c r="C2578" s="88" t="s">
        <v>65</v>
      </c>
      <c r="D2578" s="88" t="s">
        <v>134</v>
      </c>
      <c r="E2578" s="130">
        <v>0.04</v>
      </c>
      <c r="F2578" s="130">
        <v>0.5</v>
      </c>
      <c r="G2578" s="90">
        <v>171.46894667552087</v>
      </c>
      <c r="H2578" s="90">
        <v>-0.90928152820851627</v>
      </c>
      <c r="I2578" s="90">
        <v>14.625792765207828</v>
      </c>
      <c r="J2578" s="90">
        <v>0.13583021127876055</v>
      </c>
      <c r="K2578" s="90">
        <v>0</v>
      </c>
      <c r="L2578" s="90">
        <v>0</v>
      </c>
      <c r="M2578" s="90">
        <v>0</v>
      </c>
      <c r="N2578" s="89">
        <v>12</v>
      </c>
      <c r="O2578" s="89">
        <v>78</v>
      </c>
      <c r="P2578" s="89">
        <f t="shared" si="72"/>
        <v>30</v>
      </c>
      <c r="Q2578" s="91">
        <f>((alpha_a*(speed_s^beta_b))+(ceta_c*(speed_s^delta_d)))</f>
        <v>30.99593628787461</v>
      </c>
    </row>
    <row r="2579" spans="1:17" x14ac:dyDescent="0.25">
      <c r="A2579" s="88" t="s">
        <v>6</v>
      </c>
      <c r="B2579" s="88" t="s">
        <v>14</v>
      </c>
      <c r="C2579" s="88" t="s">
        <v>65</v>
      </c>
      <c r="D2579" s="88" t="s">
        <v>135</v>
      </c>
      <c r="E2579" s="130">
        <v>0.04</v>
      </c>
      <c r="F2579" s="130">
        <v>0.5</v>
      </c>
      <c r="G2579" s="90">
        <v>20.737531390511123</v>
      </c>
      <c r="H2579" s="90">
        <v>-2.9064298985802425E-2</v>
      </c>
      <c r="I2579" s="90">
        <v>144.58133291933487</v>
      </c>
      <c r="J2579" s="90">
        <v>-1.1908570023601377</v>
      </c>
      <c r="K2579" s="90">
        <v>0</v>
      </c>
      <c r="L2579" s="90">
        <v>0</v>
      </c>
      <c r="M2579" s="90">
        <v>0</v>
      </c>
      <c r="N2579" s="89">
        <v>12</v>
      </c>
      <c r="O2579" s="89">
        <v>79</v>
      </c>
      <c r="P2579" s="89">
        <f t="shared" si="72"/>
        <v>30</v>
      </c>
      <c r="Q2579" s="91">
        <f>((alpha_a*(speed_s^beta_b))+(ceta_c*(speed_s^delta_d)))</f>
        <v>21.303715838534217</v>
      </c>
    </row>
    <row r="2580" spans="1:17" x14ac:dyDescent="0.25">
      <c r="A2580" s="88" t="s">
        <v>6</v>
      </c>
      <c r="B2580" s="88" t="s">
        <v>14</v>
      </c>
      <c r="C2580" s="88" t="s">
        <v>65</v>
      </c>
      <c r="D2580" s="88" t="s">
        <v>136</v>
      </c>
      <c r="E2580" s="130">
        <v>0.04</v>
      </c>
      <c r="F2580" s="130">
        <v>0.5</v>
      </c>
      <c r="G2580" s="90">
        <v>3.2043478339377649</v>
      </c>
      <c r="H2580" s="90">
        <v>4.119603095171545</v>
      </c>
      <c r="I2580" s="90">
        <v>-7.1854181798985534E-2</v>
      </c>
      <c r="J2580" s="90">
        <v>0</v>
      </c>
      <c r="K2580" s="90">
        <v>0</v>
      </c>
      <c r="L2580" s="90">
        <v>0</v>
      </c>
      <c r="M2580" s="90">
        <v>0</v>
      </c>
      <c r="N2580" s="89">
        <v>12</v>
      </c>
      <c r="O2580" s="89">
        <v>82</v>
      </c>
      <c r="P2580" s="89">
        <f t="shared" si="72"/>
        <v>30</v>
      </c>
      <c r="Q2580" s="91">
        <f>EXP((alpha_a+(beta_b/speed_s))+(ceta_c*LN(speed_s)))</f>
        <v>22.137603581715776</v>
      </c>
    </row>
    <row r="2581" spans="1:17" x14ac:dyDescent="0.25">
      <c r="A2581" s="88" t="s">
        <v>6</v>
      </c>
      <c r="B2581" s="88" t="s">
        <v>14</v>
      </c>
      <c r="C2581" s="88" t="s">
        <v>65</v>
      </c>
      <c r="D2581" s="88" t="s">
        <v>137</v>
      </c>
      <c r="E2581" s="130">
        <v>0.04</v>
      </c>
      <c r="F2581" s="130">
        <v>0.5</v>
      </c>
      <c r="G2581" s="90">
        <v>65.933553567314277</v>
      </c>
      <c r="H2581" s="90">
        <v>1.0053318185153559</v>
      </c>
      <c r="I2581" s="90">
        <v>-0.44320959186406683</v>
      </c>
      <c r="J2581" s="90">
        <v>0</v>
      </c>
      <c r="K2581" s="90">
        <v>0</v>
      </c>
      <c r="L2581" s="90">
        <v>0</v>
      </c>
      <c r="M2581" s="90">
        <v>0</v>
      </c>
      <c r="N2581" s="89">
        <v>12</v>
      </c>
      <c r="O2581" s="89">
        <v>83</v>
      </c>
      <c r="P2581" s="89">
        <f t="shared" si="72"/>
        <v>30</v>
      </c>
      <c r="Q2581" s="91">
        <f>((alpha_a*(beta_b^speed_s))*(speed_s^ceta_c))</f>
        <v>17.128329836114773</v>
      </c>
    </row>
    <row r="2582" spans="1:17" x14ac:dyDescent="0.25">
      <c r="A2582" s="88" t="s">
        <v>6</v>
      </c>
      <c r="B2582" s="88" t="s">
        <v>14</v>
      </c>
      <c r="C2582" s="88" t="s">
        <v>65</v>
      </c>
      <c r="D2582" s="88" t="s">
        <v>138</v>
      </c>
      <c r="E2582" s="130">
        <v>0.04</v>
      </c>
      <c r="F2582" s="130">
        <v>0.5</v>
      </c>
      <c r="G2582" s="90">
        <v>3.1765775209860907</v>
      </c>
      <c r="H2582" s="90">
        <v>0.6629675680842263</v>
      </c>
      <c r="I2582" s="90">
        <v>-0.20108013311852804</v>
      </c>
      <c r="J2582" s="90">
        <v>0</v>
      </c>
      <c r="K2582" s="90">
        <v>0</v>
      </c>
      <c r="L2582" s="90">
        <v>0</v>
      </c>
      <c r="M2582" s="90">
        <v>0</v>
      </c>
      <c r="N2582" s="89">
        <v>12</v>
      </c>
      <c r="O2582" s="89">
        <v>85</v>
      </c>
      <c r="P2582" s="89">
        <f t="shared" si="72"/>
        <v>30</v>
      </c>
      <c r="Q2582" s="91">
        <f>EXP((alpha_a+(beta_b/speed_s))+(ceta_c*LN(speed_s)))</f>
        <v>12.36368093113348</v>
      </c>
    </row>
    <row r="2583" spans="1:17" x14ac:dyDescent="0.25">
      <c r="A2583" s="88" t="s">
        <v>6</v>
      </c>
      <c r="B2583" s="88" t="s">
        <v>14</v>
      </c>
      <c r="C2583" s="88" t="s">
        <v>65</v>
      </c>
      <c r="D2583" s="88" t="s">
        <v>131</v>
      </c>
      <c r="E2583" s="130">
        <v>0.04</v>
      </c>
      <c r="F2583" s="130">
        <v>0.5</v>
      </c>
      <c r="G2583" s="90">
        <v>883.42679257530006</v>
      </c>
      <c r="H2583" s="90">
        <v>50.855225816500003</v>
      </c>
      <c r="I2583" s="90">
        <v>-0.62026761509999995</v>
      </c>
      <c r="J2583" s="90">
        <v>-496.51307896989999</v>
      </c>
      <c r="K2583" s="90">
        <v>0</v>
      </c>
      <c r="L2583" s="90">
        <v>9.0164619137000006</v>
      </c>
      <c r="M2583" s="90">
        <v>-8.9638820699999996E-2</v>
      </c>
      <c r="N2583" s="89">
        <v>5</v>
      </c>
      <c r="O2583" s="89">
        <v>85</v>
      </c>
      <c r="P2583" s="89">
        <f t="shared" si="72"/>
        <v>30</v>
      </c>
      <c r="Q2583" s="91">
        <f>(alpha_a+beta_b*speed_s+ceta_c*speed_s^2+delta_d/speed_s)/(epsilon_e+feta_f*speed_s+gamma_g*speed_s^2)</f>
        <v>9.6633796530624885</v>
      </c>
    </row>
    <row r="2584" spans="1:17" x14ac:dyDescent="0.25">
      <c r="A2584" s="88" t="s">
        <v>6</v>
      </c>
      <c r="B2584" s="88" t="s">
        <v>14</v>
      </c>
      <c r="C2584" s="88" t="s">
        <v>65</v>
      </c>
      <c r="D2584" s="88" t="s">
        <v>132</v>
      </c>
      <c r="E2584" s="130">
        <v>0.04</v>
      </c>
      <c r="F2584" s="130">
        <v>0.5</v>
      </c>
      <c r="G2584" s="90">
        <v>72.896603242099999</v>
      </c>
      <c r="H2584" s="90">
        <v>-2.1949982705000002</v>
      </c>
      <c r="I2584" s="90">
        <v>6.4798597900000005E-2</v>
      </c>
      <c r="J2584" s="90">
        <v>33.588160264099997</v>
      </c>
      <c r="K2584" s="90">
        <v>1</v>
      </c>
      <c r="L2584" s="90">
        <v>0.1225539007</v>
      </c>
      <c r="M2584" s="90">
        <v>1.29177328E-2</v>
      </c>
      <c r="N2584" s="89">
        <v>5</v>
      </c>
      <c r="O2584" s="89">
        <v>85</v>
      </c>
      <c r="P2584" s="89">
        <f t="shared" si="72"/>
        <v>30</v>
      </c>
      <c r="Q2584" s="91">
        <f>(alpha_a+beta_b*speed_s+ceta_c*speed_s^2+delta_d/speed_s)/(epsilon_e+feta_f*speed_s+gamma_g*speed_s^2)</f>
        <v>4.078189629230133</v>
      </c>
    </row>
    <row r="2585" spans="1:17" x14ac:dyDescent="0.25">
      <c r="A2585" s="88" t="s">
        <v>6</v>
      </c>
      <c r="B2585" s="88" t="s">
        <v>14</v>
      </c>
      <c r="C2585" s="88" t="s">
        <v>65</v>
      </c>
      <c r="D2585" s="88" t="s">
        <v>133</v>
      </c>
      <c r="E2585" s="130">
        <v>0.04</v>
      </c>
      <c r="F2585" s="130">
        <v>0.5</v>
      </c>
      <c r="G2585" s="90">
        <v>-10.493150788499999</v>
      </c>
      <c r="H2585" s="90">
        <v>1.0767452053</v>
      </c>
      <c r="I2585" s="90">
        <v>6.1449269999999997E-3</v>
      </c>
      <c r="J2585" s="90">
        <v>37.353567735699997</v>
      </c>
      <c r="K2585" s="90">
        <v>1</v>
      </c>
      <c r="L2585" s="90">
        <v>-0.4691360457</v>
      </c>
      <c r="M2585" s="90">
        <v>8.0933026399999997E-2</v>
      </c>
      <c r="N2585" s="89">
        <v>5</v>
      </c>
      <c r="O2585" s="89">
        <v>85</v>
      </c>
      <c r="P2585" s="89">
        <f t="shared" si="72"/>
        <v>30</v>
      </c>
      <c r="Q2585" s="91">
        <f>(alpha_a+beta_b*speed_s+ceta_c*speed_s^2+delta_d/speed_s)/(epsilon_e+feta_f*speed_s+gamma_g*speed_s^2)</f>
        <v>0.47828078896855325</v>
      </c>
    </row>
    <row r="2586" spans="1:17" x14ac:dyDescent="0.25">
      <c r="A2586" s="88" t="s">
        <v>6</v>
      </c>
      <c r="B2586" s="88" t="s">
        <v>13</v>
      </c>
      <c r="C2586" s="88" t="s">
        <v>65</v>
      </c>
      <c r="D2586" s="88" t="s">
        <v>134</v>
      </c>
      <c r="E2586" s="130">
        <v>0.04</v>
      </c>
      <c r="F2586" s="130">
        <v>0.5</v>
      </c>
      <c r="G2586" s="90">
        <v>7.7751511831355833</v>
      </c>
      <c r="H2586" s="90">
        <v>0.25617043657320343</v>
      </c>
      <c r="I2586" s="90">
        <v>114.7597639063698</v>
      </c>
      <c r="J2586" s="90">
        <v>-0.61613327952252983</v>
      </c>
      <c r="K2586" s="90">
        <v>0</v>
      </c>
      <c r="L2586" s="90">
        <v>0</v>
      </c>
      <c r="M2586" s="90">
        <v>0</v>
      </c>
      <c r="N2586" s="89">
        <v>12</v>
      </c>
      <c r="O2586" s="89">
        <v>75</v>
      </c>
      <c r="P2586" s="89">
        <f t="shared" si="72"/>
        <v>30</v>
      </c>
      <c r="Q2586" s="91">
        <f>((alpha_a*(speed_s^beta_b))+(ceta_c*(speed_s^delta_d)))</f>
        <v>32.697647532110963</v>
      </c>
    </row>
    <row r="2587" spans="1:17" x14ac:dyDescent="0.25">
      <c r="A2587" s="88" t="s">
        <v>6</v>
      </c>
      <c r="B2587" s="88" t="s">
        <v>13</v>
      </c>
      <c r="C2587" s="88" t="s">
        <v>65</v>
      </c>
      <c r="D2587" s="88" t="s">
        <v>135</v>
      </c>
      <c r="E2587" s="130">
        <v>0.04</v>
      </c>
      <c r="F2587" s="130">
        <v>0.5</v>
      </c>
      <c r="G2587" s="90">
        <v>61.750016221269767</v>
      </c>
      <c r="H2587" s="90">
        <v>1.0052468076661976</v>
      </c>
      <c r="I2587" s="90">
        <v>-0.34522596219063134</v>
      </c>
      <c r="J2587" s="90">
        <v>0</v>
      </c>
      <c r="K2587" s="90">
        <v>0</v>
      </c>
      <c r="L2587" s="90">
        <v>0</v>
      </c>
      <c r="M2587" s="90">
        <v>0</v>
      </c>
      <c r="N2587" s="89">
        <v>12</v>
      </c>
      <c r="O2587" s="89">
        <v>77</v>
      </c>
      <c r="P2587" s="89">
        <f t="shared" si="72"/>
        <v>30</v>
      </c>
      <c r="Q2587" s="91">
        <f>((alpha_a*(beta_b^speed_s))*(speed_s^ceta_c))</f>
        <v>22.329425401176714</v>
      </c>
    </row>
    <row r="2588" spans="1:17" x14ac:dyDescent="0.25">
      <c r="A2588" s="88" t="s">
        <v>6</v>
      </c>
      <c r="B2588" s="88" t="s">
        <v>13</v>
      </c>
      <c r="C2588" s="88" t="s">
        <v>65</v>
      </c>
      <c r="D2588" s="88" t="s">
        <v>136</v>
      </c>
      <c r="E2588" s="130">
        <v>0.04</v>
      </c>
      <c r="F2588" s="130">
        <v>0.5</v>
      </c>
      <c r="G2588" s="90">
        <v>13.651494827444214</v>
      </c>
      <c r="H2588" s="90">
        <v>4.3319367775309932E-2</v>
      </c>
      <c r="I2588" s="90">
        <v>102.41471067072244</v>
      </c>
      <c r="J2588" s="90">
        <v>-0.77905558597754432</v>
      </c>
      <c r="K2588" s="90">
        <v>0</v>
      </c>
      <c r="L2588" s="90">
        <v>0</v>
      </c>
      <c r="M2588" s="90">
        <v>0</v>
      </c>
      <c r="N2588" s="89">
        <v>12</v>
      </c>
      <c r="O2588" s="89">
        <v>81</v>
      </c>
      <c r="P2588" s="89">
        <f t="shared" si="72"/>
        <v>30</v>
      </c>
      <c r="Q2588" s="91">
        <f>((alpha_a*(speed_s^beta_b))+(ceta_c*(speed_s^delta_d)))</f>
        <v>23.056341159269053</v>
      </c>
    </row>
    <row r="2589" spans="1:17" x14ac:dyDescent="0.25">
      <c r="A2589" s="88" t="s">
        <v>6</v>
      </c>
      <c r="B2589" s="88" t="s">
        <v>13</v>
      </c>
      <c r="C2589" s="88" t="s">
        <v>65</v>
      </c>
      <c r="D2589" s="88" t="s">
        <v>137</v>
      </c>
      <c r="E2589" s="130">
        <v>0.04</v>
      </c>
      <c r="F2589" s="130">
        <v>0.5</v>
      </c>
      <c r="G2589" s="90">
        <v>62.127874371221139</v>
      </c>
      <c r="H2589" s="90">
        <v>1.0047288940217414</v>
      </c>
      <c r="I2589" s="90">
        <v>-0.40809721825384132</v>
      </c>
      <c r="J2589" s="90">
        <v>0</v>
      </c>
      <c r="K2589" s="90">
        <v>0</v>
      </c>
      <c r="L2589" s="90">
        <v>0</v>
      </c>
      <c r="M2589" s="90">
        <v>0</v>
      </c>
      <c r="N2589" s="89">
        <v>12</v>
      </c>
      <c r="O2589" s="89">
        <v>82</v>
      </c>
      <c r="P2589" s="89">
        <f t="shared" si="72"/>
        <v>30</v>
      </c>
      <c r="Q2589" s="91">
        <f>((alpha_a*(beta_b^speed_s))*(speed_s^ceta_c))</f>
        <v>17.862579582589589</v>
      </c>
    </row>
    <row r="2590" spans="1:17" x14ac:dyDescent="0.25">
      <c r="A2590" s="88" t="s">
        <v>6</v>
      </c>
      <c r="B2590" s="88" t="s">
        <v>13</v>
      </c>
      <c r="C2590" s="88" t="s">
        <v>65</v>
      </c>
      <c r="D2590" s="88" t="s">
        <v>138</v>
      </c>
      <c r="E2590" s="130">
        <v>0.04</v>
      </c>
      <c r="F2590" s="130">
        <v>0.5</v>
      </c>
      <c r="G2590" s="90">
        <v>9.9185857870703735</v>
      </c>
      <c r="H2590" s="90">
        <v>23.784011358605909</v>
      </c>
      <c r="I2590" s="90">
        <v>6.5241321414093473E-2</v>
      </c>
      <c r="J2590" s="90">
        <v>0.36222166055866195</v>
      </c>
      <c r="K2590" s="90">
        <v>2.5167305988113672E-2</v>
      </c>
      <c r="L2590" s="90">
        <v>0</v>
      </c>
      <c r="M2590" s="90">
        <v>0</v>
      </c>
      <c r="N2590" s="89">
        <v>12</v>
      </c>
      <c r="O2590" s="89">
        <v>83</v>
      </c>
      <c r="P2590" s="89">
        <f t="shared" si="72"/>
        <v>30</v>
      </c>
      <c r="Q2590" s="91">
        <f>(alpha_a+(beta_b/(1+EXP((((-1)*ceta_c)+(delta_d*LN(speed_s)))+(epsilon_e*speed_s)))))</f>
        <v>12.95496804028744</v>
      </c>
    </row>
    <row r="2591" spans="1:17" x14ac:dyDescent="0.25">
      <c r="A2591" s="88" t="s">
        <v>6</v>
      </c>
      <c r="B2591" s="88" t="s">
        <v>13</v>
      </c>
      <c r="C2591" s="88" t="s">
        <v>65</v>
      </c>
      <c r="D2591" s="88" t="s">
        <v>131</v>
      </c>
      <c r="E2591" s="130">
        <v>0.04</v>
      </c>
      <c r="F2591" s="130">
        <v>0.5</v>
      </c>
      <c r="G2591" s="90">
        <v>199.09118058499999</v>
      </c>
      <c r="H2591" s="90">
        <v>11.9076580289</v>
      </c>
      <c r="I2591" s="90">
        <v>-0.131693796</v>
      </c>
      <c r="J2591" s="90">
        <v>-103.2712278314</v>
      </c>
      <c r="K2591" s="90">
        <v>0</v>
      </c>
      <c r="L2591" s="90">
        <v>2.0717216298999999</v>
      </c>
      <c r="M2591" s="90">
        <v>-1.8550597200000001E-2</v>
      </c>
      <c r="N2591" s="89">
        <v>5</v>
      </c>
      <c r="O2591" s="89">
        <v>85</v>
      </c>
      <c r="P2591" s="89">
        <f t="shared" si="72"/>
        <v>30</v>
      </c>
      <c r="Q2591" s="91">
        <f>(alpha_a+beta_b*speed_s+ceta_c*speed_s^2+delta_d/speed_s)/(epsilon_e+feta_f*speed_s+gamma_g*speed_s^2)</f>
        <v>9.5554616805279693</v>
      </c>
    </row>
    <row r="2592" spans="1:17" x14ac:dyDescent="0.25">
      <c r="A2592" s="88" t="s">
        <v>6</v>
      </c>
      <c r="B2592" s="88" t="s">
        <v>13</v>
      </c>
      <c r="C2592" s="88" t="s">
        <v>65</v>
      </c>
      <c r="D2592" s="88" t="s">
        <v>132</v>
      </c>
      <c r="E2592" s="130">
        <v>0.04</v>
      </c>
      <c r="F2592" s="130">
        <v>0.5</v>
      </c>
      <c r="G2592" s="90">
        <v>52.646466223499999</v>
      </c>
      <c r="H2592" s="90">
        <v>-1.6214747249999999</v>
      </c>
      <c r="I2592" s="90">
        <v>6.5088101900000001E-2</v>
      </c>
      <c r="J2592" s="90">
        <v>45.495005422299997</v>
      </c>
      <c r="K2592" s="90">
        <v>1</v>
      </c>
      <c r="L2592" s="90">
        <v>2.19668386E-2</v>
      </c>
      <c r="M2592" s="90">
        <v>1.5081195800000001E-2</v>
      </c>
      <c r="N2592" s="89">
        <v>5</v>
      </c>
      <c r="O2592" s="89">
        <v>85</v>
      </c>
      <c r="P2592" s="89">
        <f t="shared" si="72"/>
        <v>30</v>
      </c>
      <c r="Q2592" s="91">
        <f>(alpha_a+beta_b*speed_s+ceta_c*speed_s^2+delta_d/speed_s)/(epsilon_e+feta_f*speed_s+gamma_g*speed_s^2)</f>
        <v>4.2080930881068808</v>
      </c>
    </row>
    <row r="2593" spans="1:17" x14ac:dyDescent="0.25">
      <c r="A2593" s="88" t="s">
        <v>6</v>
      </c>
      <c r="B2593" s="88" t="s">
        <v>13</v>
      </c>
      <c r="C2593" s="88" t="s">
        <v>65</v>
      </c>
      <c r="D2593" s="88" t="s">
        <v>133</v>
      </c>
      <c r="E2593" s="130">
        <v>0.04</v>
      </c>
      <c r="F2593" s="130">
        <v>0.5</v>
      </c>
      <c r="G2593" s="90">
        <v>-10.976730888300001</v>
      </c>
      <c r="H2593" s="90">
        <v>1.1200440760000001</v>
      </c>
      <c r="I2593" s="90">
        <v>4.9970852999999997E-3</v>
      </c>
      <c r="J2593" s="90">
        <v>38.412308633999999</v>
      </c>
      <c r="K2593" s="90">
        <v>1</v>
      </c>
      <c r="L2593" s="90">
        <v>-0.46341677529999997</v>
      </c>
      <c r="M2593" s="90">
        <v>7.9195135200000003E-2</v>
      </c>
      <c r="N2593" s="89">
        <v>5</v>
      </c>
      <c r="O2593" s="89">
        <v>85</v>
      </c>
      <c r="P2593" s="89">
        <f t="shared" si="72"/>
        <v>30</v>
      </c>
      <c r="Q2593" s="91">
        <f>(alpha_a+beta_b*speed_s+ceta_c*speed_s^2+delta_d/speed_s)/(epsilon_e+feta_f*speed_s+gamma_g*speed_s^2)</f>
        <v>0.48656606358864862</v>
      </c>
    </row>
    <row r="2594" spans="1:17" x14ac:dyDescent="0.25">
      <c r="A2594" s="88" t="s">
        <v>6</v>
      </c>
      <c r="B2594" s="88" t="s">
        <v>12</v>
      </c>
      <c r="C2594" s="88" t="s">
        <v>65</v>
      </c>
      <c r="D2594" s="88" t="s">
        <v>134</v>
      </c>
      <c r="E2594" s="130">
        <v>0.04</v>
      </c>
      <c r="F2594" s="130">
        <v>0.5</v>
      </c>
      <c r="G2594" s="90">
        <v>3.5421426318290989</v>
      </c>
      <c r="H2594" s="90">
        <v>2.8725919723990496</v>
      </c>
      <c r="I2594" s="90">
        <v>-2.3092640278984623E-3</v>
      </c>
      <c r="J2594" s="90">
        <v>0</v>
      </c>
      <c r="K2594" s="90">
        <v>0</v>
      </c>
      <c r="L2594" s="90">
        <v>0</v>
      </c>
      <c r="M2594" s="90">
        <v>0</v>
      </c>
      <c r="N2594" s="89">
        <v>12</v>
      </c>
      <c r="O2594" s="89">
        <v>66</v>
      </c>
      <c r="P2594" s="89">
        <f t="shared" si="72"/>
        <v>30</v>
      </c>
      <c r="Q2594" s="91">
        <f>EXP((alpha_a+(beta_b/speed_s))+(ceta_c*LN(speed_s)))</f>
        <v>37.714379272964862</v>
      </c>
    </row>
    <row r="2595" spans="1:17" x14ac:dyDescent="0.25">
      <c r="A2595" s="88" t="s">
        <v>6</v>
      </c>
      <c r="B2595" s="88" t="s">
        <v>12</v>
      </c>
      <c r="C2595" s="88" t="s">
        <v>65</v>
      </c>
      <c r="D2595" s="88" t="s">
        <v>135</v>
      </c>
      <c r="E2595" s="130">
        <v>0.04</v>
      </c>
      <c r="F2595" s="130">
        <v>0.5</v>
      </c>
      <c r="G2595" s="90">
        <v>67.223323979200799</v>
      </c>
      <c r="H2595" s="90">
        <v>1.0053558245952403</v>
      </c>
      <c r="I2595" s="90">
        <v>-0.33017356513973956</v>
      </c>
      <c r="J2595" s="90">
        <v>0</v>
      </c>
      <c r="K2595" s="90">
        <v>0</v>
      </c>
      <c r="L2595" s="90">
        <v>0</v>
      </c>
      <c r="M2595" s="90">
        <v>0</v>
      </c>
      <c r="N2595" s="89">
        <v>12</v>
      </c>
      <c r="O2595" s="89">
        <v>68</v>
      </c>
      <c r="P2595" s="89">
        <f t="shared" si="72"/>
        <v>30</v>
      </c>
      <c r="Q2595" s="91">
        <f>((alpha_a*(beta_b^speed_s))*(speed_s^ceta_c))</f>
        <v>25.668916886692106</v>
      </c>
    </row>
    <row r="2596" spans="1:17" x14ac:dyDescent="0.25">
      <c r="A2596" s="88" t="s">
        <v>6</v>
      </c>
      <c r="B2596" s="88" t="s">
        <v>12</v>
      </c>
      <c r="C2596" s="88" t="s">
        <v>65</v>
      </c>
      <c r="D2596" s="88" t="s">
        <v>136</v>
      </c>
      <c r="E2596" s="130">
        <v>0.04</v>
      </c>
      <c r="F2596" s="130">
        <v>0.5</v>
      </c>
      <c r="G2596" s="90">
        <v>80.835855113613917</v>
      </c>
      <c r="H2596" s="90">
        <v>1.0051267889701381</v>
      </c>
      <c r="I2596" s="90">
        <v>-0.3766169201347872</v>
      </c>
      <c r="J2596" s="90">
        <v>0</v>
      </c>
      <c r="K2596" s="90">
        <v>0</v>
      </c>
      <c r="L2596" s="90">
        <v>0</v>
      </c>
      <c r="M2596" s="90">
        <v>0</v>
      </c>
      <c r="N2596" s="89">
        <v>12</v>
      </c>
      <c r="O2596" s="89">
        <v>75</v>
      </c>
      <c r="P2596" s="89">
        <f t="shared" si="72"/>
        <v>30</v>
      </c>
      <c r="Q2596" s="91">
        <f>((alpha_a*(beta_b^speed_s))*(speed_s^ceta_c))</f>
        <v>26.177045161073831</v>
      </c>
    </row>
    <row r="2597" spans="1:17" x14ac:dyDescent="0.25">
      <c r="A2597" s="88" t="s">
        <v>6</v>
      </c>
      <c r="B2597" s="88" t="s">
        <v>12</v>
      </c>
      <c r="C2597" s="88" t="s">
        <v>65</v>
      </c>
      <c r="D2597" s="88" t="s">
        <v>137</v>
      </c>
      <c r="E2597" s="130">
        <v>0.04</v>
      </c>
      <c r="F2597" s="130">
        <v>0.5</v>
      </c>
      <c r="G2597" s="90">
        <v>81.544872500169262</v>
      </c>
      <c r="H2597" s="90">
        <v>1.0064726748376744</v>
      </c>
      <c r="I2597" s="90">
        <v>-0.46247420489674679</v>
      </c>
      <c r="J2597" s="90">
        <v>0</v>
      </c>
      <c r="K2597" s="90">
        <v>0</v>
      </c>
      <c r="L2597" s="90">
        <v>0</v>
      </c>
      <c r="M2597" s="90">
        <v>0</v>
      </c>
      <c r="N2597" s="89">
        <v>12</v>
      </c>
      <c r="O2597" s="89">
        <v>77</v>
      </c>
      <c r="P2597" s="89">
        <f t="shared" si="72"/>
        <v>30</v>
      </c>
      <c r="Q2597" s="91">
        <f>((alpha_a*(beta_b^speed_s))*(speed_s^ceta_c))</f>
        <v>20.527016730352116</v>
      </c>
    </row>
    <row r="2598" spans="1:17" x14ac:dyDescent="0.25">
      <c r="A2598" s="88" t="s">
        <v>6</v>
      </c>
      <c r="B2598" s="88" t="s">
        <v>12</v>
      </c>
      <c r="C2598" s="88" t="s">
        <v>65</v>
      </c>
      <c r="D2598" s="88" t="s">
        <v>138</v>
      </c>
      <c r="E2598" s="130">
        <v>0.04</v>
      </c>
      <c r="F2598" s="130">
        <v>0.5</v>
      </c>
      <c r="G2598" s="90">
        <v>-8.6804942160629357E-6</v>
      </c>
      <c r="H2598" s="90">
        <v>3.0183240490942436E-3</v>
      </c>
      <c r="I2598" s="90">
        <v>-0.29088876802508351</v>
      </c>
      <c r="J2598" s="90">
        <v>21.246331270515242</v>
      </c>
      <c r="K2598" s="90">
        <v>0</v>
      </c>
      <c r="L2598" s="90">
        <v>0</v>
      </c>
      <c r="M2598" s="90">
        <v>0</v>
      </c>
      <c r="N2598" s="89">
        <v>12</v>
      </c>
      <c r="O2598" s="89">
        <v>79</v>
      </c>
      <c r="P2598" s="89">
        <f t="shared" si="72"/>
        <v>30</v>
      </c>
      <c r="Q2598" s="91">
        <f>(((alpha_a*(speed_s^3))+(beta_b*(speed_s^2))+(ceta_c*speed_s))+delta_d)</f>
        <v>15.001786530113856</v>
      </c>
    </row>
    <row r="2599" spans="1:17" x14ac:dyDescent="0.25">
      <c r="A2599" s="88" t="s">
        <v>6</v>
      </c>
      <c r="B2599" s="88" t="s">
        <v>12</v>
      </c>
      <c r="C2599" s="88" t="s">
        <v>65</v>
      </c>
      <c r="D2599" s="88" t="s">
        <v>131</v>
      </c>
      <c r="E2599" s="130">
        <v>0.04</v>
      </c>
      <c r="F2599" s="130">
        <v>0.5</v>
      </c>
      <c r="G2599" s="90">
        <v>136.76024581659999</v>
      </c>
      <c r="H2599" s="90">
        <v>8.3584429795999995</v>
      </c>
      <c r="I2599" s="90">
        <v>-0.109260252</v>
      </c>
      <c r="J2599" s="90">
        <v>-44.482148496100002</v>
      </c>
      <c r="K2599" s="90">
        <v>0</v>
      </c>
      <c r="L2599" s="90">
        <v>1.3150790681</v>
      </c>
      <c r="M2599" s="90">
        <v>-1.4074919999999999E-2</v>
      </c>
      <c r="N2599" s="89">
        <v>5</v>
      </c>
      <c r="O2599" s="89">
        <v>75</v>
      </c>
      <c r="P2599" s="89">
        <f t="shared" si="72"/>
        <v>30</v>
      </c>
      <c r="Q2599" s="91">
        <f>(alpha_a+beta_b*speed_s+ceta_c*speed_s^2+delta_d/speed_s)/(epsilon_e+feta_f*speed_s+gamma_g*speed_s^2)</f>
        <v>10.740980815921604</v>
      </c>
    </row>
    <row r="2600" spans="1:17" x14ac:dyDescent="0.25">
      <c r="A2600" s="88" t="s">
        <v>6</v>
      </c>
      <c r="B2600" s="88" t="s">
        <v>12</v>
      </c>
      <c r="C2600" s="88" t="s">
        <v>65</v>
      </c>
      <c r="D2600" s="88" t="s">
        <v>132</v>
      </c>
      <c r="E2600" s="130">
        <v>0.04</v>
      </c>
      <c r="F2600" s="130">
        <v>0.5</v>
      </c>
      <c r="G2600" s="90">
        <v>47.7038531651</v>
      </c>
      <c r="H2600" s="90">
        <v>-1.8726218898</v>
      </c>
      <c r="I2600" s="90">
        <v>0.1012159831</v>
      </c>
      <c r="J2600" s="90">
        <v>46.492908309000001</v>
      </c>
      <c r="K2600" s="90">
        <v>1</v>
      </c>
      <c r="L2600" s="90">
        <v>-5.6595872800000002E-2</v>
      </c>
      <c r="M2600" s="90">
        <v>2.12393172E-2</v>
      </c>
      <c r="N2600" s="89">
        <v>5</v>
      </c>
      <c r="O2600" s="89">
        <v>75</v>
      </c>
      <c r="P2600" s="89">
        <f t="shared" si="72"/>
        <v>30</v>
      </c>
      <c r="Q2600" s="91">
        <f>(alpha_a+beta_b*speed_s+ceta_c*speed_s^2+delta_d/speed_s)/(epsilon_e+feta_f*speed_s+gamma_g*speed_s^2)</f>
        <v>4.5700720721058801</v>
      </c>
    </row>
    <row r="2601" spans="1:17" x14ac:dyDescent="0.25">
      <c r="A2601" s="88" t="s">
        <v>6</v>
      </c>
      <c r="B2601" s="88" t="s">
        <v>12</v>
      </c>
      <c r="C2601" s="88" t="s">
        <v>65</v>
      </c>
      <c r="D2601" s="88" t="s">
        <v>133</v>
      </c>
      <c r="E2601" s="130">
        <v>0.04</v>
      </c>
      <c r="F2601" s="130">
        <v>0.5</v>
      </c>
      <c r="G2601" s="90">
        <v>-10.4653378848</v>
      </c>
      <c r="H2601" s="90">
        <v>1.0045769094000001</v>
      </c>
      <c r="I2601" s="90">
        <v>9.0002455000000002E-3</v>
      </c>
      <c r="J2601" s="90">
        <v>34.668977891899999</v>
      </c>
      <c r="K2601" s="90">
        <v>1</v>
      </c>
      <c r="L2601" s="90">
        <v>-0.4780423325</v>
      </c>
      <c r="M2601" s="90">
        <v>7.4380786800000001E-2</v>
      </c>
      <c r="N2601" s="89">
        <v>5</v>
      </c>
      <c r="O2601" s="89">
        <v>80</v>
      </c>
      <c r="P2601" s="89">
        <f t="shared" si="72"/>
        <v>30</v>
      </c>
      <c r="Q2601" s="91">
        <f>(alpha_a+beta_b*speed_s+ceta_c*speed_s^2+delta_d/speed_s)/(epsilon_e+feta_f*speed_s+gamma_g*speed_s^2)</f>
        <v>0.53968370895837781</v>
      </c>
    </row>
    <row r="2602" spans="1:17" x14ac:dyDescent="0.25">
      <c r="A2602" s="88" t="s">
        <v>6</v>
      </c>
      <c r="B2602" s="88" t="s">
        <v>17</v>
      </c>
      <c r="C2602" s="88" t="s">
        <v>65</v>
      </c>
      <c r="D2602" s="88" t="s">
        <v>134</v>
      </c>
      <c r="E2602" s="130">
        <v>0.04</v>
      </c>
      <c r="F2602" s="130">
        <v>0.5</v>
      </c>
      <c r="G2602" s="90">
        <v>98.134542124349878</v>
      </c>
      <c r="H2602" s="90">
        <v>-0.85990272616738661</v>
      </c>
      <c r="I2602" s="90">
        <v>6.395970631712248</v>
      </c>
      <c r="J2602" s="90">
        <v>0.18697597732967003</v>
      </c>
      <c r="K2602" s="90">
        <v>0</v>
      </c>
      <c r="L2602" s="90">
        <v>0</v>
      </c>
      <c r="M2602" s="90">
        <v>0</v>
      </c>
      <c r="N2602" s="89">
        <v>12</v>
      </c>
      <c r="O2602" s="89">
        <v>77</v>
      </c>
      <c r="P2602" s="89">
        <f t="shared" si="72"/>
        <v>30</v>
      </c>
      <c r="Q2602" s="91">
        <f>((alpha_a*(speed_s^beta_b))+(ceta_c*(speed_s^delta_d)))</f>
        <v>17.348661247230989</v>
      </c>
    </row>
    <row r="2603" spans="1:17" x14ac:dyDescent="0.25">
      <c r="A2603" s="88" t="s">
        <v>6</v>
      </c>
      <c r="B2603" s="88" t="s">
        <v>17</v>
      </c>
      <c r="C2603" s="88" t="s">
        <v>65</v>
      </c>
      <c r="D2603" s="88" t="s">
        <v>135</v>
      </c>
      <c r="E2603" s="130">
        <v>0.04</v>
      </c>
      <c r="F2603" s="130">
        <v>0.5</v>
      </c>
      <c r="G2603" s="90">
        <v>9.3040323771046882</v>
      </c>
      <c r="H2603" s="90">
        <v>5.7567547213259616</v>
      </c>
      <c r="I2603" s="90">
        <v>8.8714302225775121</v>
      </c>
      <c r="J2603" s="90">
        <v>3.6572291606081926</v>
      </c>
      <c r="K2603" s="90">
        <v>-7.058301633081257E-2</v>
      </c>
      <c r="L2603" s="90">
        <v>0</v>
      </c>
      <c r="M2603" s="90">
        <v>0</v>
      </c>
      <c r="N2603" s="89">
        <v>12</v>
      </c>
      <c r="O2603" s="89">
        <v>78</v>
      </c>
      <c r="P2603" s="89">
        <f t="shared" si="72"/>
        <v>30</v>
      </c>
      <c r="Q2603" s="91">
        <f>(alpha_a+(beta_b/(1+EXP((((-1)*ceta_c)+(delta_d*LN(speed_s)))+(epsilon_e*speed_s)))))</f>
        <v>10.397791536860556</v>
      </c>
    </row>
    <row r="2604" spans="1:17" x14ac:dyDescent="0.25">
      <c r="A2604" s="88" t="s">
        <v>6</v>
      </c>
      <c r="B2604" s="88" t="s">
        <v>17</v>
      </c>
      <c r="C2604" s="88" t="s">
        <v>65</v>
      </c>
      <c r="D2604" s="88" t="s">
        <v>136</v>
      </c>
      <c r="E2604" s="130">
        <v>0.04</v>
      </c>
      <c r="F2604" s="130">
        <v>0.5</v>
      </c>
      <c r="G2604" s="90">
        <v>9.2038558138751618</v>
      </c>
      <c r="H2604" s="90">
        <v>12.092855677442525</v>
      </c>
      <c r="I2604" s="90">
        <v>4.8637128310467252</v>
      </c>
      <c r="J2604" s="90">
        <v>2.2217030129841171</v>
      </c>
      <c r="K2604" s="90">
        <v>-2.8428868229383241E-2</v>
      </c>
      <c r="L2604" s="90">
        <v>0</v>
      </c>
      <c r="M2604" s="90">
        <v>0</v>
      </c>
      <c r="N2604" s="89">
        <v>12</v>
      </c>
      <c r="O2604" s="89">
        <v>81</v>
      </c>
      <c r="P2604" s="89">
        <f t="shared" si="72"/>
        <v>30</v>
      </c>
      <c r="Q2604" s="91">
        <f>(alpha_a+(beta_b/(1+EXP((((-1)*ceta_c)+(delta_d*LN(speed_s)))+(epsilon_e*speed_s)))))</f>
        <v>10.861380972218539</v>
      </c>
    </row>
    <row r="2605" spans="1:17" x14ac:dyDescent="0.25">
      <c r="A2605" s="88" t="s">
        <v>6</v>
      </c>
      <c r="B2605" s="88" t="s">
        <v>17</v>
      </c>
      <c r="C2605" s="88" t="s">
        <v>65</v>
      </c>
      <c r="D2605" s="88" t="s">
        <v>137</v>
      </c>
      <c r="E2605" s="130">
        <v>0.04</v>
      </c>
      <c r="F2605" s="130">
        <v>0.5</v>
      </c>
      <c r="G2605" s="90">
        <v>2.1016432469047728</v>
      </c>
      <c r="H2605" s="90">
        <v>0.24043040672771573</v>
      </c>
      <c r="I2605" s="90">
        <v>78.470192284448217</v>
      </c>
      <c r="J2605" s="90">
        <v>-0.90379346793253124</v>
      </c>
      <c r="K2605" s="90">
        <v>0</v>
      </c>
      <c r="L2605" s="90">
        <v>0</v>
      </c>
      <c r="M2605" s="90">
        <v>0</v>
      </c>
      <c r="N2605" s="89">
        <v>12</v>
      </c>
      <c r="O2605" s="89">
        <v>83</v>
      </c>
      <c r="P2605" s="89">
        <f t="shared" si="72"/>
        <v>30</v>
      </c>
      <c r="Q2605" s="91">
        <f>((alpha_a*(speed_s^beta_b))+(ceta_c*(speed_s^delta_d)))</f>
        <v>8.3892702499797007</v>
      </c>
    </row>
    <row r="2606" spans="1:17" x14ac:dyDescent="0.25">
      <c r="A2606" s="88" t="s">
        <v>6</v>
      </c>
      <c r="B2606" s="88" t="s">
        <v>17</v>
      </c>
      <c r="C2606" s="88" t="s">
        <v>65</v>
      </c>
      <c r="D2606" s="88" t="s">
        <v>138</v>
      </c>
      <c r="E2606" s="130">
        <v>0.04</v>
      </c>
      <c r="F2606" s="130">
        <v>0.5</v>
      </c>
      <c r="G2606" s="90">
        <v>70.491957982535425</v>
      </c>
      <c r="H2606" s="90">
        <v>-1.6134876407698568</v>
      </c>
      <c r="I2606" s="90">
        <v>8.259927983010483</v>
      </c>
      <c r="J2606" s="90">
        <v>-0.10232583286607383</v>
      </c>
      <c r="K2606" s="90">
        <v>0</v>
      </c>
      <c r="L2606" s="90">
        <v>0</v>
      </c>
      <c r="M2606" s="90">
        <v>0</v>
      </c>
      <c r="N2606" s="89">
        <v>12</v>
      </c>
      <c r="O2606" s="89">
        <v>82</v>
      </c>
      <c r="P2606" s="89">
        <f t="shared" si="72"/>
        <v>30</v>
      </c>
      <c r="Q2606" s="91">
        <f>((alpha_a*(speed_s^beta_b))+(ceta_c*(speed_s^delta_d)))</f>
        <v>6.1237724422477022</v>
      </c>
    </row>
    <row r="2607" spans="1:17" x14ac:dyDescent="0.25">
      <c r="A2607" s="88" t="s">
        <v>6</v>
      </c>
      <c r="B2607" s="88" t="s">
        <v>17</v>
      </c>
      <c r="C2607" s="88" t="s">
        <v>65</v>
      </c>
      <c r="D2607" s="88" t="s">
        <v>131</v>
      </c>
      <c r="E2607" s="130">
        <v>0.04</v>
      </c>
      <c r="F2607" s="130">
        <v>0.5</v>
      </c>
      <c r="G2607" s="90">
        <v>-0.97918304140000001</v>
      </c>
      <c r="H2607" s="90">
        <v>1.9328768884</v>
      </c>
      <c r="I2607" s="90">
        <v>0.19816002999999999</v>
      </c>
      <c r="J2607" s="90">
        <v>33.497670448999997</v>
      </c>
      <c r="K2607" s="90">
        <v>1</v>
      </c>
      <c r="L2607" s="90">
        <v>-0.1766384614</v>
      </c>
      <c r="M2607" s="90">
        <v>6.2260975000000003E-2</v>
      </c>
      <c r="N2607" s="89">
        <v>5</v>
      </c>
      <c r="O2607" s="89">
        <v>80</v>
      </c>
      <c r="P2607" s="89">
        <f t="shared" si="72"/>
        <v>30</v>
      </c>
      <c r="Q2607" s="91">
        <f t="shared" ref="Q2607:Q2624" si="73">(alpha_a+beta_b*speed_s+ceta_c*speed_s^2+delta_d/speed_s)/(epsilon_e+feta_f*speed_s+gamma_g*speed_s^2)</f>
        <v>4.5706858415423204</v>
      </c>
    </row>
    <row r="2608" spans="1:17" x14ac:dyDescent="0.25">
      <c r="A2608" s="88" t="s">
        <v>6</v>
      </c>
      <c r="B2608" s="88" t="s">
        <v>17</v>
      </c>
      <c r="C2608" s="88" t="s">
        <v>65</v>
      </c>
      <c r="D2608" s="88" t="s">
        <v>132</v>
      </c>
      <c r="E2608" s="130">
        <v>0.04</v>
      </c>
      <c r="F2608" s="130">
        <v>0.5</v>
      </c>
      <c r="G2608" s="90">
        <v>22.5013423738</v>
      </c>
      <c r="H2608" s="90">
        <v>-0.68598632380000002</v>
      </c>
      <c r="I2608" s="90">
        <v>1.9892607499999999E-2</v>
      </c>
      <c r="J2608" s="90">
        <v>27.180857681599999</v>
      </c>
      <c r="K2608" s="90">
        <v>1</v>
      </c>
      <c r="L2608" s="90">
        <v>2.24737523E-2</v>
      </c>
      <c r="M2608" s="90">
        <v>8.2356289999999995E-3</v>
      </c>
      <c r="N2608" s="89">
        <v>5</v>
      </c>
      <c r="O2608" s="89">
        <v>80</v>
      </c>
      <c r="P2608" s="89">
        <f t="shared" si="72"/>
        <v>30</v>
      </c>
      <c r="Q2608" s="91">
        <f t="shared" si="73"/>
        <v>2.2815861976494118</v>
      </c>
    </row>
    <row r="2609" spans="1:17" x14ac:dyDescent="0.25">
      <c r="A2609" s="88" t="s">
        <v>6</v>
      </c>
      <c r="B2609" s="88" t="s">
        <v>17</v>
      </c>
      <c r="C2609" s="88" t="s">
        <v>65</v>
      </c>
      <c r="D2609" s="88" t="s">
        <v>133</v>
      </c>
      <c r="E2609" s="130">
        <v>0.04</v>
      </c>
      <c r="F2609" s="130">
        <v>0.5</v>
      </c>
      <c r="G2609" s="90">
        <v>-4.1475762612000002</v>
      </c>
      <c r="H2609" s="90">
        <v>0.3866643005</v>
      </c>
      <c r="I2609" s="90">
        <v>3.9695021000000002E-3</v>
      </c>
      <c r="J2609" s="90">
        <v>15.9260233383</v>
      </c>
      <c r="K2609" s="90">
        <v>1</v>
      </c>
      <c r="L2609" s="90">
        <v>-0.44971721689999999</v>
      </c>
      <c r="M2609" s="90">
        <v>6.6325050499999996E-2</v>
      </c>
      <c r="N2609" s="89">
        <v>5</v>
      </c>
      <c r="O2609" s="89">
        <v>80</v>
      </c>
      <c r="P2609" s="89">
        <f t="shared" si="72"/>
        <v>30</v>
      </c>
      <c r="Q2609" s="91">
        <f t="shared" si="73"/>
        <v>0.24482034284389775</v>
      </c>
    </row>
    <row r="2610" spans="1:17" x14ac:dyDescent="0.25">
      <c r="A2610" s="88" t="s">
        <v>20</v>
      </c>
      <c r="B2610" s="88" t="s">
        <v>23</v>
      </c>
      <c r="C2610" s="88" t="s">
        <v>65</v>
      </c>
      <c r="D2610" s="88" t="s">
        <v>131</v>
      </c>
      <c r="E2610" s="130">
        <v>0.04</v>
      </c>
      <c r="F2610" s="130">
        <v>1</v>
      </c>
      <c r="G2610" s="90">
        <v>-8.8699751880999997</v>
      </c>
      <c r="H2610" s="90">
        <v>-6.4726105000000006E-2</v>
      </c>
      <c r="I2610" s="90">
        <v>7.3835350999999997E-3</v>
      </c>
      <c r="J2610" s="90">
        <v>215.04036849920001</v>
      </c>
      <c r="K2610" s="90">
        <v>1</v>
      </c>
      <c r="L2610" s="90">
        <v>-6.5145827899999995E-2</v>
      </c>
      <c r="M2610" s="90">
        <v>1.322875E-3</v>
      </c>
      <c r="N2610" s="89">
        <v>5</v>
      </c>
      <c r="O2610" s="89">
        <v>85</v>
      </c>
      <c r="P2610" s="89">
        <f t="shared" si="72"/>
        <v>30</v>
      </c>
      <c r="Q2610" s="91">
        <f t="shared" si="73"/>
        <v>12.706497175414606</v>
      </c>
    </row>
    <row r="2611" spans="1:17" x14ac:dyDescent="0.25">
      <c r="A2611" s="88" t="s">
        <v>20</v>
      </c>
      <c r="B2611" s="88" t="s">
        <v>23</v>
      </c>
      <c r="C2611" s="88" t="s">
        <v>65</v>
      </c>
      <c r="D2611" s="88" t="s">
        <v>132</v>
      </c>
      <c r="E2611" s="130">
        <v>0.04</v>
      </c>
      <c r="F2611" s="130">
        <v>1</v>
      </c>
      <c r="G2611" s="90">
        <v>15.2342931657</v>
      </c>
      <c r="H2611" s="90">
        <v>-0.62381240869999999</v>
      </c>
      <c r="I2611" s="90">
        <v>5.9084634099999998E-2</v>
      </c>
      <c r="J2611" s="90">
        <v>221.47984207990001</v>
      </c>
      <c r="K2611" s="90">
        <v>1</v>
      </c>
      <c r="L2611" s="90">
        <v>-7.4146094199999998E-2</v>
      </c>
      <c r="M2611" s="90">
        <v>1.3912426E-2</v>
      </c>
      <c r="N2611" s="89">
        <v>5</v>
      </c>
      <c r="O2611" s="89">
        <v>85</v>
      </c>
      <c r="P2611" s="89">
        <f t="shared" si="72"/>
        <v>30</v>
      </c>
      <c r="Q2611" s="91">
        <f t="shared" si="73"/>
        <v>5.0526476610317586</v>
      </c>
    </row>
    <row r="2612" spans="1:17" x14ac:dyDescent="0.25">
      <c r="A2612" s="88" t="s">
        <v>20</v>
      </c>
      <c r="B2612" s="88" t="s">
        <v>23</v>
      </c>
      <c r="C2612" s="88" t="s">
        <v>65</v>
      </c>
      <c r="D2612" s="88" t="s">
        <v>133</v>
      </c>
      <c r="E2612" s="130">
        <v>0.04</v>
      </c>
      <c r="F2612" s="130">
        <v>1</v>
      </c>
      <c r="G2612" s="90">
        <v>-25.470730296700001</v>
      </c>
      <c r="H2612" s="90">
        <v>2.0919810894999999</v>
      </c>
      <c r="I2612" s="90">
        <v>-6.5944729999999996E-4</v>
      </c>
      <c r="J2612" s="90">
        <v>102.8001217903</v>
      </c>
      <c r="K2612" s="90">
        <v>1</v>
      </c>
      <c r="L2612" s="90">
        <v>-0.41147190929999999</v>
      </c>
      <c r="M2612" s="90">
        <v>8.0338173999999998E-2</v>
      </c>
      <c r="N2612" s="89">
        <v>5</v>
      </c>
      <c r="O2612" s="89">
        <v>90</v>
      </c>
      <c r="P2612" s="89">
        <f t="shared" si="72"/>
        <v>30</v>
      </c>
      <c r="Q2612" s="91">
        <f t="shared" si="73"/>
        <v>0.65816501572398667</v>
      </c>
    </row>
    <row r="2613" spans="1:17" x14ac:dyDescent="0.25">
      <c r="A2613" s="88" t="s">
        <v>20</v>
      </c>
      <c r="B2613" s="88" t="s">
        <v>24</v>
      </c>
      <c r="C2613" s="88" t="s">
        <v>65</v>
      </c>
      <c r="D2613" s="88" t="s">
        <v>131</v>
      </c>
      <c r="E2613" s="130">
        <v>0.04</v>
      </c>
      <c r="F2613" s="130">
        <v>1</v>
      </c>
      <c r="G2613" s="90">
        <v>-0.82790489519999999</v>
      </c>
      <c r="H2613" s="90">
        <v>-3.8865923199999999E-2</v>
      </c>
      <c r="I2613" s="90">
        <v>3.934977E-4</v>
      </c>
      <c r="J2613" s="90">
        <v>189.26809985240001</v>
      </c>
      <c r="K2613" s="90">
        <v>1</v>
      </c>
      <c r="L2613" s="90">
        <v>-2.2480512099999999E-2</v>
      </c>
      <c r="M2613" s="90">
        <v>1.4391450000000001E-4</v>
      </c>
      <c r="N2613" s="89">
        <v>5</v>
      </c>
      <c r="O2613" s="89">
        <v>100</v>
      </c>
      <c r="P2613" s="89">
        <f t="shared" si="72"/>
        <v>30</v>
      </c>
      <c r="Q2613" s="91">
        <f t="shared" si="73"/>
        <v>10.259554241602311</v>
      </c>
    </row>
    <row r="2614" spans="1:17" x14ac:dyDescent="0.25">
      <c r="A2614" s="88" t="s">
        <v>20</v>
      </c>
      <c r="B2614" s="88" t="s">
        <v>24</v>
      </c>
      <c r="C2614" s="88" t="s">
        <v>65</v>
      </c>
      <c r="D2614" s="88" t="s">
        <v>132</v>
      </c>
      <c r="E2614" s="130">
        <v>0.04</v>
      </c>
      <c r="F2614" s="130">
        <v>1</v>
      </c>
      <c r="G2614" s="90">
        <v>15.0554214024</v>
      </c>
      <c r="H2614" s="90">
        <v>-0.5706126238</v>
      </c>
      <c r="I2614" s="90">
        <v>2.9577466699999999E-2</v>
      </c>
      <c r="J2614" s="90">
        <v>201.18017673599999</v>
      </c>
      <c r="K2614" s="90">
        <v>1</v>
      </c>
      <c r="L2614" s="90">
        <v>-4.4144420699999999E-2</v>
      </c>
      <c r="M2614" s="90">
        <v>8.0818667000000007E-3</v>
      </c>
      <c r="N2614" s="89">
        <v>5</v>
      </c>
      <c r="O2614" s="89">
        <v>100</v>
      </c>
      <c r="P2614" s="89">
        <f t="shared" si="72"/>
        <v>30</v>
      </c>
      <c r="Q2614" s="91">
        <f t="shared" si="73"/>
        <v>4.4986625030592133</v>
      </c>
    </row>
    <row r="2615" spans="1:17" x14ac:dyDescent="0.25">
      <c r="A2615" s="88" t="s">
        <v>20</v>
      </c>
      <c r="B2615" s="88" t="s">
        <v>24</v>
      </c>
      <c r="C2615" s="88" t="s">
        <v>65</v>
      </c>
      <c r="D2615" s="88" t="s">
        <v>133</v>
      </c>
      <c r="E2615" s="130">
        <v>0.04</v>
      </c>
      <c r="F2615" s="130">
        <v>1</v>
      </c>
      <c r="G2615" s="90">
        <v>-21.314759117099999</v>
      </c>
      <c r="H2615" s="90">
        <v>1.6258842999000001</v>
      </c>
      <c r="I2615" s="90">
        <v>-2.8051900000000002E-4</v>
      </c>
      <c r="J2615" s="90">
        <v>99.055025671500005</v>
      </c>
      <c r="K2615" s="90">
        <v>1</v>
      </c>
      <c r="L2615" s="90">
        <v>-0.3563410185</v>
      </c>
      <c r="M2615" s="90">
        <v>6.9587833500000001E-2</v>
      </c>
      <c r="N2615" s="89">
        <v>5</v>
      </c>
      <c r="O2615" s="89">
        <v>100</v>
      </c>
      <c r="P2615" s="89">
        <f t="shared" si="72"/>
        <v>30</v>
      </c>
      <c r="Q2615" s="91">
        <f t="shared" si="73"/>
        <v>0.5763471343405574</v>
      </c>
    </row>
    <row r="2616" spans="1:17" x14ac:dyDescent="0.25">
      <c r="A2616" s="88" t="s">
        <v>20</v>
      </c>
      <c r="B2616" s="88" t="s">
        <v>19</v>
      </c>
      <c r="C2616" s="88" t="s">
        <v>65</v>
      </c>
      <c r="D2616" s="88" t="s">
        <v>131</v>
      </c>
      <c r="E2616" s="130">
        <v>0.04</v>
      </c>
      <c r="F2616" s="130">
        <v>1</v>
      </c>
      <c r="G2616" s="90">
        <v>-205.9030180163</v>
      </c>
      <c r="H2616" s="90">
        <v>59.301119287299997</v>
      </c>
      <c r="I2616" s="90">
        <v>1.7414780469</v>
      </c>
      <c r="J2616" s="90">
        <v>110.00805250969999</v>
      </c>
      <c r="K2616" s="90">
        <v>0</v>
      </c>
      <c r="L2616" s="90">
        <v>-0.84466270099999996</v>
      </c>
      <c r="M2616" s="90">
        <v>0.3313954415</v>
      </c>
      <c r="N2616" s="89">
        <v>5</v>
      </c>
      <c r="O2616" s="89">
        <v>55</v>
      </c>
      <c r="P2616" s="89">
        <f t="shared" si="72"/>
        <v>30</v>
      </c>
      <c r="Q2616" s="91">
        <f t="shared" si="73"/>
        <v>11.520495500014182</v>
      </c>
    </row>
    <row r="2617" spans="1:17" x14ac:dyDescent="0.25">
      <c r="A2617" s="88" t="s">
        <v>20</v>
      </c>
      <c r="B2617" s="88" t="s">
        <v>19</v>
      </c>
      <c r="C2617" s="88" t="s">
        <v>65</v>
      </c>
      <c r="D2617" s="88" t="s">
        <v>132</v>
      </c>
      <c r="E2617" s="130">
        <v>0.04</v>
      </c>
      <c r="F2617" s="130">
        <v>1</v>
      </c>
      <c r="G2617" s="90">
        <v>-14.994425955500001</v>
      </c>
      <c r="H2617" s="90">
        <v>1.917633548</v>
      </c>
      <c r="I2617" s="90">
        <v>0.25739494569999999</v>
      </c>
      <c r="J2617" s="90">
        <v>189.74769979050001</v>
      </c>
      <c r="K2617" s="90">
        <v>1</v>
      </c>
      <c r="L2617" s="90">
        <v>-0.12967412280000001</v>
      </c>
      <c r="M2617" s="90">
        <v>6.6568336800000003E-2</v>
      </c>
      <c r="N2617" s="89">
        <v>5</v>
      </c>
      <c r="O2617" s="89">
        <v>55</v>
      </c>
      <c r="P2617" s="89">
        <f t="shared" si="72"/>
        <v>30</v>
      </c>
      <c r="Q2617" s="91">
        <f t="shared" si="73"/>
        <v>4.9194784423540794</v>
      </c>
    </row>
    <row r="2618" spans="1:17" x14ac:dyDescent="0.25">
      <c r="A2618" s="88" t="s">
        <v>20</v>
      </c>
      <c r="B2618" s="88" t="s">
        <v>19</v>
      </c>
      <c r="C2618" s="88" t="s">
        <v>65</v>
      </c>
      <c r="D2618" s="88" t="s">
        <v>133</v>
      </c>
      <c r="E2618" s="130">
        <v>0.04</v>
      </c>
      <c r="F2618" s="130">
        <v>1</v>
      </c>
      <c r="G2618" s="90">
        <v>-17.832647510499999</v>
      </c>
      <c r="H2618" s="90">
        <v>1.6651418756</v>
      </c>
      <c r="I2618" s="90">
        <v>5.7510325999999999E-3</v>
      </c>
      <c r="J2618" s="90">
        <v>60.3172216906</v>
      </c>
      <c r="K2618" s="90">
        <v>1</v>
      </c>
      <c r="L2618" s="90">
        <v>-0.48608387559999999</v>
      </c>
      <c r="M2618" s="90">
        <v>0.10233241680000001</v>
      </c>
      <c r="N2618" s="89">
        <v>5</v>
      </c>
      <c r="O2618" s="89">
        <v>55</v>
      </c>
      <c r="P2618" s="89">
        <f t="shared" si="72"/>
        <v>30</v>
      </c>
      <c r="Q2618" s="91">
        <f t="shared" si="73"/>
        <v>0.50063404032445091</v>
      </c>
    </row>
    <row r="2619" spans="1:17" x14ac:dyDescent="0.25">
      <c r="A2619" s="88" t="s">
        <v>20</v>
      </c>
      <c r="B2619" s="88" t="s">
        <v>22</v>
      </c>
      <c r="C2619" s="88" t="s">
        <v>65</v>
      </c>
      <c r="D2619" s="88" t="s">
        <v>131</v>
      </c>
      <c r="E2619" s="130">
        <v>0.04</v>
      </c>
      <c r="F2619" s="130">
        <v>1</v>
      </c>
      <c r="G2619" s="90">
        <v>-248.9262087406</v>
      </c>
      <c r="H2619" s="90">
        <v>61.296153470500002</v>
      </c>
      <c r="I2619" s="90">
        <v>2.3290484511999998</v>
      </c>
      <c r="J2619" s="90">
        <v>159.73078688390001</v>
      </c>
      <c r="K2619" s="90">
        <v>1</v>
      </c>
      <c r="L2619" s="90">
        <v>-2.3651259113999998</v>
      </c>
      <c r="M2619" s="90">
        <v>0.70626183809999998</v>
      </c>
      <c r="N2619" s="89">
        <v>5</v>
      </c>
      <c r="O2619" s="89">
        <v>80</v>
      </c>
      <c r="P2619" s="89">
        <f t="shared" si="72"/>
        <v>30</v>
      </c>
      <c r="Q2619" s="91">
        <f t="shared" si="73"/>
        <v>6.5256224592758683</v>
      </c>
    </row>
    <row r="2620" spans="1:17" x14ac:dyDescent="0.25">
      <c r="A2620" s="88" t="s">
        <v>20</v>
      </c>
      <c r="B2620" s="88" t="s">
        <v>22</v>
      </c>
      <c r="C2620" s="88" t="s">
        <v>65</v>
      </c>
      <c r="D2620" s="88" t="s">
        <v>132</v>
      </c>
      <c r="E2620" s="130">
        <v>0.04</v>
      </c>
      <c r="F2620" s="130">
        <v>1</v>
      </c>
      <c r="G2620" s="90">
        <v>127.1882973363</v>
      </c>
      <c r="H2620" s="90">
        <v>-2.3504823703</v>
      </c>
      <c r="I2620" s="90">
        <v>0.21859033480000001</v>
      </c>
      <c r="J2620" s="90">
        <v>-2.1134231399000001</v>
      </c>
      <c r="K2620" s="90">
        <v>1</v>
      </c>
      <c r="L2620" s="90">
        <v>0.49289218930000001</v>
      </c>
      <c r="M2620" s="90">
        <v>8.8152432399999994E-2</v>
      </c>
      <c r="N2620" s="89">
        <v>5</v>
      </c>
      <c r="O2620" s="89">
        <v>80</v>
      </c>
      <c r="P2620" s="89">
        <f t="shared" si="72"/>
        <v>30</v>
      </c>
      <c r="Q2620" s="91">
        <f t="shared" si="73"/>
        <v>2.6632059247124396</v>
      </c>
    </row>
    <row r="2621" spans="1:17" x14ac:dyDescent="0.25">
      <c r="A2621" s="88" t="s">
        <v>20</v>
      </c>
      <c r="B2621" s="88" t="s">
        <v>22</v>
      </c>
      <c r="C2621" s="88" t="s">
        <v>65</v>
      </c>
      <c r="D2621" s="88" t="s">
        <v>133</v>
      </c>
      <c r="E2621" s="130">
        <v>0.04</v>
      </c>
      <c r="F2621" s="130">
        <v>1</v>
      </c>
      <c r="G2621" s="90">
        <v>-67.617953251399996</v>
      </c>
      <c r="H2621" s="90">
        <v>4.6332821902000001</v>
      </c>
      <c r="I2621" s="90">
        <v>-0.1365975733</v>
      </c>
      <c r="J2621" s="90">
        <v>180.49520140289999</v>
      </c>
      <c r="K2621" s="90">
        <v>1</v>
      </c>
      <c r="L2621" s="90">
        <v>0.6994360852</v>
      </c>
      <c r="M2621" s="90">
        <v>-0.3017872332</v>
      </c>
      <c r="N2621" s="89">
        <v>5</v>
      </c>
      <c r="O2621" s="89">
        <v>80</v>
      </c>
      <c r="P2621" s="89">
        <f t="shared" si="72"/>
        <v>30</v>
      </c>
      <c r="Q2621" s="91">
        <f t="shared" si="73"/>
        <v>0.18243653016509642</v>
      </c>
    </row>
    <row r="2622" spans="1:17" x14ac:dyDescent="0.25">
      <c r="A2622" s="88" t="s">
        <v>20</v>
      </c>
      <c r="B2622" s="88" t="s">
        <v>21</v>
      </c>
      <c r="C2622" s="88" t="s">
        <v>65</v>
      </c>
      <c r="D2622" s="88" t="s">
        <v>131</v>
      </c>
      <c r="E2622" s="130">
        <v>0.04</v>
      </c>
      <c r="F2622" s="130">
        <v>1</v>
      </c>
      <c r="G2622" s="90">
        <v>-1712.7898108192001</v>
      </c>
      <c r="H2622" s="90">
        <v>460.90685992559997</v>
      </c>
      <c r="I2622" s="90">
        <v>19.4207222394</v>
      </c>
      <c r="J2622" s="90">
        <v>660.61779099700004</v>
      </c>
      <c r="K2622" s="90">
        <v>1</v>
      </c>
      <c r="L2622" s="90">
        <v>-11.981814166099999</v>
      </c>
      <c r="M2622" s="90">
        <v>4.0301672320000002</v>
      </c>
      <c r="N2622" s="89">
        <v>5</v>
      </c>
      <c r="O2622" s="89">
        <v>70</v>
      </c>
      <c r="P2622" s="89">
        <f t="shared" si="72"/>
        <v>30</v>
      </c>
      <c r="Q2622" s="91">
        <f t="shared" si="73"/>
        <v>9.0602141759411268</v>
      </c>
    </row>
    <row r="2623" spans="1:17" x14ac:dyDescent="0.25">
      <c r="A2623" s="88" t="s">
        <v>20</v>
      </c>
      <c r="B2623" s="88" t="s">
        <v>21</v>
      </c>
      <c r="C2623" s="88" t="s">
        <v>65</v>
      </c>
      <c r="D2623" s="88" t="s">
        <v>132</v>
      </c>
      <c r="E2623" s="130">
        <v>0.04</v>
      </c>
      <c r="F2623" s="130">
        <v>1</v>
      </c>
      <c r="G2623" s="90">
        <v>3.5355259056000001</v>
      </c>
      <c r="H2623" s="90">
        <v>0.33302433790000002</v>
      </c>
      <c r="I2623" s="90">
        <v>7.94243949E-2</v>
      </c>
      <c r="J2623" s="90">
        <v>125.18075912730001</v>
      </c>
      <c r="K2623" s="90">
        <v>1</v>
      </c>
      <c r="L2623" s="90">
        <v>-8.1509788E-2</v>
      </c>
      <c r="M2623" s="90">
        <v>2.8085092700000001E-2</v>
      </c>
      <c r="N2623" s="89">
        <v>5</v>
      </c>
      <c r="O2623" s="89">
        <v>70</v>
      </c>
      <c r="P2623" s="89">
        <f t="shared" si="72"/>
        <v>30</v>
      </c>
      <c r="Q2623" s="91">
        <f t="shared" si="73"/>
        <v>3.7421769534661</v>
      </c>
    </row>
    <row r="2624" spans="1:17" x14ac:dyDescent="0.25">
      <c r="A2624" s="88" t="s">
        <v>20</v>
      </c>
      <c r="B2624" s="88" t="s">
        <v>21</v>
      </c>
      <c r="C2624" s="88" t="s">
        <v>65</v>
      </c>
      <c r="D2624" s="88" t="s">
        <v>133</v>
      </c>
      <c r="E2624" s="130">
        <v>0.04</v>
      </c>
      <c r="F2624" s="130">
        <v>1</v>
      </c>
      <c r="G2624" s="90">
        <v>-82.750395163099995</v>
      </c>
      <c r="H2624" s="90">
        <v>6.6095809709999997</v>
      </c>
      <c r="I2624" s="90">
        <v>-0.27380448200000002</v>
      </c>
      <c r="J2624" s="90">
        <v>226.7916658993</v>
      </c>
      <c r="K2624" s="90">
        <v>0</v>
      </c>
      <c r="L2624" s="90">
        <v>1.5194432989</v>
      </c>
      <c r="M2624" s="90">
        <v>-0.4407411383</v>
      </c>
      <c r="N2624" s="89">
        <v>5</v>
      </c>
      <c r="O2624" s="89">
        <v>70</v>
      </c>
      <c r="P2624" s="89">
        <f t="shared" si="72"/>
        <v>30</v>
      </c>
      <c r="Q2624" s="91">
        <f t="shared" si="73"/>
        <v>0.35127597401379079</v>
      </c>
    </row>
    <row r="2625" spans="1:17" x14ac:dyDescent="0.25">
      <c r="A2625" s="88" t="s">
        <v>20</v>
      </c>
      <c r="B2625" s="88" t="s">
        <v>23</v>
      </c>
      <c r="C2625" s="88" t="s">
        <v>65</v>
      </c>
      <c r="D2625" s="88" t="s">
        <v>134</v>
      </c>
      <c r="E2625" s="130">
        <v>0.04</v>
      </c>
      <c r="F2625" s="130">
        <v>1</v>
      </c>
      <c r="G2625" s="90">
        <v>3.6864257700749561</v>
      </c>
      <c r="H2625" s="90">
        <v>4.2688023869816254</v>
      </c>
      <c r="I2625" s="90">
        <v>-3.6994755466963458E-2</v>
      </c>
      <c r="J2625" s="90">
        <v>0</v>
      </c>
      <c r="K2625" s="90">
        <v>0</v>
      </c>
      <c r="L2625" s="90">
        <v>0</v>
      </c>
      <c r="M2625" s="90">
        <v>0</v>
      </c>
      <c r="N2625" s="89">
        <v>12</v>
      </c>
      <c r="O2625" s="89">
        <v>75</v>
      </c>
      <c r="P2625" s="89">
        <f t="shared" si="72"/>
        <v>30</v>
      </c>
      <c r="Q2625" s="91">
        <f>EXP((alpha_a+(beta_b/speed_s))+(ceta_c*LN(speed_s)))</f>
        <v>40.564476378102725</v>
      </c>
    </row>
    <row r="2626" spans="1:17" x14ac:dyDescent="0.25">
      <c r="A2626" s="88" t="s">
        <v>20</v>
      </c>
      <c r="B2626" s="88" t="s">
        <v>23</v>
      </c>
      <c r="C2626" s="88" t="s">
        <v>65</v>
      </c>
      <c r="D2626" s="88" t="s">
        <v>135</v>
      </c>
      <c r="E2626" s="130">
        <v>0.04</v>
      </c>
      <c r="F2626" s="130">
        <v>1</v>
      </c>
      <c r="G2626" s="90">
        <v>38.625884301584932</v>
      </c>
      <c r="H2626" s="90">
        <v>-0.12053693299071257</v>
      </c>
      <c r="I2626" s="90">
        <v>473.36306775726808</v>
      </c>
      <c r="J2626" s="90">
        <v>-1.538864172358291</v>
      </c>
      <c r="K2626" s="90">
        <v>0</v>
      </c>
      <c r="L2626" s="90">
        <v>0</v>
      </c>
      <c r="M2626" s="90">
        <v>0</v>
      </c>
      <c r="N2626" s="89">
        <v>12</v>
      </c>
      <c r="O2626" s="89">
        <v>78</v>
      </c>
      <c r="P2626" s="89">
        <f t="shared" si="72"/>
        <v>30</v>
      </c>
      <c r="Q2626" s="91">
        <f>((alpha_a*(speed_s^beta_b))+(ceta_c*(speed_s^delta_d)))</f>
        <v>28.158942593341749</v>
      </c>
    </row>
    <row r="2627" spans="1:17" x14ac:dyDescent="0.25">
      <c r="A2627" s="88" t="s">
        <v>20</v>
      </c>
      <c r="B2627" s="88" t="s">
        <v>23</v>
      </c>
      <c r="C2627" s="88" t="s">
        <v>65</v>
      </c>
      <c r="D2627" s="88" t="s">
        <v>136</v>
      </c>
      <c r="E2627" s="130">
        <v>0.04</v>
      </c>
      <c r="F2627" s="130">
        <v>1</v>
      </c>
      <c r="G2627" s="90">
        <v>3.8793147222045761</v>
      </c>
      <c r="H2627" s="90">
        <v>3.9383571391523242</v>
      </c>
      <c r="I2627" s="90">
        <v>-0.18741119157182018</v>
      </c>
      <c r="J2627" s="90">
        <v>0</v>
      </c>
      <c r="K2627" s="90">
        <v>0</v>
      </c>
      <c r="L2627" s="90">
        <v>0</v>
      </c>
      <c r="M2627" s="90">
        <v>0</v>
      </c>
      <c r="N2627" s="89">
        <v>12</v>
      </c>
      <c r="O2627" s="89">
        <v>81</v>
      </c>
      <c r="P2627" s="89">
        <f t="shared" si="72"/>
        <v>30</v>
      </c>
      <c r="Q2627" s="91">
        <f>EXP((alpha_a+(beta_b/speed_s))+(ceta_c*LN(speed_s)))</f>
        <v>29.170876733911971</v>
      </c>
    </row>
    <row r="2628" spans="1:17" x14ac:dyDescent="0.25">
      <c r="A2628" s="88" t="s">
        <v>20</v>
      </c>
      <c r="B2628" s="88" t="s">
        <v>23</v>
      </c>
      <c r="C2628" s="88" t="s">
        <v>65</v>
      </c>
      <c r="D2628" s="88" t="s">
        <v>137</v>
      </c>
      <c r="E2628" s="130">
        <v>0.04</v>
      </c>
      <c r="F2628" s="130">
        <v>1</v>
      </c>
      <c r="G2628" s="90">
        <v>164.63718727146878</v>
      </c>
      <c r="H2628" s="90">
        <v>1.0080441430896181</v>
      </c>
      <c r="I2628" s="90">
        <v>-0.65226496051528438</v>
      </c>
      <c r="J2628" s="90">
        <v>0</v>
      </c>
      <c r="K2628" s="90">
        <v>0</v>
      </c>
      <c r="L2628" s="90">
        <v>0</v>
      </c>
      <c r="M2628" s="90">
        <v>0</v>
      </c>
      <c r="N2628" s="89">
        <v>12</v>
      </c>
      <c r="O2628" s="89">
        <v>86</v>
      </c>
      <c r="P2628" s="89">
        <f t="shared" si="72"/>
        <v>30</v>
      </c>
      <c r="Q2628" s="91">
        <f>((alpha_a*(beta_b^speed_s))*(speed_s^ceta_c))</f>
        <v>22.774036910330143</v>
      </c>
    </row>
    <row r="2629" spans="1:17" x14ac:dyDescent="0.25">
      <c r="A2629" s="88" t="s">
        <v>20</v>
      </c>
      <c r="B2629" s="88" t="s">
        <v>23</v>
      </c>
      <c r="C2629" s="88" t="s">
        <v>65</v>
      </c>
      <c r="D2629" s="88" t="s">
        <v>138</v>
      </c>
      <c r="E2629" s="130">
        <v>0.04</v>
      </c>
      <c r="F2629" s="130">
        <v>1</v>
      </c>
      <c r="G2629" s="90">
        <v>3.5308233951674017</v>
      </c>
      <c r="H2629" s="90">
        <v>2.3793319583135824</v>
      </c>
      <c r="I2629" s="90">
        <v>-0.2404808189233878</v>
      </c>
      <c r="J2629" s="90">
        <v>0</v>
      </c>
      <c r="K2629" s="90">
        <v>0</v>
      </c>
      <c r="L2629" s="90">
        <v>0</v>
      </c>
      <c r="M2629" s="90">
        <v>0</v>
      </c>
      <c r="N2629" s="89">
        <v>12</v>
      </c>
      <c r="O2629" s="89">
        <v>89</v>
      </c>
      <c r="P2629" s="89">
        <f t="shared" si="72"/>
        <v>30</v>
      </c>
      <c r="Q2629" s="91">
        <f>EXP((alpha_a+(beta_b/speed_s))+(ceta_c*LN(speed_s)))</f>
        <v>16.317068852555973</v>
      </c>
    </row>
    <row r="2630" spans="1:17" x14ac:dyDescent="0.25">
      <c r="A2630" s="88" t="s">
        <v>20</v>
      </c>
      <c r="B2630" s="88" t="s">
        <v>24</v>
      </c>
      <c r="C2630" s="88" t="s">
        <v>65</v>
      </c>
      <c r="D2630" s="88" t="s">
        <v>134</v>
      </c>
      <c r="E2630" s="130">
        <v>0.04</v>
      </c>
      <c r="F2630" s="130">
        <v>1</v>
      </c>
      <c r="G2630" s="90">
        <v>220.30435197053157</v>
      </c>
      <c r="H2630" s="90">
        <v>-1.0199257113418478</v>
      </c>
      <c r="I2630" s="90">
        <v>19.948756349339362</v>
      </c>
      <c r="J2630" s="90">
        <v>5.5918544474495811E-2</v>
      </c>
      <c r="K2630" s="90">
        <v>0</v>
      </c>
      <c r="L2630" s="90">
        <v>0</v>
      </c>
      <c r="M2630" s="90">
        <v>0</v>
      </c>
      <c r="N2630" s="89">
        <v>12</v>
      </c>
      <c r="O2630" s="89">
        <v>79</v>
      </c>
      <c r="P2630" s="89">
        <f t="shared" si="72"/>
        <v>30</v>
      </c>
      <c r="Q2630" s="91">
        <f>((alpha_a*(speed_s^beta_b))+(ceta_c*(speed_s^delta_d)))</f>
        <v>30.989900559080375</v>
      </c>
    </row>
    <row r="2631" spans="1:17" x14ac:dyDescent="0.25">
      <c r="A2631" s="88" t="s">
        <v>20</v>
      </c>
      <c r="B2631" s="88" t="s">
        <v>24</v>
      </c>
      <c r="C2631" s="88" t="s">
        <v>65</v>
      </c>
      <c r="D2631" s="88" t="s">
        <v>135</v>
      </c>
      <c r="E2631" s="130">
        <v>0.04</v>
      </c>
      <c r="F2631" s="130">
        <v>1</v>
      </c>
      <c r="G2631" s="90">
        <v>12.551013762480938</v>
      </c>
      <c r="H2631" s="90">
        <v>4.8009986900634363E-2</v>
      </c>
      <c r="I2631" s="90">
        <v>169.55724291346044</v>
      </c>
      <c r="J2631" s="90">
        <v>-0.92683075713758956</v>
      </c>
      <c r="K2631" s="90">
        <v>0</v>
      </c>
      <c r="L2631" s="90">
        <v>0</v>
      </c>
      <c r="M2631" s="90">
        <v>0</v>
      </c>
      <c r="N2631" s="89">
        <v>12</v>
      </c>
      <c r="O2631" s="89">
        <v>83</v>
      </c>
      <c r="P2631" s="89">
        <f t="shared" si="72"/>
        <v>30</v>
      </c>
      <c r="Q2631" s="91">
        <f>((alpha_a*(speed_s^beta_b))+(ceta_c*(speed_s^delta_d)))</f>
        <v>22.026256968008688</v>
      </c>
    </row>
    <row r="2632" spans="1:17" x14ac:dyDescent="0.25">
      <c r="A2632" s="88" t="s">
        <v>20</v>
      </c>
      <c r="B2632" s="88" t="s">
        <v>24</v>
      </c>
      <c r="C2632" s="88" t="s">
        <v>65</v>
      </c>
      <c r="D2632" s="88" t="s">
        <v>136</v>
      </c>
      <c r="E2632" s="130">
        <v>0.04</v>
      </c>
      <c r="F2632" s="130">
        <v>1</v>
      </c>
      <c r="G2632" s="90">
        <v>3.4483860070182968</v>
      </c>
      <c r="H2632" s="90">
        <v>5.2521142186855663</v>
      </c>
      <c r="I2632" s="90">
        <v>-0.13925809862112062</v>
      </c>
      <c r="J2632" s="90">
        <v>0</v>
      </c>
      <c r="K2632" s="90">
        <v>0</v>
      </c>
      <c r="L2632" s="90">
        <v>0</v>
      </c>
      <c r="M2632" s="90">
        <v>0</v>
      </c>
      <c r="N2632" s="89">
        <v>12</v>
      </c>
      <c r="O2632" s="89">
        <v>91</v>
      </c>
      <c r="P2632" s="89">
        <f t="shared" si="72"/>
        <v>30</v>
      </c>
      <c r="Q2632" s="91">
        <f>EXP((alpha_a+(beta_b/speed_s))+(ceta_c*LN(speed_s)))</f>
        <v>23.331682492784136</v>
      </c>
    </row>
    <row r="2633" spans="1:17" x14ac:dyDescent="0.25">
      <c r="A2633" s="88" t="s">
        <v>20</v>
      </c>
      <c r="B2633" s="88" t="s">
        <v>24</v>
      </c>
      <c r="C2633" s="88" t="s">
        <v>65</v>
      </c>
      <c r="D2633" s="88" t="s">
        <v>137</v>
      </c>
      <c r="E2633" s="130">
        <v>0.04</v>
      </c>
      <c r="F2633" s="130">
        <v>1</v>
      </c>
      <c r="G2633" s="90">
        <v>2.8799460884937944</v>
      </c>
      <c r="H2633" s="90">
        <v>9.8796171876201413</v>
      </c>
      <c r="I2633" s="90">
        <v>-8.2413360973550745E-2</v>
      </c>
      <c r="J2633" s="90">
        <v>0</v>
      </c>
      <c r="K2633" s="90">
        <v>0</v>
      </c>
      <c r="L2633" s="90">
        <v>0</v>
      </c>
      <c r="M2633" s="90">
        <v>0</v>
      </c>
      <c r="N2633" s="89">
        <v>12</v>
      </c>
      <c r="O2633" s="89">
        <v>97</v>
      </c>
      <c r="P2633" s="89">
        <f t="shared" ref="P2633:P2696" si="74">IF($P$2&lt;N2633,N2633,IF($P$2&gt;O2633,O2633,$P$2))</f>
        <v>30</v>
      </c>
      <c r="Q2633" s="91">
        <f>EXP((alpha_a+(beta_b/speed_s))+(ceta_c*LN(speed_s)))</f>
        <v>18.708211663389783</v>
      </c>
    </row>
    <row r="2634" spans="1:17" x14ac:dyDescent="0.25">
      <c r="A2634" s="88" t="s">
        <v>20</v>
      </c>
      <c r="B2634" s="88" t="s">
        <v>24</v>
      </c>
      <c r="C2634" s="88" t="s">
        <v>65</v>
      </c>
      <c r="D2634" s="88" t="s">
        <v>138</v>
      </c>
      <c r="E2634" s="130">
        <v>0.04</v>
      </c>
      <c r="F2634" s="130">
        <v>1</v>
      </c>
      <c r="G2634" s="90">
        <v>1687.7127107295266</v>
      </c>
      <c r="H2634" s="90">
        <v>-2.4145552062816376</v>
      </c>
      <c r="I2634" s="90">
        <v>29.237177407085962</v>
      </c>
      <c r="J2634" s="90">
        <v>-0.23905562315476606</v>
      </c>
      <c r="K2634" s="90">
        <v>0</v>
      </c>
      <c r="L2634" s="90">
        <v>0</v>
      </c>
      <c r="M2634" s="90">
        <v>0</v>
      </c>
      <c r="N2634" s="89">
        <v>12</v>
      </c>
      <c r="O2634" s="89">
        <v>99</v>
      </c>
      <c r="P2634" s="89">
        <f t="shared" si="74"/>
        <v>30</v>
      </c>
      <c r="Q2634" s="91">
        <f>((alpha_a*(speed_s^beta_b))+(ceta_c*(speed_s^delta_d)))</f>
        <v>13.424289953422049</v>
      </c>
    </row>
    <row r="2635" spans="1:17" x14ac:dyDescent="0.25">
      <c r="A2635" s="88" t="s">
        <v>20</v>
      </c>
      <c r="B2635" s="88" t="s">
        <v>19</v>
      </c>
      <c r="C2635" s="88" t="s">
        <v>65</v>
      </c>
      <c r="D2635" s="88" t="s">
        <v>134</v>
      </c>
      <c r="E2635" s="130">
        <v>0.04</v>
      </c>
      <c r="F2635" s="130">
        <v>1</v>
      </c>
      <c r="G2635" s="90">
        <v>-6.5042760915309166E-4</v>
      </c>
      <c r="H2635" s="90">
        <v>6.8365084842643031E-2</v>
      </c>
      <c r="I2635" s="90">
        <v>-2.5867822331988766</v>
      </c>
      <c r="J2635" s="90">
        <v>81.23906472968234</v>
      </c>
      <c r="K2635" s="90">
        <v>0</v>
      </c>
      <c r="L2635" s="90">
        <v>0</v>
      </c>
      <c r="M2635" s="90">
        <v>0</v>
      </c>
      <c r="N2635" s="89">
        <v>10</v>
      </c>
      <c r="O2635" s="89">
        <v>45</v>
      </c>
      <c r="P2635" s="89">
        <f t="shared" si="74"/>
        <v>30</v>
      </c>
      <c r="Q2635" s="91">
        <f>(((alpha_a*(speed_s^3))+(beta_b*(speed_s^2))+(ceta_c*speed_s))+delta_d)</f>
        <v>47.602628644961293</v>
      </c>
    </row>
    <row r="2636" spans="1:17" x14ac:dyDescent="0.25">
      <c r="A2636" s="88" t="s">
        <v>20</v>
      </c>
      <c r="B2636" s="88" t="s">
        <v>19</v>
      </c>
      <c r="C2636" s="88" t="s">
        <v>65</v>
      </c>
      <c r="D2636" s="88" t="s">
        <v>135</v>
      </c>
      <c r="E2636" s="130">
        <v>0.04</v>
      </c>
      <c r="F2636" s="130">
        <v>1</v>
      </c>
      <c r="G2636" s="90">
        <v>-3.5593736616383272E-4</v>
      </c>
      <c r="H2636" s="90">
        <v>3.9140570144191991E-2</v>
      </c>
      <c r="I2636" s="90">
        <v>-1.5348770542174961</v>
      </c>
      <c r="J2636" s="90">
        <v>50.429483458312312</v>
      </c>
      <c r="K2636" s="90">
        <v>0</v>
      </c>
      <c r="L2636" s="90">
        <v>0</v>
      </c>
      <c r="M2636" s="90">
        <v>0</v>
      </c>
      <c r="N2636" s="89">
        <v>10</v>
      </c>
      <c r="O2636" s="89">
        <v>48</v>
      </c>
      <c r="P2636" s="89">
        <f t="shared" si="74"/>
        <v>30</v>
      </c>
      <c r="Q2636" s="91">
        <f>(((alpha_a*(speed_s^3))+(beta_b*(speed_s^2))+(ceta_c*speed_s))+delta_d)</f>
        <v>29.999376075136738</v>
      </c>
    </row>
    <row r="2637" spans="1:17" x14ac:dyDescent="0.25">
      <c r="A2637" s="88" t="s">
        <v>20</v>
      </c>
      <c r="B2637" s="88" t="s">
        <v>19</v>
      </c>
      <c r="C2637" s="88" t="s">
        <v>65</v>
      </c>
      <c r="D2637" s="88" t="s">
        <v>136</v>
      </c>
      <c r="E2637" s="130">
        <v>0.04</v>
      </c>
      <c r="F2637" s="130">
        <v>1</v>
      </c>
      <c r="G2637" s="90">
        <v>-3.5478956359101885E-4</v>
      </c>
      <c r="H2637" s="90">
        <v>4.1376645937858829E-2</v>
      </c>
      <c r="I2637" s="90">
        <v>-1.7034050152339377</v>
      </c>
      <c r="J2637" s="90">
        <v>52.801677114582759</v>
      </c>
      <c r="K2637" s="90">
        <v>0</v>
      </c>
      <c r="L2637" s="90">
        <v>0</v>
      </c>
      <c r="M2637" s="90">
        <v>0</v>
      </c>
      <c r="N2637" s="89">
        <v>10</v>
      </c>
      <c r="O2637" s="89">
        <v>54</v>
      </c>
      <c r="P2637" s="89">
        <f t="shared" si="74"/>
        <v>30</v>
      </c>
      <c r="Q2637" s="91">
        <f>(((alpha_a*(speed_s^3))+(beta_b*(speed_s^2))+(ceta_c*speed_s))+delta_d)</f>
        <v>29.359189784680062</v>
      </c>
    </row>
    <row r="2638" spans="1:17" x14ac:dyDescent="0.25">
      <c r="A2638" s="88" t="s">
        <v>20</v>
      </c>
      <c r="B2638" s="88" t="s">
        <v>19</v>
      </c>
      <c r="C2638" s="88" t="s">
        <v>65</v>
      </c>
      <c r="D2638" s="88" t="s">
        <v>137</v>
      </c>
      <c r="E2638" s="130">
        <v>0.04</v>
      </c>
      <c r="F2638" s="130">
        <v>1</v>
      </c>
      <c r="G2638" s="90">
        <v>130.89047870869678</v>
      </c>
      <c r="H2638" s="90">
        <v>1.0054438506165593</v>
      </c>
      <c r="I2638" s="90">
        <v>-0.54303112989796998</v>
      </c>
      <c r="J2638" s="90">
        <v>0</v>
      </c>
      <c r="K2638" s="90">
        <v>0</v>
      </c>
      <c r="L2638" s="90">
        <v>0</v>
      </c>
      <c r="M2638" s="90">
        <v>0</v>
      </c>
      <c r="N2638" s="89">
        <v>10</v>
      </c>
      <c r="O2638" s="89">
        <v>55</v>
      </c>
      <c r="P2638" s="89">
        <f t="shared" si="74"/>
        <v>30</v>
      </c>
      <c r="Q2638" s="91">
        <f>((alpha_a*(beta_b^speed_s))*(speed_s^ceta_c))</f>
        <v>24.295167653404729</v>
      </c>
    </row>
    <row r="2639" spans="1:17" x14ac:dyDescent="0.25">
      <c r="A2639" s="88" t="s">
        <v>20</v>
      </c>
      <c r="B2639" s="88" t="s">
        <v>19</v>
      </c>
      <c r="C2639" s="88" t="s">
        <v>65</v>
      </c>
      <c r="D2639" s="88" t="s">
        <v>138</v>
      </c>
      <c r="E2639" s="130">
        <v>0.04</v>
      </c>
      <c r="F2639" s="130">
        <v>1</v>
      </c>
      <c r="G2639" s="90">
        <v>-1.7285076604804485E-4</v>
      </c>
      <c r="H2639" s="90">
        <v>2.3844523460152454E-2</v>
      </c>
      <c r="I2639" s="90">
        <v>-1.208102122610643</v>
      </c>
      <c r="J2639" s="90">
        <v>37.152904956977004</v>
      </c>
      <c r="K2639" s="90">
        <v>0</v>
      </c>
      <c r="L2639" s="90">
        <v>0</v>
      </c>
      <c r="M2639" s="90">
        <v>0</v>
      </c>
      <c r="N2639" s="89">
        <v>10</v>
      </c>
      <c r="O2639" s="89">
        <v>56</v>
      </c>
      <c r="P2639" s="89">
        <f t="shared" si="74"/>
        <v>30</v>
      </c>
      <c r="Q2639" s="91">
        <f>(((alpha_a*(speed_s^3))+(beta_b*(speed_s^2))+(ceta_c*speed_s))+delta_d)</f>
        <v>17.702941709497711</v>
      </c>
    </row>
    <row r="2640" spans="1:17" x14ac:dyDescent="0.25">
      <c r="A2640" s="88" t="s">
        <v>20</v>
      </c>
      <c r="B2640" s="88" t="s">
        <v>22</v>
      </c>
      <c r="C2640" s="88" t="s">
        <v>65</v>
      </c>
      <c r="D2640" s="88" t="s">
        <v>134</v>
      </c>
      <c r="E2640" s="130">
        <v>0.04</v>
      </c>
      <c r="F2640" s="130">
        <v>1</v>
      </c>
      <c r="G2640" s="90">
        <v>94.91664256927821</v>
      </c>
      <c r="H2640" s="90">
        <v>-0.87447791835102273</v>
      </c>
      <c r="I2640" s="90">
        <v>14.050458101947729</v>
      </c>
      <c r="J2640" s="90">
        <v>1.7634749864599827E-2</v>
      </c>
      <c r="K2640" s="90">
        <v>0</v>
      </c>
      <c r="L2640" s="90">
        <v>0</v>
      </c>
      <c r="M2640" s="90">
        <v>0</v>
      </c>
      <c r="N2640" s="89">
        <v>11</v>
      </c>
      <c r="O2640" s="89">
        <v>71</v>
      </c>
      <c r="P2640" s="89">
        <f t="shared" si="74"/>
        <v>30</v>
      </c>
      <c r="Q2640" s="91">
        <f>((alpha_a*(speed_s^beta_b))+(ceta_c*(speed_s^delta_d)))</f>
        <v>19.767760205398055</v>
      </c>
    </row>
    <row r="2641" spans="1:17" x14ac:dyDescent="0.25">
      <c r="A2641" s="88" t="s">
        <v>20</v>
      </c>
      <c r="B2641" s="88" t="s">
        <v>22</v>
      </c>
      <c r="C2641" s="88" t="s">
        <v>65</v>
      </c>
      <c r="D2641" s="88" t="s">
        <v>135</v>
      </c>
      <c r="E2641" s="130">
        <v>0.04</v>
      </c>
      <c r="F2641" s="130">
        <v>1</v>
      </c>
      <c r="G2641" s="90">
        <v>110.88847606026758</v>
      </c>
      <c r="H2641" s="90">
        <v>-1.1516848875773738</v>
      </c>
      <c r="I2641" s="90">
        <v>16.026608847726816</v>
      </c>
      <c r="J2641" s="90">
        <v>-6.1653705714071777E-2</v>
      </c>
      <c r="K2641" s="90">
        <v>0</v>
      </c>
      <c r="L2641" s="90">
        <v>0</v>
      </c>
      <c r="M2641" s="90">
        <v>0</v>
      </c>
      <c r="N2641" s="89">
        <v>11</v>
      </c>
      <c r="O2641" s="89">
        <v>70</v>
      </c>
      <c r="P2641" s="89">
        <f t="shared" si="74"/>
        <v>30</v>
      </c>
      <c r="Q2641" s="91">
        <f>((alpha_a*(speed_s^beta_b))+(ceta_c*(speed_s^delta_d)))</f>
        <v>15.201382626372711</v>
      </c>
    </row>
    <row r="2642" spans="1:17" x14ac:dyDescent="0.25">
      <c r="A2642" s="88" t="s">
        <v>20</v>
      </c>
      <c r="B2642" s="88" t="s">
        <v>22</v>
      </c>
      <c r="C2642" s="88" t="s">
        <v>65</v>
      </c>
      <c r="D2642" s="88" t="s">
        <v>136</v>
      </c>
      <c r="E2642" s="130">
        <v>0.04</v>
      </c>
      <c r="F2642" s="130">
        <v>1</v>
      </c>
      <c r="G2642" s="90">
        <v>92.673893493184494</v>
      </c>
      <c r="H2642" s="90">
        <v>-0.77972301496477958</v>
      </c>
      <c r="I2642" s="90">
        <v>6.1720231482187691</v>
      </c>
      <c r="J2642" s="90">
        <v>0.10903353453928577</v>
      </c>
      <c r="K2642" s="90">
        <v>0</v>
      </c>
      <c r="L2642" s="90">
        <v>0</v>
      </c>
      <c r="M2642" s="90">
        <v>0</v>
      </c>
      <c r="N2642" s="89">
        <v>11</v>
      </c>
      <c r="O2642" s="89">
        <v>77</v>
      </c>
      <c r="P2642" s="89">
        <f t="shared" si="74"/>
        <v>30</v>
      </c>
      <c r="Q2642" s="91">
        <f>((alpha_a*(speed_s^beta_b))+(ceta_c*(speed_s^delta_d)))</f>
        <v>15.477495490450409</v>
      </c>
    </row>
    <row r="2643" spans="1:17" x14ac:dyDescent="0.25">
      <c r="A2643" s="88" t="s">
        <v>20</v>
      </c>
      <c r="B2643" s="88" t="s">
        <v>22</v>
      </c>
      <c r="C2643" s="88" t="s">
        <v>65</v>
      </c>
      <c r="D2643" s="88" t="s">
        <v>137</v>
      </c>
      <c r="E2643" s="130">
        <v>0.04</v>
      </c>
      <c r="F2643" s="130">
        <v>1</v>
      </c>
      <c r="G2643" s="90">
        <v>9.7549929832478188</v>
      </c>
      <c r="H2643" s="90">
        <v>-1.6395508388824531E-2</v>
      </c>
      <c r="I2643" s="90">
        <v>355.16919000048347</v>
      </c>
      <c r="J2643" s="90">
        <v>-1.3629418656932895</v>
      </c>
      <c r="K2643" s="90">
        <v>0</v>
      </c>
      <c r="L2643" s="90">
        <v>0</v>
      </c>
      <c r="M2643" s="90">
        <v>0</v>
      </c>
      <c r="N2643" s="89">
        <v>11</v>
      </c>
      <c r="O2643" s="89">
        <v>78</v>
      </c>
      <c r="P2643" s="89">
        <f t="shared" si="74"/>
        <v>30</v>
      </c>
      <c r="Q2643" s="91">
        <f>((alpha_a*(speed_s^beta_b))+(ceta_c*(speed_s^delta_d)))</f>
        <v>12.671025591704066</v>
      </c>
    </row>
    <row r="2644" spans="1:17" x14ac:dyDescent="0.25">
      <c r="A2644" s="88" t="s">
        <v>20</v>
      </c>
      <c r="B2644" s="88" t="s">
        <v>22</v>
      </c>
      <c r="C2644" s="88" t="s">
        <v>65</v>
      </c>
      <c r="D2644" s="88" t="s">
        <v>138</v>
      </c>
      <c r="E2644" s="130">
        <v>0.04</v>
      </c>
      <c r="F2644" s="130">
        <v>1</v>
      </c>
      <c r="G2644" s="90">
        <v>214.79296811153867</v>
      </c>
      <c r="H2644" s="90">
        <v>-1.9216879131875173</v>
      </c>
      <c r="I2644" s="90">
        <v>21.99109053922837</v>
      </c>
      <c r="J2644" s="90">
        <v>-0.27150466626896014</v>
      </c>
      <c r="K2644" s="90">
        <v>0</v>
      </c>
      <c r="L2644" s="90">
        <v>0</v>
      </c>
      <c r="M2644" s="90">
        <v>0</v>
      </c>
      <c r="N2644" s="89">
        <v>11</v>
      </c>
      <c r="O2644" s="89">
        <v>80</v>
      </c>
      <c r="P2644" s="89">
        <f t="shared" si="74"/>
        <v>30</v>
      </c>
      <c r="Q2644" s="91">
        <f>((alpha_a*(speed_s^beta_b))+(ceta_c*(speed_s^delta_d)))</f>
        <v>9.0452611099826186</v>
      </c>
    </row>
    <row r="2645" spans="1:17" x14ac:dyDescent="0.25">
      <c r="A2645" s="88" t="s">
        <v>20</v>
      </c>
      <c r="B2645" s="88" t="s">
        <v>21</v>
      </c>
      <c r="C2645" s="88" t="s">
        <v>65</v>
      </c>
      <c r="D2645" s="88" t="s">
        <v>134</v>
      </c>
      <c r="E2645" s="130">
        <v>0.04</v>
      </c>
      <c r="F2645" s="130">
        <v>1</v>
      </c>
      <c r="G2645" s="90">
        <v>3.706159304284856</v>
      </c>
      <c r="H2645" s="90">
        <v>3.2078034630318104</v>
      </c>
      <c r="I2645" s="90">
        <v>-7.8213647310120413E-2</v>
      </c>
      <c r="J2645" s="90">
        <v>0</v>
      </c>
      <c r="K2645" s="90">
        <v>0</v>
      </c>
      <c r="L2645" s="90">
        <v>0</v>
      </c>
      <c r="M2645" s="90">
        <v>0</v>
      </c>
      <c r="N2645" s="89">
        <v>11</v>
      </c>
      <c r="O2645" s="89">
        <v>62</v>
      </c>
      <c r="P2645" s="89">
        <f t="shared" si="74"/>
        <v>30</v>
      </c>
      <c r="Q2645" s="91">
        <f>EXP((alpha_a+(beta_b/speed_s))+(ceta_c*LN(speed_s)))</f>
        <v>34.711326088628049</v>
      </c>
    </row>
    <row r="2646" spans="1:17" x14ac:dyDescent="0.25">
      <c r="A2646" s="88" t="s">
        <v>20</v>
      </c>
      <c r="B2646" s="88" t="s">
        <v>21</v>
      </c>
      <c r="C2646" s="88" t="s">
        <v>65</v>
      </c>
      <c r="D2646" s="88" t="s">
        <v>135</v>
      </c>
      <c r="E2646" s="130">
        <v>0.04</v>
      </c>
      <c r="F2646" s="130">
        <v>1</v>
      </c>
      <c r="G2646" s="90">
        <v>-1.8681182603820558E-4</v>
      </c>
      <c r="H2646" s="90">
        <v>2.4283132551124156E-2</v>
      </c>
      <c r="I2646" s="90">
        <v>-1.1064848374372125</v>
      </c>
      <c r="J2646" s="90">
        <v>37.731365246543582</v>
      </c>
      <c r="K2646" s="90">
        <v>0</v>
      </c>
      <c r="L2646" s="90">
        <v>0</v>
      </c>
      <c r="M2646" s="90">
        <v>0</v>
      </c>
      <c r="N2646" s="89">
        <v>11</v>
      </c>
      <c r="O2646" s="89">
        <v>61</v>
      </c>
      <c r="P2646" s="89">
        <f t="shared" si="74"/>
        <v>30</v>
      </c>
      <c r="Q2646" s="91">
        <f>(((alpha_a*(speed_s^3))+(beta_b*(speed_s^2))+(ceta_c*speed_s))+delta_d)</f>
        <v>21.347720116407395</v>
      </c>
    </row>
    <row r="2647" spans="1:17" x14ac:dyDescent="0.25">
      <c r="A2647" s="88" t="s">
        <v>20</v>
      </c>
      <c r="B2647" s="88" t="s">
        <v>21</v>
      </c>
      <c r="C2647" s="88" t="s">
        <v>65</v>
      </c>
      <c r="D2647" s="88" t="s">
        <v>136</v>
      </c>
      <c r="E2647" s="130">
        <v>0.04</v>
      </c>
      <c r="F2647" s="130">
        <v>1</v>
      </c>
      <c r="G2647" s="90">
        <v>9.7017702995977277</v>
      </c>
      <c r="H2647" s="90">
        <v>8.5845784816578813E-2</v>
      </c>
      <c r="I2647" s="90">
        <v>110.29112497059786</v>
      </c>
      <c r="J2647" s="90">
        <v>-0.74560280807680834</v>
      </c>
      <c r="K2647" s="90">
        <v>0</v>
      </c>
      <c r="L2647" s="90">
        <v>0</v>
      </c>
      <c r="M2647" s="90">
        <v>0</v>
      </c>
      <c r="N2647" s="89">
        <v>11</v>
      </c>
      <c r="O2647" s="89">
        <v>69</v>
      </c>
      <c r="P2647" s="89">
        <f t="shared" si="74"/>
        <v>30</v>
      </c>
      <c r="Q2647" s="91">
        <f>((alpha_a*(speed_s^beta_b))+(ceta_c*(speed_s^delta_d)))</f>
        <v>21.725020471859491</v>
      </c>
    </row>
    <row r="2648" spans="1:17" x14ac:dyDescent="0.25">
      <c r="A2648" s="88" t="s">
        <v>20</v>
      </c>
      <c r="B2648" s="88" t="s">
        <v>21</v>
      </c>
      <c r="C2648" s="88" t="s">
        <v>65</v>
      </c>
      <c r="D2648" s="88" t="s">
        <v>137</v>
      </c>
      <c r="E2648" s="130">
        <v>0.04</v>
      </c>
      <c r="F2648" s="130">
        <v>1</v>
      </c>
      <c r="G2648" s="90">
        <v>917.8957717574267</v>
      </c>
      <c r="H2648" s="90">
        <v>-1.8003619421362433</v>
      </c>
      <c r="I2648" s="90">
        <v>27.404885319137783</v>
      </c>
      <c r="J2648" s="90">
        <v>-0.16006167336588614</v>
      </c>
      <c r="K2648" s="90">
        <v>0</v>
      </c>
      <c r="L2648" s="90">
        <v>0</v>
      </c>
      <c r="M2648" s="90">
        <v>0</v>
      </c>
      <c r="N2648" s="89">
        <v>11</v>
      </c>
      <c r="O2648" s="89">
        <v>70</v>
      </c>
      <c r="P2648" s="89">
        <f t="shared" si="74"/>
        <v>30</v>
      </c>
      <c r="Q2648" s="91">
        <f>((alpha_a*(speed_s^beta_b))+(ceta_c*(speed_s^delta_d)))</f>
        <v>17.911144906317034</v>
      </c>
    </row>
    <row r="2649" spans="1:17" x14ac:dyDescent="0.25">
      <c r="A2649" s="88" t="s">
        <v>20</v>
      </c>
      <c r="B2649" s="88" t="s">
        <v>21</v>
      </c>
      <c r="C2649" s="88" t="s">
        <v>65</v>
      </c>
      <c r="D2649" s="88" t="s">
        <v>138</v>
      </c>
      <c r="E2649" s="130">
        <v>0.04</v>
      </c>
      <c r="F2649" s="130">
        <v>1</v>
      </c>
      <c r="G2649" s="90">
        <v>10.139017043305465</v>
      </c>
      <c r="H2649" s="90">
        <v>103.25892893270199</v>
      </c>
      <c r="I2649" s="90">
        <v>0.29306808933038536</v>
      </c>
      <c r="J2649" s="90">
        <v>1.014842210412001</v>
      </c>
      <c r="K2649" s="90">
        <v>1.7223558277843987E-2</v>
      </c>
      <c r="L2649" s="90">
        <v>0</v>
      </c>
      <c r="M2649" s="90">
        <v>0</v>
      </c>
      <c r="N2649" s="89">
        <v>11</v>
      </c>
      <c r="O2649" s="89">
        <v>68</v>
      </c>
      <c r="P2649" s="89">
        <f t="shared" si="74"/>
        <v>30</v>
      </c>
      <c r="Q2649" s="91">
        <f>(alpha_a+(beta_b/(1+EXP((((-1)*ceta_c)+(delta_d*LN(speed_s)))+(epsilon_e*speed_s)))))</f>
        <v>12.69106660254476</v>
      </c>
    </row>
    <row r="2650" spans="1:17" x14ac:dyDescent="0.25">
      <c r="A2650" s="88" t="s">
        <v>6</v>
      </c>
      <c r="B2650" s="88" t="s">
        <v>5</v>
      </c>
      <c r="C2650" s="88" t="s">
        <v>65</v>
      </c>
      <c r="D2650" s="88" t="s">
        <v>134</v>
      </c>
      <c r="E2650" s="130">
        <v>0.04</v>
      </c>
      <c r="F2650" s="130">
        <v>1</v>
      </c>
      <c r="G2650" s="90">
        <v>153.65640213035451</v>
      </c>
      <c r="H2650" s="90">
        <v>-1.1428778256042877</v>
      </c>
      <c r="I2650" s="90">
        <v>35.56074995598054</v>
      </c>
      <c r="J2650" s="90">
        <v>-6.0247492949638201E-2</v>
      </c>
      <c r="K2650" s="90">
        <v>0</v>
      </c>
      <c r="L2650" s="90">
        <v>0</v>
      </c>
      <c r="M2650" s="90">
        <v>0</v>
      </c>
      <c r="N2650" s="89">
        <v>12</v>
      </c>
      <c r="O2650" s="89">
        <v>66</v>
      </c>
      <c r="P2650" s="89">
        <f t="shared" si="74"/>
        <v>30</v>
      </c>
      <c r="Q2650" s="91">
        <f>((alpha_a*(speed_s^beta_b))+(ceta_c*(speed_s^delta_d)))</f>
        <v>32.122487007717076</v>
      </c>
    </row>
    <row r="2651" spans="1:17" x14ac:dyDescent="0.25">
      <c r="A2651" s="88" t="s">
        <v>6</v>
      </c>
      <c r="B2651" s="88" t="s">
        <v>5</v>
      </c>
      <c r="C2651" s="88" t="s">
        <v>65</v>
      </c>
      <c r="D2651" s="88" t="s">
        <v>135</v>
      </c>
      <c r="E2651" s="130">
        <v>0.04</v>
      </c>
      <c r="F2651" s="130">
        <v>1</v>
      </c>
      <c r="G2651" s="90">
        <v>2.9500216018531207</v>
      </c>
      <c r="H2651" s="90">
        <v>3.6176469039761292</v>
      </c>
      <c r="I2651" s="90">
        <v>-2.9809128816050284E-2</v>
      </c>
      <c r="J2651" s="90">
        <v>0</v>
      </c>
      <c r="K2651" s="90">
        <v>0</v>
      </c>
      <c r="L2651" s="90">
        <v>0</v>
      </c>
      <c r="M2651" s="90">
        <v>0</v>
      </c>
      <c r="N2651" s="89">
        <v>12</v>
      </c>
      <c r="O2651" s="89">
        <v>67</v>
      </c>
      <c r="P2651" s="89">
        <f t="shared" si="74"/>
        <v>30</v>
      </c>
      <c r="Q2651" s="91">
        <f>EXP((alpha_a+(beta_b/speed_s))+(ceta_c*LN(speed_s)))</f>
        <v>19.476782226136478</v>
      </c>
    </row>
    <row r="2652" spans="1:17" x14ac:dyDescent="0.25">
      <c r="A2652" s="88" t="s">
        <v>6</v>
      </c>
      <c r="B2652" s="88" t="s">
        <v>5</v>
      </c>
      <c r="C2652" s="88" t="s">
        <v>65</v>
      </c>
      <c r="D2652" s="88" t="s">
        <v>136</v>
      </c>
      <c r="E2652" s="130">
        <v>0.04</v>
      </c>
      <c r="F2652" s="130">
        <v>1</v>
      </c>
      <c r="G2652" s="90">
        <v>34.281863063541152</v>
      </c>
      <c r="H2652" s="90">
        <v>-0.16396520066761869</v>
      </c>
      <c r="I2652" s="90">
        <v>795.35855376010636</v>
      </c>
      <c r="J2652" s="90">
        <v>-2.2641519648797885</v>
      </c>
      <c r="K2652" s="90">
        <v>0</v>
      </c>
      <c r="L2652" s="90">
        <v>0</v>
      </c>
      <c r="M2652" s="90">
        <v>0</v>
      </c>
      <c r="N2652" s="89">
        <v>12</v>
      </c>
      <c r="O2652" s="89">
        <v>72</v>
      </c>
      <c r="P2652" s="89">
        <f t="shared" si="74"/>
        <v>30</v>
      </c>
      <c r="Q2652" s="91">
        <f>((alpha_a*(speed_s^beta_b))+(ceta_c*(speed_s^delta_d)))</f>
        <v>19.987495160233546</v>
      </c>
    </row>
    <row r="2653" spans="1:17" x14ac:dyDescent="0.25">
      <c r="A2653" s="88" t="s">
        <v>6</v>
      </c>
      <c r="B2653" s="88" t="s">
        <v>5</v>
      </c>
      <c r="C2653" s="88" t="s">
        <v>65</v>
      </c>
      <c r="D2653" s="88" t="s">
        <v>137</v>
      </c>
      <c r="E2653" s="130">
        <v>0.04</v>
      </c>
      <c r="F2653" s="130">
        <v>1</v>
      </c>
      <c r="G2653" s="90">
        <v>186.04931752030728</v>
      </c>
      <c r="H2653" s="90">
        <v>-1.3722472513128772</v>
      </c>
      <c r="I2653" s="90">
        <v>18.428576510830617</v>
      </c>
      <c r="J2653" s="90">
        <v>-8.7150354337974439E-2</v>
      </c>
      <c r="K2653" s="90">
        <v>0</v>
      </c>
      <c r="L2653" s="90">
        <v>0</v>
      </c>
      <c r="M2653" s="90">
        <v>0</v>
      </c>
      <c r="N2653" s="89">
        <v>12</v>
      </c>
      <c r="O2653" s="89">
        <v>72</v>
      </c>
      <c r="P2653" s="89">
        <f t="shared" si="74"/>
        <v>30</v>
      </c>
      <c r="Q2653" s="91">
        <f>((alpha_a*(speed_s^beta_b))+(ceta_c*(speed_s^delta_d)))</f>
        <v>15.449695802436494</v>
      </c>
    </row>
    <row r="2654" spans="1:17" x14ac:dyDescent="0.25">
      <c r="A2654" s="88" t="s">
        <v>6</v>
      </c>
      <c r="B2654" s="88" t="s">
        <v>5</v>
      </c>
      <c r="C2654" s="88" t="s">
        <v>65</v>
      </c>
      <c r="D2654" s="88" t="s">
        <v>138</v>
      </c>
      <c r="E2654" s="130">
        <v>0.04</v>
      </c>
      <c r="F2654" s="130">
        <v>1</v>
      </c>
      <c r="G2654" s="90">
        <v>1707.1578087603666</v>
      </c>
      <c r="H2654" s="90">
        <v>-3.068017499872</v>
      </c>
      <c r="I2654" s="90">
        <v>20.917016056975875</v>
      </c>
      <c r="J2654" s="90">
        <v>-0.19258836682666902</v>
      </c>
      <c r="K2654" s="90">
        <v>0</v>
      </c>
      <c r="L2654" s="90">
        <v>0</v>
      </c>
      <c r="M2654" s="90">
        <v>0</v>
      </c>
      <c r="N2654" s="89">
        <v>12</v>
      </c>
      <c r="O2654" s="89">
        <v>73</v>
      </c>
      <c r="P2654" s="89">
        <f t="shared" si="74"/>
        <v>30</v>
      </c>
      <c r="Q2654" s="91">
        <f>((alpha_a*(speed_s^beta_b))+(ceta_c*(speed_s^delta_d)))</f>
        <v>10.91501012054402</v>
      </c>
    </row>
    <row r="2655" spans="1:17" x14ac:dyDescent="0.25">
      <c r="A2655" s="88" t="s">
        <v>6</v>
      </c>
      <c r="B2655" s="88" t="s">
        <v>5</v>
      </c>
      <c r="C2655" s="88" t="s">
        <v>65</v>
      </c>
      <c r="D2655" s="88" t="s">
        <v>131</v>
      </c>
      <c r="E2655" s="130">
        <v>0.04</v>
      </c>
      <c r="F2655" s="130">
        <v>1</v>
      </c>
      <c r="G2655" s="90">
        <v>252.0166104324</v>
      </c>
      <c r="H2655" s="90">
        <v>21.495731041100001</v>
      </c>
      <c r="I2655" s="90">
        <v>-0.17929812370000001</v>
      </c>
      <c r="J2655" s="90">
        <v>-54.174845581500001</v>
      </c>
      <c r="K2655" s="90">
        <v>0</v>
      </c>
      <c r="L2655" s="90">
        <v>3.6001541222000002</v>
      </c>
      <c r="M2655" s="90">
        <v>-2.1280277E-2</v>
      </c>
      <c r="N2655" s="89">
        <v>5</v>
      </c>
      <c r="O2655" s="89">
        <v>75</v>
      </c>
      <c r="P2655" s="89">
        <f t="shared" si="74"/>
        <v>30</v>
      </c>
      <c r="Q2655" s="91">
        <f>(alpha_a+beta_b*speed_s+ceta_c*speed_s^2+delta_d/speed_s)/(epsilon_e+feta_f*speed_s+gamma_g*speed_s^2)</f>
        <v>8.2576791828549165</v>
      </c>
    </row>
    <row r="2656" spans="1:17" x14ac:dyDescent="0.25">
      <c r="A2656" s="88" t="s">
        <v>6</v>
      </c>
      <c r="B2656" s="88" t="s">
        <v>5</v>
      </c>
      <c r="C2656" s="88" t="s">
        <v>65</v>
      </c>
      <c r="D2656" s="88" t="s">
        <v>132</v>
      </c>
      <c r="E2656" s="130">
        <v>0.04</v>
      </c>
      <c r="F2656" s="130">
        <v>1</v>
      </c>
      <c r="G2656" s="90">
        <v>53.5112975877</v>
      </c>
      <c r="H2656" s="90">
        <v>-2.1169319844999999</v>
      </c>
      <c r="I2656" s="90">
        <v>0.10839168809999999</v>
      </c>
      <c r="J2656" s="90">
        <v>16.803989424099999</v>
      </c>
      <c r="K2656" s="90">
        <v>1</v>
      </c>
      <c r="L2656" s="90">
        <v>-9.6873693999999996E-3</v>
      </c>
      <c r="M2656" s="90">
        <v>2.8133934999999999E-2</v>
      </c>
      <c r="N2656" s="89">
        <v>5</v>
      </c>
      <c r="O2656" s="89">
        <v>70</v>
      </c>
      <c r="P2656" s="89">
        <f t="shared" si="74"/>
        <v>30</v>
      </c>
      <c r="Q2656" s="91">
        <f>(alpha_a+beta_b*speed_s+ceta_c*speed_s^2+delta_d/speed_s)/(epsilon_e+feta_f*speed_s+gamma_g*speed_s^2)</f>
        <v>3.3851809344207631</v>
      </c>
    </row>
    <row r="2657" spans="1:17" x14ac:dyDescent="0.25">
      <c r="A2657" s="88" t="s">
        <v>6</v>
      </c>
      <c r="B2657" s="88" t="s">
        <v>5</v>
      </c>
      <c r="C2657" s="88" t="s">
        <v>65</v>
      </c>
      <c r="D2657" s="88" t="s">
        <v>133</v>
      </c>
      <c r="E2657" s="130">
        <v>0.04</v>
      </c>
      <c r="F2657" s="130">
        <v>1</v>
      </c>
      <c r="G2657" s="90">
        <v>-8.1543114579000004</v>
      </c>
      <c r="H2657" s="90">
        <v>0.72534238070000001</v>
      </c>
      <c r="I2657" s="90">
        <v>8.0252355000000001E-3</v>
      </c>
      <c r="J2657" s="90">
        <v>28.148450070900001</v>
      </c>
      <c r="K2657" s="90">
        <v>1</v>
      </c>
      <c r="L2657" s="90">
        <v>-0.46120091689999998</v>
      </c>
      <c r="M2657" s="90">
        <v>7.5333995000000001E-2</v>
      </c>
      <c r="N2657" s="89">
        <v>5</v>
      </c>
      <c r="O2657" s="89">
        <v>75</v>
      </c>
      <c r="P2657" s="89">
        <f t="shared" si="74"/>
        <v>30</v>
      </c>
      <c r="Q2657" s="91">
        <f>(alpha_a+beta_b*speed_s+ceta_c*speed_s^2+delta_d/speed_s)/(epsilon_e+feta_f*speed_s+gamma_g*speed_s^2)</f>
        <v>0.39601791439354395</v>
      </c>
    </row>
    <row r="2658" spans="1:17" x14ac:dyDescent="0.25">
      <c r="A2658" s="88" t="s">
        <v>6</v>
      </c>
      <c r="B2658" s="88" t="s">
        <v>10</v>
      </c>
      <c r="C2658" s="88" t="s">
        <v>65</v>
      </c>
      <c r="D2658" s="88" t="s">
        <v>134</v>
      </c>
      <c r="E2658" s="130">
        <v>0.04</v>
      </c>
      <c r="F2658" s="130">
        <v>1</v>
      </c>
      <c r="G2658" s="90">
        <v>-2.3729010013046146E-4</v>
      </c>
      <c r="H2658" s="90">
        <v>2.8865344350266199E-2</v>
      </c>
      <c r="I2658" s="90">
        <v>-1.2471608726460772</v>
      </c>
      <c r="J2658" s="90">
        <v>60.242576798748793</v>
      </c>
      <c r="K2658" s="90">
        <v>0</v>
      </c>
      <c r="L2658" s="90">
        <v>0</v>
      </c>
      <c r="M2658" s="90">
        <v>0</v>
      </c>
      <c r="N2658" s="89">
        <v>12</v>
      </c>
      <c r="O2658" s="89">
        <v>55</v>
      </c>
      <c r="P2658" s="89">
        <f t="shared" si="74"/>
        <v>30</v>
      </c>
      <c r="Q2658" s="91">
        <f>(((alpha_a*(speed_s^3))+(beta_b*(speed_s^2))+(ceta_c*speed_s))+delta_d)</f>
        <v>42.399727831083595</v>
      </c>
    </row>
    <row r="2659" spans="1:17" x14ac:dyDescent="0.25">
      <c r="A2659" s="88" t="s">
        <v>6</v>
      </c>
      <c r="B2659" s="88" t="s">
        <v>10</v>
      </c>
      <c r="C2659" s="88" t="s">
        <v>65</v>
      </c>
      <c r="D2659" s="88" t="s">
        <v>135</v>
      </c>
      <c r="E2659" s="130">
        <v>0.04</v>
      </c>
      <c r="F2659" s="130">
        <v>1</v>
      </c>
      <c r="G2659" s="90">
        <v>-1.9379244918355047E-4</v>
      </c>
      <c r="H2659" s="90">
        <v>2.4389862451240762E-2</v>
      </c>
      <c r="I2659" s="90">
        <v>-1.0724860797719651</v>
      </c>
      <c r="J2659" s="90">
        <v>43.833113783687423</v>
      </c>
      <c r="K2659" s="90">
        <v>0</v>
      </c>
      <c r="L2659" s="90">
        <v>0</v>
      </c>
      <c r="M2659" s="90">
        <v>0</v>
      </c>
      <c r="N2659" s="89">
        <v>12</v>
      </c>
      <c r="O2659" s="89">
        <v>57</v>
      </c>
      <c r="P2659" s="89">
        <f t="shared" si="74"/>
        <v>30</v>
      </c>
      <c r="Q2659" s="91">
        <f>(((alpha_a*(speed_s^3))+(beta_b*(speed_s^2))+(ceta_c*speed_s))+delta_d)</f>
        <v>28.377011468689297</v>
      </c>
    </row>
    <row r="2660" spans="1:17" x14ac:dyDescent="0.25">
      <c r="A2660" s="88" t="s">
        <v>6</v>
      </c>
      <c r="B2660" s="88" t="s">
        <v>10</v>
      </c>
      <c r="C2660" s="88" t="s">
        <v>65</v>
      </c>
      <c r="D2660" s="88" t="s">
        <v>136</v>
      </c>
      <c r="E2660" s="130">
        <v>0.04</v>
      </c>
      <c r="F2660" s="130">
        <v>1</v>
      </c>
      <c r="G2660" s="90">
        <v>46.391211704388382</v>
      </c>
      <c r="H2660" s="90">
        <v>-0.14887777266929578</v>
      </c>
      <c r="I2660" s="90">
        <v>575.65374112507379</v>
      </c>
      <c r="J2660" s="90">
        <v>-2.0371369342246117</v>
      </c>
      <c r="K2660" s="90">
        <v>0</v>
      </c>
      <c r="L2660" s="90">
        <v>0</v>
      </c>
      <c r="M2660" s="90">
        <v>0</v>
      </c>
      <c r="N2660" s="89">
        <v>12</v>
      </c>
      <c r="O2660" s="89">
        <v>60</v>
      </c>
      <c r="P2660" s="89">
        <f t="shared" si="74"/>
        <v>30</v>
      </c>
      <c r="Q2660" s="91">
        <f>((alpha_a*(speed_s^beta_b))+(ceta_c*(speed_s^delta_d)))</f>
        <v>28.522948676800112</v>
      </c>
    </row>
    <row r="2661" spans="1:17" x14ac:dyDescent="0.25">
      <c r="A2661" s="88" t="s">
        <v>6</v>
      </c>
      <c r="B2661" s="88" t="s">
        <v>10</v>
      </c>
      <c r="C2661" s="88" t="s">
        <v>65</v>
      </c>
      <c r="D2661" s="88" t="s">
        <v>137</v>
      </c>
      <c r="E2661" s="130">
        <v>0.04</v>
      </c>
      <c r="F2661" s="130">
        <v>1</v>
      </c>
      <c r="G2661" s="90">
        <v>146.4159388952967</v>
      </c>
      <c r="H2661" s="90">
        <v>-1.0076990856763237</v>
      </c>
      <c r="I2661" s="90">
        <v>15.869618852913016</v>
      </c>
      <c r="J2661" s="90">
        <v>2.8679566344876239E-2</v>
      </c>
      <c r="K2661" s="90">
        <v>0</v>
      </c>
      <c r="L2661" s="90">
        <v>0</v>
      </c>
      <c r="M2661" s="90">
        <v>0</v>
      </c>
      <c r="N2661" s="89">
        <v>12</v>
      </c>
      <c r="O2661" s="89">
        <v>61</v>
      </c>
      <c r="P2661" s="89">
        <f t="shared" si="74"/>
        <v>30</v>
      </c>
      <c r="Q2661" s="91">
        <f>((alpha_a*(speed_s^beta_b))+(ceta_c*(speed_s^delta_d)))</f>
        <v>22.250022313937812</v>
      </c>
    </row>
    <row r="2662" spans="1:17" x14ac:dyDescent="0.25">
      <c r="A2662" s="88" t="s">
        <v>6</v>
      </c>
      <c r="B2662" s="88" t="s">
        <v>10</v>
      </c>
      <c r="C2662" s="88" t="s">
        <v>65</v>
      </c>
      <c r="D2662" s="88" t="s">
        <v>138</v>
      </c>
      <c r="E2662" s="130">
        <v>0.04</v>
      </c>
      <c r="F2662" s="130">
        <v>1</v>
      </c>
      <c r="G2662" s="90">
        <v>-9.3728709229137626E-5</v>
      </c>
      <c r="H2662" s="90">
        <v>1.2666985790627422E-2</v>
      </c>
      <c r="I2662" s="90">
        <v>-0.61625478462493277</v>
      </c>
      <c r="J2662" s="90">
        <v>25.013174960794348</v>
      </c>
      <c r="K2662" s="90">
        <v>0</v>
      </c>
      <c r="L2662" s="90">
        <v>0</v>
      </c>
      <c r="M2662" s="90">
        <v>0</v>
      </c>
      <c r="N2662" s="89">
        <v>12</v>
      </c>
      <c r="O2662" s="89">
        <v>63</v>
      </c>
      <c r="P2662" s="89">
        <f t="shared" si="74"/>
        <v>30</v>
      </c>
      <c r="Q2662" s="91">
        <f>(((alpha_a*(speed_s^3))+(beta_b*(speed_s^2))+(ceta_c*speed_s))+delta_d)</f>
        <v>15.395143484424331</v>
      </c>
    </row>
    <row r="2663" spans="1:17" x14ac:dyDescent="0.25">
      <c r="A2663" s="88" t="s">
        <v>6</v>
      </c>
      <c r="B2663" s="88" t="s">
        <v>10</v>
      </c>
      <c r="C2663" s="88" t="s">
        <v>65</v>
      </c>
      <c r="D2663" s="88" t="s">
        <v>131</v>
      </c>
      <c r="E2663" s="130">
        <v>0.04</v>
      </c>
      <c r="F2663" s="130">
        <v>1</v>
      </c>
      <c r="G2663" s="90">
        <v>124.9537016857</v>
      </c>
      <c r="H2663" s="90">
        <v>10.2703605544</v>
      </c>
      <c r="I2663" s="90">
        <v>-9.0419443799999999E-2</v>
      </c>
      <c r="J2663" s="90">
        <v>51.056040433299998</v>
      </c>
      <c r="K2663" s="90">
        <v>1</v>
      </c>
      <c r="L2663" s="90">
        <v>1.2627881594000001</v>
      </c>
      <c r="M2663" s="90">
        <v>-7.7948721E-3</v>
      </c>
      <c r="N2663" s="89">
        <v>5</v>
      </c>
      <c r="O2663" s="89">
        <v>65</v>
      </c>
      <c r="P2663" s="89">
        <f t="shared" si="74"/>
        <v>30</v>
      </c>
      <c r="Q2663" s="91">
        <f>(alpha_a+beta_b*speed_s+ceta_c*speed_s^2+delta_d/speed_s)/(epsilon_e+feta_f*speed_s+gamma_g*speed_s^2)</f>
        <v>11.089055006760999</v>
      </c>
    </row>
    <row r="2664" spans="1:17" x14ac:dyDescent="0.25">
      <c r="A2664" s="88" t="s">
        <v>6</v>
      </c>
      <c r="B2664" s="88" t="s">
        <v>10</v>
      </c>
      <c r="C2664" s="88" t="s">
        <v>65</v>
      </c>
      <c r="D2664" s="88" t="s">
        <v>132</v>
      </c>
      <c r="E2664" s="130">
        <v>0.04</v>
      </c>
      <c r="F2664" s="130">
        <v>1</v>
      </c>
      <c r="G2664" s="90">
        <v>55.443904575099999</v>
      </c>
      <c r="H2664" s="90">
        <v>-2.9662233372000002</v>
      </c>
      <c r="I2664" s="90">
        <v>0.21099302319999999</v>
      </c>
      <c r="J2664" s="90">
        <v>28.700160649200001</v>
      </c>
      <c r="K2664" s="90">
        <v>1</v>
      </c>
      <c r="L2664" s="90">
        <v>-0.1113845181</v>
      </c>
      <c r="M2664" s="90">
        <v>3.9265068799999997E-2</v>
      </c>
      <c r="N2664" s="89">
        <v>5</v>
      </c>
      <c r="O2664" s="89">
        <v>60</v>
      </c>
      <c r="P2664" s="89">
        <f t="shared" si="74"/>
        <v>30</v>
      </c>
      <c r="Q2664" s="91">
        <f>(alpha_a+beta_b*speed_s+ceta_c*speed_s^2+delta_d/speed_s)/(epsilon_e+feta_f*speed_s+gamma_g*speed_s^2)</f>
        <v>4.7673264724965794</v>
      </c>
    </row>
    <row r="2665" spans="1:17" x14ac:dyDescent="0.25">
      <c r="A2665" s="88" t="s">
        <v>6</v>
      </c>
      <c r="B2665" s="88" t="s">
        <v>10</v>
      </c>
      <c r="C2665" s="88" t="s">
        <v>65</v>
      </c>
      <c r="D2665" s="88" t="s">
        <v>133</v>
      </c>
      <c r="E2665" s="130">
        <v>0.04</v>
      </c>
      <c r="F2665" s="130">
        <v>1</v>
      </c>
      <c r="G2665" s="90">
        <v>18.443306210799999</v>
      </c>
      <c r="H2665" s="90">
        <v>-1.3021172825</v>
      </c>
      <c r="I2665" s="90">
        <v>0.13834128139999999</v>
      </c>
      <c r="J2665" s="90">
        <v>-55.534602255700001</v>
      </c>
      <c r="K2665" s="90">
        <v>1</v>
      </c>
      <c r="L2665" s="90">
        <v>-1.2855541916</v>
      </c>
      <c r="M2665" s="90">
        <v>0.29013344800000002</v>
      </c>
      <c r="N2665" s="89">
        <v>5</v>
      </c>
      <c r="O2665" s="89">
        <v>65</v>
      </c>
      <c r="P2665" s="89">
        <f t="shared" si="74"/>
        <v>30</v>
      </c>
      <c r="Q2665" s="91">
        <f>(alpha_a+beta_b*speed_s+ceta_c*speed_s^2+delta_d/speed_s)/(epsilon_e+feta_f*speed_s+gamma_g*speed_s^2)</f>
        <v>0.45642675189065285</v>
      </c>
    </row>
    <row r="2666" spans="1:17" x14ac:dyDescent="0.25">
      <c r="A2666" s="88" t="s">
        <v>6</v>
      </c>
      <c r="B2666" s="88" t="s">
        <v>9</v>
      </c>
      <c r="C2666" s="88" t="s">
        <v>65</v>
      </c>
      <c r="D2666" s="88" t="s">
        <v>134</v>
      </c>
      <c r="E2666" s="130">
        <v>0.04</v>
      </c>
      <c r="F2666" s="130">
        <v>1</v>
      </c>
      <c r="G2666" s="90">
        <v>-2.999932563140914E-4</v>
      </c>
      <c r="H2666" s="90">
        <v>3.3347290257224174E-2</v>
      </c>
      <c r="I2666" s="90">
        <v>-1.3603305718666183</v>
      </c>
      <c r="J2666" s="90">
        <v>66.4202468367194</v>
      </c>
      <c r="K2666" s="90">
        <v>0</v>
      </c>
      <c r="L2666" s="90">
        <v>0</v>
      </c>
      <c r="M2666" s="90">
        <v>0</v>
      </c>
      <c r="N2666" s="89">
        <v>12</v>
      </c>
      <c r="O2666" s="89">
        <v>51</v>
      </c>
      <c r="P2666" s="89">
        <f t="shared" si="74"/>
        <v>30</v>
      </c>
      <c r="Q2666" s="91">
        <f>(((alpha_a*(speed_s^3))+(beta_b*(speed_s^2))+(ceta_c*speed_s))+delta_d)</f>
        <v>47.52307299174214</v>
      </c>
    </row>
    <row r="2667" spans="1:17" x14ac:dyDescent="0.25">
      <c r="A2667" s="88" t="s">
        <v>6</v>
      </c>
      <c r="B2667" s="88" t="s">
        <v>9</v>
      </c>
      <c r="C2667" s="88" t="s">
        <v>65</v>
      </c>
      <c r="D2667" s="88" t="s">
        <v>135</v>
      </c>
      <c r="E2667" s="130">
        <v>0.04</v>
      </c>
      <c r="F2667" s="130">
        <v>1</v>
      </c>
      <c r="G2667" s="90">
        <v>-2.3860060957268679E-4</v>
      </c>
      <c r="H2667" s="90">
        <v>2.7375817425285026E-2</v>
      </c>
      <c r="I2667" s="90">
        <v>-1.1452092416126944</v>
      </c>
      <c r="J2667" s="90">
        <v>47.696940505099853</v>
      </c>
      <c r="K2667" s="90">
        <v>0</v>
      </c>
      <c r="L2667" s="90">
        <v>0</v>
      </c>
      <c r="M2667" s="90">
        <v>0</v>
      </c>
      <c r="N2667" s="89">
        <v>12</v>
      </c>
      <c r="O2667" s="89">
        <v>52</v>
      </c>
      <c r="P2667" s="89">
        <f t="shared" si="74"/>
        <v>30</v>
      </c>
      <c r="Q2667" s="91">
        <f>(((alpha_a*(speed_s^3))+(beta_b*(speed_s^2))+(ceta_c*speed_s))+delta_d)</f>
        <v>31.536682481012999</v>
      </c>
    </row>
    <row r="2668" spans="1:17" x14ac:dyDescent="0.25">
      <c r="A2668" s="88" t="s">
        <v>6</v>
      </c>
      <c r="B2668" s="88" t="s">
        <v>9</v>
      </c>
      <c r="C2668" s="88" t="s">
        <v>65</v>
      </c>
      <c r="D2668" s="88" t="s">
        <v>136</v>
      </c>
      <c r="E2668" s="130">
        <v>0.04</v>
      </c>
      <c r="F2668" s="130">
        <v>1</v>
      </c>
      <c r="G2668" s="90">
        <v>-2.7524924344270597E-4</v>
      </c>
      <c r="H2668" s="90">
        <v>3.387892167260579E-2</v>
      </c>
      <c r="I2668" s="90">
        <v>-1.4530968882618263</v>
      </c>
      <c r="J2668" s="90">
        <v>51.703444831663973</v>
      </c>
      <c r="K2668" s="90">
        <v>0</v>
      </c>
      <c r="L2668" s="90">
        <v>0</v>
      </c>
      <c r="M2668" s="90">
        <v>0</v>
      </c>
      <c r="N2668" s="89">
        <v>12</v>
      </c>
      <c r="O2668" s="89">
        <v>54</v>
      </c>
      <c r="P2668" s="89">
        <f t="shared" si="74"/>
        <v>30</v>
      </c>
      <c r="Q2668" s="91">
        <f>(((alpha_a*(speed_s^3))+(beta_b*(speed_s^2))+(ceta_c*speed_s))+delta_d)</f>
        <v>31.169838116201333</v>
      </c>
    </row>
    <row r="2669" spans="1:17" x14ac:dyDescent="0.25">
      <c r="A2669" s="88" t="s">
        <v>6</v>
      </c>
      <c r="B2669" s="88" t="s">
        <v>9</v>
      </c>
      <c r="C2669" s="88" t="s">
        <v>65</v>
      </c>
      <c r="D2669" s="88" t="s">
        <v>137</v>
      </c>
      <c r="E2669" s="130">
        <v>0.04</v>
      </c>
      <c r="F2669" s="130">
        <v>1</v>
      </c>
      <c r="G2669" s="90">
        <v>-2.4136450091485882E-4</v>
      </c>
      <c r="H2669" s="90">
        <v>2.9888468793869097E-2</v>
      </c>
      <c r="I2669" s="90">
        <v>-1.2898040512166933</v>
      </c>
      <c r="J2669" s="90">
        <v>42.797579458140959</v>
      </c>
      <c r="K2669" s="90">
        <v>0</v>
      </c>
      <c r="L2669" s="90">
        <v>0</v>
      </c>
      <c r="M2669" s="90">
        <v>0</v>
      </c>
      <c r="N2669" s="89">
        <v>12</v>
      </c>
      <c r="O2669" s="89">
        <v>56</v>
      </c>
      <c r="P2669" s="89">
        <f t="shared" si="74"/>
        <v>30</v>
      </c>
      <c r="Q2669" s="91">
        <f>(((alpha_a*(speed_s^3))+(beta_b*(speed_s^2))+(ceta_c*speed_s))+delta_d)</f>
        <v>24.486238311421154</v>
      </c>
    </row>
    <row r="2670" spans="1:17" x14ac:dyDescent="0.25">
      <c r="A2670" s="88" t="s">
        <v>6</v>
      </c>
      <c r="B2670" s="88" t="s">
        <v>9</v>
      </c>
      <c r="C2670" s="88" t="s">
        <v>65</v>
      </c>
      <c r="D2670" s="88" t="s">
        <v>138</v>
      </c>
      <c r="E2670" s="130">
        <v>0.04</v>
      </c>
      <c r="F2670" s="130">
        <v>1</v>
      </c>
      <c r="G2670" s="90">
        <v>-8.9324432898294306E-5</v>
      </c>
      <c r="H2670" s="90">
        <v>1.2068436907531704E-2</v>
      </c>
      <c r="I2670" s="90">
        <v>-0.60589277697315802</v>
      </c>
      <c r="J2670" s="90">
        <v>26.712566590957557</v>
      </c>
      <c r="K2670" s="90">
        <v>0</v>
      </c>
      <c r="L2670" s="90">
        <v>0</v>
      </c>
      <c r="M2670" s="90">
        <v>0</v>
      </c>
      <c r="N2670" s="89">
        <v>12</v>
      </c>
      <c r="O2670" s="89">
        <v>57</v>
      </c>
      <c r="P2670" s="89">
        <f t="shared" si="74"/>
        <v>30</v>
      </c>
      <c r="Q2670" s="91">
        <f>(((alpha_a*(speed_s^3))+(beta_b*(speed_s^2))+(ceta_c*speed_s))+delta_d)</f>
        <v>16.985616810287404</v>
      </c>
    </row>
    <row r="2671" spans="1:17" x14ac:dyDescent="0.25">
      <c r="A2671" s="88" t="s">
        <v>6</v>
      </c>
      <c r="B2671" s="88" t="s">
        <v>9</v>
      </c>
      <c r="C2671" s="88" t="s">
        <v>65</v>
      </c>
      <c r="D2671" s="88" t="s">
        <v>131</v>
      </c>
      <c r="E2671" s="130">
        <v>0.04</v>
      </c>
      <c r="F2671" s="130">
        <v>1</v>
      </c>
      <c r="G2671" s="90">
        <v>-19.826744605599998</v>
      </c>
      <c r="H2671" s="90">
        <v>-3.6925149869</v>
      </c>
      <c r="I2671" s="90">
        <v>9.7960025999999992E-3</v>
      </c>
      <c r="J2671" s="90">
        <v>86.111830715799996</v>
      </c>
      <c r="K2671" s="90">
        <v>1</v>
      </c>
      <c r="L2671" s="90">
        <v>-0.34773963089999999</v>
      </c>
      <c r="M2671" s="90">
        <v>-8.1553699999999997E-4</v>
      </c>
      <c r="N2671" s="89">
        <v>5</v>
      </c>
      <c r="O2671" s="89">
        <v>55</v>
      </c>
      <c r="P2671" s="89">
        <f t="shared" si="74"/>
        <v>30</v>
      </c>
      <c r="Q2671" s="91">
        <f>(alpha_a+beta_b*speed_s+ceta_c*speed_s^2+delta_d/speed_s)/(epsilon_e+feta_f*speed_s+gamma_g*speed_s^2)</f>
        <v>11.697165349961631</v>
      </c>
    </row>
    <row r="2672" spans="1:17" x14ac:dyDescent="0.25">
      <c r="A2672" s="88" t="s">
        <v>6</v>
      </c>
      <c r="B2672" s="88" t="s">
        <v>9</v>
      </c>
      <c r="C2672" s="88" t="s">
        <v>65</v>
      </c>
      <c r="D2672" s="88" t="s">
        <v>132</v>
      </c>
      <c r="E2672" s="130">
        <v>0.04</v>
      </c>
      <c r="F2672" s="130">
        <v>1</v>
      </c>
      <c r="G2672" s="90">
        <v>40.422671126700003</v>
      </c>
      <c r="H2672" s="90">
        <v>-2.6564102852000002</v>
      </c>
      <c r="I2672" s="90">
        <v>0.25819097190000001</v>
      </c>
      <c r="J2672" s="90">
        <v>45.3426935986</v>
      </c>
      <c r="K2672" s="90">
        <v>1</v>
      </c>
      <c r="L2672" s="90">
        <v>-0.19142695400000001</v>
      </c>
      <c r="M2672" s="90">
        <v>4.6281739199999998E-2</v>
      </c>
      <c r="N2672" s="89">
        <v>5</v>
      </c>
      <c r="O2672" s="89">
        <v>55</v>
      </c>
      <c r="P2672" s="89">
        <f t="shared" si="74"/>
        <v>30</v>
      </c>
      <c r="Q2672" s="91">
        <f>(alpha_a+beta_b*speed_s+ceta_c*speed_s^2+delta_d/speed_s)/(epsilon_e+feta_f*speed_s+gamma_g*speed_s^2)</f>
        <v>5.2725459462486501</v>
      </c>
    </row>
    <row r="2673" spans="1:17" x14ac:dyDescent="0.25">
      <c r="A2673" s="88" t="s">
        <v>6</v>
      </c>
      <c r="B2673" s="88" t="s">
        <v>9</v>
      </c>
      <c r="C2673" s="88" t="s">
        <v>65</v>
      </c>
      <c r="D2673" s="88" t="s">
        <v>133</v>
      </c>
      <c r="E2673" s="130">
        <v>0.04</v>
      </c>
      <c r="F2673" s="130">
        <v>1</v>
      </c>
      <c r="G2673" s="90">
        <v>6.9406654603</v>
      </c>
      <c r="H2673" s="90">
        <v>-3.4453131310999998</v>
      </c>
      <c r="I2673" s="90">
        <v>0.39698933800000002</v>
      </c>
      <c r="J2673" s="90">
        <v>165.73443833569999</v>
      </c>
      <c r="K2673" s="90">
        <v>1</v>
      </c>
      <c r="L2673" s="90">
        <v>-9.7401460499999995E-2</v>
      </c>
      <c r="M2673" s="90">
        <v>0.570112328</v>
      </c>
      <c r="N2673" s="89">
        <v>5</v>
      </c>
      <c r="O2673" s="89">
        <v>55</v>
      </c>
      <c r="P2673" s="89">
        <f t="shared" si="74"/>
        <v>30</v>
      </c>
      <c r="Q2673" s="91">
        <f>(alpha_a+beta_b*speed_s+ceta_c*speed_s^2+delta_d/speed_s)/(epsilon_e+feta_f*speed_s+gamma_g*speed_s^2)</f>
        <v>0.52114059894155873</v>
      </c>
    </row>
    <row r="2674" spans="1:17" x14ac:dyDescent="0.25">
      <c r="A2674" s="88" t="s">
        <v>6</v>
      </c>
      <c r="B2674" s="88" t="s">
        <v>8</v>
      </c>
      <c r="C2674" s="88" t="s">
        <v>65</v>
      </c>
      <c r="D2674" s="88" t="s">
        <v>134</v>
      </c>
      <c r="E2674" s="130">
        <v>0.04</v>
      </c>
      <c r="F2674" s="130">
        <v>1</v>
      </c>
      <c r="G2674" s="90">
        <v>-4.4020696888290973E-4</v>
      </c>
      <c r="H2674" s="90">
        <v>4.5401512416102685E-2</v>
      </c>
      <c r="I2674" s="90">
        <v>-1.7532221633907012</v>
      </c>
      <c r="J2674" s="90">
        <v>81.32835700836884</v>
      </c>
      <c r="K2674" s="90">
        <v>0</v>
      </c>
      <c r="L2674" s="90">
        <v>0</v>
      </c>
      <c r="M2674" s="90">
        <v>0</v>
      </c>
      <c r="N2674" s="89">
        <v>12</v>
      </c>
      <c r="O2674" s="89">
        <v>47</v>
      </c>
      <c r="P2674" s="89">
        <f t="shared" si="74"/>
        <v>30</v>
      </c>
      <c r="Q2674" s="91">
        <f>(((alpha_a*(speed_s^3))+(beta_b*(speed_s^2))+(ceta_c*speed_s))+delta_d)</f>
        <v>57.707465121301659</v>
      </c>
    </row>
    <row r="2675" spans="1:17" x14ac:dyDescent="0.25">
      <c r="A2675" s="88" t="s">
        <v>6</v>
      </c>
      <c r="B2675" s="88" t="s">
        <v>8</v>
      </c>
      <c r="C2675" s="88" t="s">
        <v>65</v>
      </c>
      <c r="D2675" s="88" t="s">
        <v>135</v>
      </c>
      <c r="E2675" s="130">
        <v>0.04</v>
      </c>
      <c r="F2675" s="130">
        <v>1</v>
      </c>
      <c r="G2675" s="90">
        <v>-2.8747395340843787E-4</v>
      </c>
      <c r="H2675" s="90">
        <v>3.1439540528277653E-2</v>
      </c>
      <c r="I2675" s="90">
        <v>-1.2695927639937143</v>
      </c>
      <c r="J2675" s="90">
        <v>56.02058204060036</v>
      </c>
      <c r="K2675" s="90">
        <v>0</v>
      </c>
      <c r="L2675" s="90">
        <v>0</v>
      </c>
      <c r="M2675" s="90">
        <v>0</v>
      </c>
      <c r="N2675" s="89">
        <v>12</v>
      </c>
      <c r="O2675" s="89">
        <v>49</v>
      </c>
      <c r="P2675" s="89">
        <f t="shared" si="74"/>
        <v>30</v>
      </c>
      <c r="Q2675" s="91">
        <f>(((alpha_a*(speed_s^3))+(beta_b*(speed_s^2))+(ceta_c*speed_s))+delta_d)</f>
        <v>38.466588854210997</v>
      </c>
    </row>
    <row r="2676" spans="1:17" x14ac:dyDescent="0.25">
      <c r="A2676" s="88" t="s">
        <v>6</v>
      </c>
      <c r="B2676" s="88" t="s">
        <v>8</v>
      </c>
      <c r="C2676" s="88" t="s">
        <v>65</v>
      </c>
      <c r="D2676" s="88" t="s">
        <v>136</v>
      </c>
      <c r="E2676" s="130">
        <v>0.04</v>
      </c>
      <c r="F2676" s="130">
        <v>1</v>
      </c>
      <c r="G2676" s="90">
        <v>-3.6247851360223562E-4</v>
      </c>
      <c r="H2676" s="90">
        <v>4.116122042905572E-2</v>
      </c>
      <c r="I2676" s="90">
        <v>-1.7002270629172558</v>
      </c>
      <c r="J2676" s="90">
        <v>61.662108465882781</v>
      </c>
      <c r="K2676" s="90">
        <v>0</v>
      </c>
      <c r="L2676" s="90">
        <v>0</v>
      </c>
      <c r="M2676" s="90">
        <v>0</v>
      </c>
      <c r="N2676" s="89">
        <v>12</v>
      </c>
      <c r="O2676" s="89">
        <v>52</v>
      </c>
      <c r="P2676" s="89">
        <f t="shared" si="74"/>
        <v>30</v>
      </c>
      <c r="Q2676" s="91">
        <f>(((alpha_a*(speed_s^3))+(beta_b*(speed_s^2))+(ceta_c*speed_s))+delta_d)</f>
        <v>37.913475097254903</v>
      </c>
    </row>
    <row r="2677" spans="1:17" x14ac:dyDescent="0.25">
      <c r="A2677" s="88" t="s">
        <v>6</v>
      </c>
      <c r="B2677" s="88" t="s">
        <v>8</v>
      </c>
      <c r="C2677" s="88" t="s">
        <v>65</v>
      </c>
      <c r="D2677" s="88" t="s">
        <v>137</v>
      </c>
      <c r="E2677" s="130">
        <v>0.04</v>
      </c>
      <c r="F2677" s="130">
        <v>1</v>
      </c>
      <c r="G2677" s="90">
        <v>-2.253107786331397E-4</v>
      </c>
      <c r="H2677" s="90">
        <v>2.7612613378359786E-2</v>
      </c>
      <c r="I2677" s="90">
        <v>-1.2393812622012395</v>
      </c>
      <c r="J2677" s="90">
        <v>48.4146837826084</v>
      </c>
      <c r="K2677" s="90">
        <v>0</v>
      </c>
      <c r="L2677" s="90">
        <v>0</v>
      </c>
      <c r="M2677" s="90">
        <v>0</v>
      </c>
      <c r="N2677" s="89">
        <v>12</v>
      </c>
      <c r="O2677" s="89">
        <v>52</v>
      </c>
      <c r="P2677" s="89">
        <f t="shared" si="74"/>
        <v>30</v>
      </c>
      <c r="Q2677" s="91">
        <f>(((alpha_a*(speed_s^3))+(beta_b*(speed_s^2))+(ceta_c*speed_s))+delta_d)</f>
        <v>30.001206934000248</v>
      </c>
    </row>
    <row r="2678" spans="1:17" x14ac:dyDescent="0.25">
      <c r="A2678" s="88" t="s">
        <v>6</v>
      </c>
      <c r="B2678" s="88" t="s">
        <v>8</v>
      </c>
      <c r="C2678" s="88" t="s">
        <v>65</v>
      </c>
      <c r="D2678" s="88" t="s">
        <v>138</v>
      </c>
      <c r="E2678" s="130">
        <v>0.04</v>
      </c>
      <c r="F2678" s="130">
        <v>1</v>
      </c>
      <c r="G2678" s="90">
        <v>-1.0835510441022381E-4</v>
      </c>
      <c r="H2678" s="90">
        <v>1.3329522176218451E-2</v>
      </c>
      <c r="I2678" s="90">
        <v>-0.65153188627313352</v>
      </c>
      <c r="J2678" s="90">
        <v>31.183803286531255</v>
      </c>
      <c r="K2678" s="90">
        <v>0</v>
      </c>
      <c r="L2678" s="90">
        <v>0</v>
      </c>
      <c r="M2678" s="90">
        <v>0</v>
      </c>
      <c r="N2678" s="89">
        <v>12</v>
      </c>
      <c r="O2678" s="89">
        <v>54</v>
      </c>
      <c r="P2678" s="89">
        <f t="shared" si="74"/>
        <v>30</v>
      </c>
      <c r="Q2678" s="91">
        <f>(((alpha_a*(speed_s^3))+(beta_b*(speed_s^2))+(ceta_c*speed_s))+delta_d)</f>
        <v>20.708828837857812</v>
      </c>
    </row>
    <row r="2679" spans="1:17" x14ac:dyDescent="0.25">
      <c r="A2679" s="88" t="s">
        <v>6</v>
      </c>
      <c r="B2679" s="88" t="s">
        <v>8</v>
      </c>
      <c r="C2679" s="88" t="s">
        <v>65</v>
      </c>
      <c r="D2679" s="88" t="s">
        <v>131</v>
      </c>
      <c r="E2679" s="130">
        <v>0.04</v>
      </c>
      <c r="F2679" s="130">
        <v>1</v>
      </c>
      <c r="G2679" s="90">
        <v>102.7898728916</v>
      </c>
      <c r="H2679" s="90">
        <v>8.8211551940999993</v>
      </c>
      <c r="I2679" s="90">
        <v>-3.1691713699999999E-2</v>
      </c>
      <c r="J2679" s="90">
        <v>42.2374051384</v>
      </c>
      <c r="K2679" s="90">
        <v>1</v>
      </c>
      <c r="L2679" s="90">
        <v>0.75583950590000004</v>
      </c>
      <c r="M2679" s="90">
        <v>2.6223730000000001E-4</v>
      </c>
      <c r="N2679" s="89">
        <v>5</v>
      </c>
      <c r="O2679" s="89">
        <v>55</v>
      </c>
      <c r="P2679" s="89">
        <f t="shared" si="74"/>
        <v>30</v>
      </c>
      <c r="Q2679" s="91">
        <f>(alpha_a+beta_b*speed_s+ceta_c*speed_s^2+delta_d/speed_s)/(epsilon_e+feta_f*speed_s+gamma_g*speed_s^2)</f>
        <v>14.232239190095394</v>
      </c>
    </row>
    <row r="2680" spans="1:17" x14ac:dyDescent="0.25">
      <c r="A2680" s="88" t="s">
        <v>6</v>
      </c>
      <c r="B2680" s="88" t="s">
        <v>8</v>
      </c>
      <c r="C2680" s="88" t="s">
        <v>65</v>
      </c>
      <c r="D2680" s="88" t="s">
        <v>132</v>
      </c>
      <c r="E2680" s="130">
        <v>0.04</v>
      </c>
      <c r="F2680" s="130">
        <v>1</v>
      </c>
      <c r="G2680" s="90">
        <v>185.1479696943</v>
      </c>
      <c r="H2680" s="90">
        <v>-9.8922329817999994</v>
      </c>
      <c r="I2680" s="90">
        <v>0.69547969710000002</v>
      </c>
      <c r="J2680" s="90">
        <v>-78.499393981699995</v>
      </c>
      <c r="K2680" s="90">
        <v>1</v>
      </c>
      <c r="L2680" s="90">
        <v>5.7524497000000001E-2</v>
      </c>
      <c r="M2680" s="90">
        <v>8.6551346500000001E-2</v>
      </c>
      <c r="N2680" s="89">
        <v>5</v>
      </c>
      <c r="O2680" s="89">
        <v>55</v>
      </c>
      <c r="P2680" s="89">
        <f t="shared" si="74"/>
        <v>30</v>
      </c>
      <c r="Q2680" s="91">
        <f>(alpha_a+beta_b*speed_s+ceta_c*speed_s^2+delta_d/speed_s)/(epsilon_e+feta_f*speed_s+gamma_g*speed_s^2)</f>
        <v>6.3468581661453705</v>
      </c>
    </row>
    <row r="2681" spans="1:17" x14ac:dyDescent="0.25">
      <c r="A2681" s="88" t="s">
        <v>6</v>
      </c>
      <c r="B2681" s="88" t="s">
        <v>8</v>
      </c>
      <c r="C2681" s="88" t="s">
        <v>65</v>
      </c>
      <c r="D2681" s="88" t="s">
        <v>133</v>
      </c>
      <c r="E2681" s="130">
        <v>0.04</v>
      </c>
      <c r="F2681" s="130">
        <v>1</v>
      </c>
      <c r="G2681" s="90">
        <v>9.6303466217999993</v>
      </c>
      <c r="H2681" s="90">
        <v>-1.0132314817000001</v>
      </c>
      <c r="I2681" s="90">
        <v>0.1337755481</v>
      </c>
      <c r="J2681" s="90">
        <v>-25.9688376388</v>
      </c>
      <c r="K2681" s="90">
        <v>1</v>
      </c>
      <c r="L2681" s="90">
        <v>-0.98454722240000003</v>
      </c>
      <c r="M2681" s="90">
        <v>0.20605686179999999</v>
      </c>
      <c r="N2681" s="89">
        <v>5</v>
      </c>
      <c r="O2681" s="89">
        <v>55</v>
      </c>
      <c r="P2681" s="89">
        <f t="shared" si="74"/>
        <v>30</v>
      </c>
      <c r="Q2681" s="91">
        <f>(alpha_a+beta_b*speed_s+ceta_c*speed_s^2+delta_d/speed_s)/(epsilon_e+feta_f*speed_s+gamma_g*speed_s^2)</f>
        <v>0.6294230587464158</v>
      </c>
    </row>
    <row r="2682" spans="1:17" x14ac:dyDescent="0.25">
      <c r="A2682" s="88" t="s">
        <v>6</v>
      </c>
      <c r="B2682" s="88" t="s">
        <v>7</v>
      </c>
      <c r="C2682" s="88" t="s">
        <v>65</v>
      </c>
      <c r="D2682" s="88" t="s">
        <v>134</v>
      </c>
      <c r="E2682" s="130">
        <v>0.04</v>
      </c>
      <c r="F2682" s="130">
        <v>1</v>
      </c>
      <c r="G2682" s="90">
        <v>-7.039195711891922E-4</v>
      </c>
      <c r="H2682" s="90">
        <v>6.5132059731685635E-2</v>
      </c>
      <c r="I2682" s="90">
        <v>-2.2556178813215304</v>
      </c>
      <c r="J2682" s="90">
        <v>95.454446976897813</v>
      </c>
      <c r="K2682" s="90">
        <v>0</v>
      </c>
      <c r="L2682" s="90">
        <v>0</v>
      </c>
      <c r="M2682" s="90">
        <v>0</v>
      </c>
      <c r="N2682" s="89">
        <v>12</v>
      </c>
      <c r="O2682" s="89">
        <v>43</v>
      </c>
      <c r="P2682" s="89">
        <f t="shared" si="74"/>
        <v>30</v>
      </c>
      <c r="Q2682" s="91">
        <f>(((alpha_a*(speed_s^3))+(beta_b*(speed_s^2))+(ceta_c*speed_s))+delta_d)</f>
        <v>67.398935873660776</v>
      </c>
    </row>
    <row r="2683" spans="1:17" x14ac:dyDescent="0.25">
      <c r="A2683" s="88" t="s">
        <v>6</v>
      </c>
      <c r="B2683" s="88" t="s">
        <v>7</v>
      </c>
      <c r="C2683" s="88" t="s">
        <v>65</v>
      </c>
      <c r="D2683" s="88" t="s">
        <v>135</v>
      </c>
      <c r="E2683" s="130">
        <v>0.04</v>
      </c>
      <c r="F2683" s="130">
        <v>1</v>
      </c>
      <c r="G2683" s="90">
        <v>-4.6304091752929599E-4</v>
      </c>
      <c r="H2683" s="90">
        <v>4.4552345170251743E-2</v>
      </c>
      <c r="I2683" s="90">
        <v>-1.6216413076344176</v>
      </c>
      <c r="J2683" s="90">
        <v>65.61795267746858</v>
      </c>
      <c r="K2683" s="90">
        <v>0</v>
      </c>
      <c r="L2683" s="90">
        <v>0</v>
      </c>
      <c r="M2683" s="90">
        <v>0</v>
      </c>
      <c r="N2683" s="89">
        <v>12</v>
      </c>
      <c r="O2683" s="89">
        <v>44</v>
      </c>
      <c r="P2683" s="89">
        <f t="shared" si="74"/>
        <v>30</v>
      </c>
      <c r="Q2683" s="91">
        <f>(((alpha_a*(speed_s^3))+(beta_b*(speed_s^2))+(ceta_c*speed_s))+delta_d)</f>
        <v>44.563719328371633</v>
      </c>
    </row>
    <row r="2684" spans="1:17" x14ac:dyDescent="0.25">
      <c r="A2684" s="88" t="s">
        <v>6</v>
      </c>
      <c r="B2684" s="88" t="s">
        <v>7</v>
      </c>
      <c r="C2684" s="88" t="s">
        <v>65</v>
      </c>
      <c r="D2684" s="88" t="s">
        <v>136</v>
      </c>
      <c r="E2684" s="130">
        <v>0.04</v>
      </c>
      <c r="F2684" s="130">
        <v>1</v>
      </c>
      <c r="G2684" s="90">
        <v>-7.4847875161314381E-4</v>
      </c>
      <c r="H2684" s="90">
        <v>7.1512536568754476E-2</v>
      </c>
      <c r="I2684" s="90">
        <v>-2.4567043741063852</v>
      </c>
      <c r="J2684" s="90">
        <v>73.685655489863677</v>
      </c>
      <c r="K2684" s="90">
        <v>0</v>
      </c>
      <c r="L2684" s="90">
        <v>0</v>
      </c>
      <c r="M2684" s="90">
        <v>0</v>
      </c>
      <c r="N2684" s="89">
        <v>12</v>
      </c>
      <c r="O2684" s="89">
        <v>46</v>
      </c>
      <c r="P2684" s="89">
        <f t="shared" si="74"/>
        <v>30</v>
      </c>
      <c r="Q2684" s="91">
        <f>(((alpha_a*(speed_s^3))+(beta_b*(speed_s^2))+(ceta_c*speed_s))+delta_d)</f>
        <v>44.136880884996273</v>
      </c>
    </row>
    <row r="2685" spans="1:17" x14ac:dyDescent="0.25">
      <c r="A2685" s="88" t="s">
        <v>6</v>
      </c>
      <c r="B2685" s="88" t="s">
        <v>7</v>
      </c>
      <c r="C2685" s="88" t="s">
        <v>65</v>
      </c>
      <c r="D2685" s="88" t="s">
        <v>137</v>
      </c>
      <c r="E2685" s="130">
        <v>0.04</v>
      </c>
      <c r="F2685" s="130">
        <v>1</v>
      </c>
      <c r="G2685" s="90">
        <v>-2.8960573963436538E-4</v>
      </c>
      <c r="H2685" s="90">
        <v>3.2922339920646949E-2</v>
      </c>
      <c r="I2685" s="90">
        <v>-1.4020717616121214</v>
      </c>
      <c r="J2685" s="90">
        <v>55.249152820278077</v>
      </c>
      <c r="K2685" s="90">
        <v>0</v>
      </c>
      <c r="L2685" s="90">
        <v>0</v>
      </c>
      <c r="M2685" s="90">
        <v>0</v>
      </c>
      <c r="N2685" s="89">
        <v>12</v>
      </c>
      <c r="O2685" s="89">
        <v>47</v>
      </c>
      <c r="P2685" s="89">
        <f t="shared" si="74"/>
        <v>30</v>
      </c>
      <c r="Q2685" s="91">
        <f>(((alpha_a*(speed_s^3))+(beta_b*(speed_s^2))+(ceta_c*speed_s))+delta_d)</f>
        <v>34.997750930368824</v>
      </c>
    </row>
    <row r="2686" spans="1:17" x14ac:dyDescent="0.25">
      <c r="A2686" s="88" t="s">
        <v>6</v>
      </c>
      <c r="B2686" s="88" t="s">
        <v>7</v>
      </c>
      <c r="C2686" s="88" t="s">
        <v>65</v>
      </c>
      <c r="D2686" s="88" t="s">
        <v>138</v>
      </c>
      <c r="E2686" s="130">
        <v>0.04</v>
      </c>
      <c r="F2686" s="130">
        <v>1</v>
      </c>
      <c r="G2686" s="90">
        <v>-1.1530494128913443E-4</v>
      </c>
      <c r="H2686" s="90">
        <v>1.4097807928449325E-2</v>
      </c>
      <c r="I2686" s="90">
        <v>-0.71136443976619479</v>
      </c>
      <c r="J2686" s="90">
        <v>35.547049435490401</v>
      </c>
      <c r="K2686" s="90">
        <v>0</v>
      </c>
      <c r="L2686" s="90">
        <v>0</v>
      </c>
      <c r="M2686" s="90">
        <v>0</v>
      </c>
      <c r="N2686" s="89">
        <v>12</v>
      </c>
      <c r="O2686" s="89">
        <v>49</v>
      </c>
      <c r="P2686" s="89">
        <f t="shared" si="74"/>
        <v>30</v>
      </c>
      <c r="Q2686" s="91">
        <f>(((alpha_a*(speed_s^3))+(beta_b*(speed_s^2))+(ceta_c*speed_s))+delta_d)</f>
        <v>23.780909963302321</v>
      </c>
    </row>
    <row r="2687" spans="1:17" x14ac:dyDescent="0.25">
      <c r="A2687" s="88" t="s">
        <v>6</v>
      </c>
      <c r="B2687" s="88" t="s">
        <v>7</v>
      </c>
      <c r="C2687" s="88" t="s">
        <v>65</v>
      </c>
      <c r="D2687" s="88" t="s">
        <v>131</v>
      </c>
      <c r="E2687" s="130">
        <v>0.04</v>
      </c>
      <c r="F2687" s="130">
        <v>1</v>
      </c>
      <c r="G2687" s="90">
        <v>-13.964223971499999</v>
      </c>
      <c r="H2687" s="90">
        <v>-6.6227815748000003</v>
      </c>
      <c r="I2687" s="90">
        <v>-2.92328512E-2</v>
      </c>
      <c r="J2687" s="90">
        <v>94.340090020100007</v>
      </c>
      <c r="K2687" s="90">
        <v>1</v>
      </c>
      <c r="L2687" s="90">
        <v>-0.33036352720000001</v>
      </c>
      <c r="M2687" s="90">
        <v>-6.6661780999999996E-3</v>
      </c>
      <c r="N2687" s="89">
        <v>5</v>
      </c>
      <c r="O2687" s="89">
        <v>45</v>
      </c>
      <c r="P2687" s="89">
        <f t="shared" si="74"/>
        <v>30</v>
      </c>
      <c r="Q2687" s="91">
        <f>(alpha_a+beta_b*speed_s+ceta_c*speed_s^2+delta_d/speed_s)/(epsilon_e+feta_f*speed_s+gamma_g*speed_s^2)</f>
        <v>15.815237830376873</v>
      </c>
    </row>
    <row r="2688" spans="1:17" x14ac:dyDescent="0.25">
      <c r="A2688" s="88" t="s">
        <v>6</v>
      </c>
      <c r="B2688" s="88" t="s">
        <v>7</v>
      </c>
      <c r="C2688" s="88" t="s">
        <v>65</v>
      </c>
      <c r="D2688" s="88" t="s">
        <v>132</v>
      </c>
      <c r="E2688" s="130">
        <v>0.04</v>
      </c>
      <c r="F2688" s="130">
        <v>1</v>
      </c>
      <c r="G2688" s="90">
        <v>206.90789189770001</v>
      </c>
      <c r="H2688" s="90">
        <v>-13.1738104376</v>
      </c>
      <c r="I2688" s="90">
        <v>1.0701916291</v>
      </c>
      <c r="J2688" s="90">
        <v>-87.298863436399998</v>
      </c>
      <c r="K2688" s="90">
        <v>1</v>
      </c>
      <c r="L2688" s="90">
        <v>-1.16736475E-2</v>
      </c>
      <c r="M2688" s="90">
        <v>0.1159752194</v>
      </c>
      <c r="N2688" s="89">
        <v>5</v>
      </c>
      <c r="O2688" s="89">
        <v>45</v>
      </c>
      <c r="P2688" s="89">
        <f t="shared" si="74"/>
        <v>30</v>
      </c>
      <c r="Q2688" s="91">
        <f>(alpha_a+beta_b*speed_s+ceta_c*speed_s^2+delta_d/speed_s)/(epsilon_e+feta_f*speed_s+gamma_g*speed_s^2)</f>
        <v>7.3500385212288624</v>
      </c>
    </row>
    <row r="2689" spans="1:17" x14ac:dyDescent="0.25">
      <c r="A2689" s="88" t="s">
        <v>6</v>
      </c>
      <c r="B2689" s="88" t="s">
        <v>7</v>
      </c>
      <c r="C2689" s="88" t="s">
        <v>65</v>
      </c>
      <c r="D2689" s="88" t="s">
        <v>133</v>
      </c>
      <c r="E2689" s="130">
        <v>0.04</v>
      </c>
      <c r="F2689" s="130">
        <v>1</v>
      </c>
      <c r="G2689" s="90">
        <v>28.1641283447</v>
      </c>
      <c r="H2689" s="90">
        <v>-3.9941332074</v>
      </c>
      <c r="I2689" s="90">
        <v>0.29600197620000002</v>
      </c>
      <c r="J2689" s="90">
        <v>-54.4488968482</v>
      </c>
      <c r="K2689" s="90">
        <v>1</v>
      </c>
      <c r="L2689" s="90">
        <v>-1.1457398858000001</v>
      </c>
      <c r="M2689" s="90">
        <v>0.27635839350000002</v>
      </c>
      <c r="N2689" s="89">
        <v>5</v>
      </c>
      <c r="O2689" s="89">
        <v>50</v>
      </c>
      <c r="P2689" s="89">
        <f t="shared" si="74"/>
        <v>30</v>
      </c>
      <c r="Q2689" s="91">
        <f>(alpha_a+beta_b*speed_s+ceta_c*speed_s^2+delta_d/speed_s)/(epsilon_e+feta_f*speed_s+gamma_g*speed_s^2)</f>
        <v>0.8030028341763884</v>
      </c>
    </row>
    <row r="2690" spans="1:17" x14ac:dyDescent="0.25">
      <c r="A2690" s="88" t="s">
        <v>6</v>
      </c>
      <c r="B2690" s="88" t="s">
        <v>139</v>
      </c>
      <c r="C2690" s="88" t="s">
        <v>65</v>
      </c>
      <c r="D2690" s="88" t="s">
        <v>134</v>
      </c>
      <c r="E2690" s="130">
        <v>0.04</v>
      </c>
      <c r="F2690" s="130">
        <v>1</v>
      </c>
      <c r="G2690" s="90">
        <v>-1.4883006488968203E-3</v>
      </c>
      <c r="H2690" s="90">
        <v>0.12070093572470378</v>
      </c>
      <c r="I2690" s="90">
        <v>-3.6098688426222272</v>
      </c>
      <c r="J2690" s="90">
        <v>124.24114163838672</v>
      </c>
      <c r="K2690" s="90">
        <v>0</v>
      </c>
      <c r="L2690" s="90">
        <v>0</v>
      </c>
      <c r="M2690" s="90">
        <v>0</v>
      </c>
      <c r="N2690" s="89">
        <v>11</v>
      </c>
      <c r="O2690" s="89">
        <v>39</v>
      </c>
      <c r="P2690" s="89">
        <f t="shared" si="74"/>
        <v>30</v>
      </c>
      <c r="Q2690" s="91">
        <f>(((alpha_a*(speed_s^3))+(beta_b*(speed_s^2))+(ceta_c*speed_s))+delta_d)</f>
        <v>84.39180099173916</v>
      </c>
    </row>
    <row r="2691" spans="1:17" x14ac:dyDescent="0.25">
      <c r="A2691" s="88" t="s">
        <v>6</v>
      </c>
      <c r="B2691" s="88" t="s">
        <v>139</v>
      </c>
      <c r="C2691" s="88" t="s">
        <v>65</v>
      </c>
      <c r="D2691" s="88" t="s">
        <v>135</v>
      </c>
      <c r="E2691" s="130">
        <v>0.04</v>
      </c>
      <c r="F2691" s="130">
        <v>1</v>
      </c>
      <c r="G2691" s="90">
        <v>-1.0301631825141121E-3</v>
      </c>
      <c r="H2691" s="90">
        <v>8.5887424158423681E-2</v>
      </c>
      <c r="I2691" s="90">
        <v>-2.677467737184152</v>
      </c>
      <c r="J2691" s="90">
        <v>86.295747443932029</v>
      </c>
      <c r="K2691" s="90">
        <v>0</v>
      </c>
      <c r="L2691" s="90">
        <v>0</v>
      </c>
      <c r="M2691" s="90">
        <v>0</v>
      </c>
      <c r="N2691" s="89">
        <v>11</v>
      </c>
      <c r="O2691" s="89">
        <v>39</v>
      </c>
      <c r="P2691" s="89">
        <f t="shared" si="74"/>
        <v>30</v>
      </c>
      <c r="Q2691" s="91">
        <f>(((alpha_a*(speed_s^3))+(beta_b*(speed_s^2))+(ceta_c*speed_s))+delta_d)</f>
        <v>55.455991143107752</v>
      </c>
    </row>
    <row r="2692" spans="1:17" x14ac:dyDescent="0.25">
      <c r="A2692" s="88" t="s">
        <v>6</v>
      </c>
      <c r="B2692" s="88" t="s">
        <v>139</v>
      </c>
      <c r="C2692" s="88" t="s">
        <v>65</v>
      </c>
      <c r="D2692" s="88" t="s">
        <v>136</v>
      </c>
      <c r="E2692" s="130">
        <v>0.04</v>
      </c>
      <c r="F2692" s="130">
        <v>1</v>
      </c>
      <c r="G2692" s="90">
        <v>-9.5795960957386522E-4</v>
      </c>
      <c r="H2692" s="90">
        <v>8.7701830643797926E-2</v>
      </c>
      <c r="I2692" s="90">
        <v>-2.9111915604011993</v>
      </c>
      <c r="J2692" s="90">
        <v>89.423443506896973</v>
      </c>
      <c r="K2692" s="90">
        <v>0</v>
      </c>
      <c r="L2692" s="90">
        <v>0</v>
      </c>
      <c r="M2692" s="90">
        <v>0</v>
      </c>
      <c r="N2692" s="89">
        <v>12</v>
      </c>
      <c r="O2692" s="89">
        <v>42</v>
      </c>
      <c r="P2692" s="89">
        <f t="shared" si="74"/>
        <v>30</v>
      </c>
      <c r="Q2692" s="91">
        <f>(((alpha_a*(speed_s^3))+(beta_b*(speed_s^2))+(ceta_c*speed_s))+delta_d)</f>
        <v>55.154434815784775</v>
      </c>
    </row>
    <row r="2693" spans="1:17" x14ac:dyDescent="0.25">
      <c r="A2693" s="88" t="s">
        <v>6</v>
      </c>
      <c r="B2693" s="88" t="s">
        <v>139</v>
      </c>
      <c r="C2693" s="88" t="s">
        <v>65</v>
      </c>
      <c r="D2693" s="88" t="s">
        <v>137</v>
      </c>
      <c r="E2693" s="130">
        <v>0.04</v>
      </c>
      <c r="F2693" s="130">
        <v>1</v>
      </c>
      <c r="G2693" s="90">
        <v>-6.1603963024389719E-4</v>
      </c>
      <c r="H2693" s="90">
        <v>5.8257659447826085E-2</v>
      </c>
      <c r="I2693" s="90">
        <v>-2.130880516114301</v>
      </c>
      <c r="J2693" s="90">
        <v>71.291193270308099</v>
      </c>
      <c r="K2693" s="90">
        <v>0</v>
      </c>
      <c r="L2693" s="90">
        <v>0</v>
      </c>
      <c r="M2693" s="90">
        <v>0</v>
      </c>
      <c r="N2693" s="89">
        <v>12</v>
      </c>
      <c r="O2693" s="89">
        <v>43</v>
      </c>
      <c r="P2693" s="89">
        <f t="shared" si="74"/>
        <v>30</v>
      </c>
      <c r="Q2693" s="91">
        <f>(((alpha_a*(speed_s^3))+(beta_b*(speed_s^2))+(ceta_c*speed_s))+delta_d)</f>
        <v>43.163601273337321</v>
      </c>
    </row>
    <row r="2694" spans="1:17" x14ac:dyDescent="0.25">
      <c r="A2694" s="88" t="s">
        <v>6</v>
      </c>
      <c r="B2694" s="88" t="s">
        <v>139</v>
      </c>
      <c r="C2694" s="88" t="s">
        <v>65</v>
      </c>
      <c r="D2694" s="88" t="s">
        <v>138</v>
      </c>
      <c r="E2694" s="130">
        <v>0.04</v>
      </c>
      <c r="F2694" s="130">
        <v>1</v>
      </c>
      <c r="G2694" s="90">
        <v>-2.1308186205951904E-4</v>
      </c>
      <c r="H2694" s="90">
        <v>2.2211360654989052E-2</v>
      </c>
      <c r="I2694" s="90">
        <v>-0.96654267953325335</v>
      </c>
      <c r="J2694" s="90">
        <v>44.465079257273111</v>
      </c>
      <c r="K2694" s="90">
        <v>0</v>
      </c>
      <c r="L2694" s="90">
        <v>0</v>
      </c>
      <c r="M2694" s="90">
        <v>0</v>
      </c>
      <c r="N2694" s="89">
        <v>12</v>
      </c>
      <c r="O2694" s="89">
        <v>43</v>
      </c>
      <c r="P2694" s="89">
        <f t="shared" si="74"/>
        <v>30</v>
      </c>
      <c r="Q2694" s="91">
        <f>(((alpha_a*(speed_s^3))+(beta_b*(speed_s^2))+(ceta_c*speed_s))+delta_d)</f>
        <v>29.705813185158643</v>
      </c>
    </row>
    <row r="2695" spans="1:17" x14ac:dyDescent="0.25">
      <c r="A2695" s="88" t="s">
        <v>6</v>
      </c>
      <c r="B2695" s="88" t="s">
        <v>139</v>
      </c>
      <c r="C2695" s="88" t="s">
        <v>65</v>
      </c>
      <c r="D2695" s="88" t="s">
        <v>131</v>
      </c>
      <c r="E2695" s="130">
        <v>0.04</v>
      </c>
      <c r="F2695" s="130">
        <v>1</v>
      </c>
      <c r="G2695" s="90">
        <v>23.123662169500001</v>
      </c>
      <c r="H2695" s="90">
        <v>-0.38750168359999998</v>
      </c>
      <c r="I2695" s="90">
        <v>-4.9311899999999998E-5</v>
      </c>
      <c r="J2695" s="90">
        <v>105.8495141456</v>
      </c>
      <c r="K2695" s="90">
        <v>1</v>
      </c>
      <c r="L2695" s="90">
        <v>3.9019395999999999E-3</v>
      </c>
      <c r="M2695" s="90">
        <v>-3.9304299999999998E-4</v>
      </c>
      <c r="N2695" s="89">
        <v>5</v>
      </c>
      <c r="O2695" s="89">
        <v>40</v>
      </c>
      <c r="P2695" s="89">
        <f t="shared" si="74"/>
        <v>30</v>
      </c>
      <c r="Q2695" s="91">
        <f>(alpha_a+beta_b*speed_s+ceta_c*speed_s^2+delta_d/speed_s)/(epsilon_e+feta_f*speed_s+gamma_g*speed_s^2)</f>
        <v>19.628148272413384</v>
      </c>
    </row>
    <row r="2696" spans="1:17" x14ac:dyDescent="0.25">
      <c r="A2696" s="88" t="s">
        <v>6</v>
      </c>
      <c r="B2696" s="88" t="s">
        <v>139</v>
      </c>
      <c r="C2696" s="88" t="s">
        <v>65</v>
      </c>
      <c r="D2696" s="88" t="s">
        <v>132</v>
      </c>
      <c r="E2696" s="130">
        <v>0.04</v>
      </c>
      <c r="F2696" s="130">
        <v>1</v>
      </c>
      <c r="G2696" s="90">
        <v>117.52269770300001</v>
      </c>
      <c r="H2696" s="90">
        <v>-8.8573285355000007</v>
      </c>
      <c r="I2696" s="90">
        <v>0.59437507099999998</v>
      </c>
      <c r="J2696" s="90">
        <v>-109.4447201274</v>
      </c>
      <c r="K2696" s="90">
        <v>0</v>
      </c>
      <c r="L2696" s="90">
        <v>0.1148360625</v>
      </c>
      <c r="M2696" s="90">
        <v>4.0848948000000003E-2</v>
      </c>
      <c r="N2696" s="89">
        <v>5</v>
      </c>
      <c r="O2696" s="89">
        <v>40</v>
      </c>
      <c r="P2696" s="89">
        <f t="shared" si="74"/>
        <v>30</v>
      </c>
      <c r="Q2696" s="91">
        <f>(alpha_a+beta_b*speed_s+ceta_c*speed_s^2+delta_d/speed_s)/(epsilon_e+feta_f*speed_s+gamma_g*speed_s^2)</f>
        <v>9.5274928815518649</v>
      </c>
    </row>
    <row r="2697" spans="1:17" x14ac:dyDescent="0.25">
      <c r="A2697" s="88" t="s">
        <v>6</v>
      </c>
      <c r="B2697" s="88" t="s">
        <v>139</v>
      </c>
      <c r="C2697" s="88" t="s">
        <v>65</v>
      </c>
      <c r="D2697" s="88" t="s">
        <v>133</v>
      </c>
      <c r="E2697" s="130">
        <v>0.04</v>
      </c>
      <c r="F2697" s="130">
        <v>1</v>
      </c>
      <c r="G2697" s="90">
        <v>192.6076696083</v>
      </c>
      <c r="H2697" s="90">
        <v>-27.928586882099999</v>
      </c>
      <c r="I2697" s="90">
        <v>1.7339172879</v>
      </c>
      <c r="J2697" s="90">
        <v>-334.67274361429997</v>
      </c>
      <c r="K2697" s="90">
        <v>0</v>
      </c>
      <c r="L2697" s="90">
        <v>-2.4160007209000001</v>
      </c>
      <c r="M2697" s="90">
        <v>0.98921655779999995</v>
      </c>
      <c r="N2697" s="89">
        <v>5</v>
      </c>
      <c r="O2697" s="89">
        <v>45</v>
      </c>
      <c r="P2697" s="89">
        <f t="shared" ref="P2697:P2760" si="75">IF($P$2&lt;N2697,N2697,IF($P$2&gt;O2697,O2697,$P$2))</f>
        <v>30</v>
      </c>
      <c r="Q2697" s="91">
        <f>(alpha_a+beta_b*speed_s+ceta_c*speed_s^2+delta_d/speed_s)/(epsilon_e+feta_f*speed_s+gamma_g*speed_s^2)</f>
        <v>1.1055311975985929</v>
      </c>
    </row>
    <row r="2698" spans="1:17" x14ac:dyDescent="0.25">
      <c r="A2698" s="88" t="s">
        <v>6</v>
      </c>
      <c r="B2698" s="88" t="s">
        <v>140</v>
      </c>
      <c r="C2698" s="88" t="s">
        <v>168</v>
      </c>
      <c r="D2698" s="88" t="s">
        <v>134</v>
      </c>
      <c r="E2698" s="130">
        <v>0.04</v>
      </c>
      <c r="F2698" s="130">
        <v>1</v>
      </c>
      <c r="G2698" s="90">
        <v>26.399262256127489</v>
      </c>
      <c r="H2698" s="90">
        <v>1.0066507934840339</v>
      </c>
      <c r="I2698" s="90">
        <v>-0.3458091159065198</v>
      </c>
      <c r="J2698" s="90">
        <v>0</v>
      </c>
      <c r="K2698" s="90">
        <v>0</v>
      </c>
      <c r="L2698" s="90">
        <v>0</v>
      </c>
      <c r="M2698" s="90">
        <v>0</v>
      </c>
      <c r="N2698" s="89">
        <v>12</v>
      </c>
      <c r="O2698" s="89">
        <v>68</v>
      </c>
      <c r="P2698" s="89">
        <f t="shared" si="75"/>
        <v>30</v>
      </c>
      <c r="Q2698" s="91">
        <f>((alpha_a*(beta_b^speed_s))*(speed_s^ceta_c))</f>
        <v>9.9347055836399356</v>
      </c>
    </row>
    <row r="2699" spans="1:17" x14ac:dyDescent="0.25">
      <c r="A2699" s="88" t="s">
        <v>6</v>
      </c>
      <c r="B2699" s="88" t="s">
        <v>18</v>
      </c>
      <c r="C2699" s="88" t="s">
        <v>65</v>
      </c>
      <c r="D2699" s="88" t="s">
        <v>134</v>
      </c>
      <c r="E2699" s="130">
        <v>0.04</v>
      </c>
      <c r="F2699" s="130">
        <v>1</v>
      </c>
      <c r="G2699" s="90">
        <v>25.368605803604094</v>
      </c>
      <c r="H2699" s="90">
        <v>1.0066507941981009</v>
      </c>
      <c r="I2699" s="90">
        <v>-0.34580913910037092</v>
      </c>
      <c r="J2699" s="90">
        <v>0</v>
      </c>
      <c r="K2699" s="90">
        <v>0</v>
      </c>
      <c r="L2699" s="90">
        <v>0</v>
      </c>
      <c r="M2699" s="90">
        <v>0</v>
      </c>
      <c r="N2699" s="89">
        <v>12</v>
      </c>
      <c r="O2699" s="89">
        <v>68</v>
      </c>
      <c r="P2699" s="89">
        <f t="shared" si="75"/>
        <v>30</v>
      </c>
      <c r="Q2699" s="91">
        <f>((alpha_a*(beta_b^speed_s))*(speed_s^ceta_c))</f>
        <v>9.5468431186637694</v>
      </c>
    </row>
    <row r="2700" spans="1:17" x14ac:dyDescent="0.25">
      <c r="A2700" s="88" t="s">
        <v>6</v>
      </c>
      <c r="B2700" s="88" t="s">
        <v>18</v>
      </c>
      <c r="C2700" s="88" t="s">
        <v>65</v>
      </c>
      <c r="D2700" s="88" t="s">
        <v>135</v>
      </c>
      <c r="E2700" s="130">
        <v>0.04</v>
      </c>
      <c r="F2700" s="130">
        <v>1</v>
      </c>
      <c r="G2700" s="90">
        <v>7.016977341619608</v>
      </c>
      <c r="H2700" s="90">
        <v>14.614180235390686</v>
      </c>
      <c r="I2700" s="90">
        <v>-6.1450331801851501</v>
      </c>
      <c r="J2700" s="90">
        <v>-3.6361765212097734</v>
      </c>
      <c r="K2700" s="90">
        <v>0.41219107649235753</v>
      </c>
      <c r="L2700" s="90">
        <v>0</v>
      </c>
      <c r="M2700" s="90">
        <v>0</v>
      </c>
      <c r="N2700" s="89">
        <v>12</v>
      </c>
      <c r="O2700" s="89">
        <v>69</v>
      </c>
      <c r="P2700" s="89">
        <f t="shared" si="75"/>
        <v>30</v>
      </c>
      <c r="Q2700" s="91">
        <f>(alpha_a+(beta_b/(1+EXP((((-1)*ceta_c)+(delta_d*LN(speed_s)))+(epsilon_e*speed_s)))))</f>
        <v>7.0482952752071046</v>
      </c>
    </row>
    <row r="2701" spans="1:17" x14ac:dyDescent="0.25">
      <c r="A2701" s="88" t="s">
        <v>6</v>
      </c>
      <c r="B2701" s="88" t="s">
        <v>18</v>
      </c>
      <c r="C2701" s="88" t="s">
        <v>65</v>
      </c>
      <c r="D2701" s="88" t="s">
        <v>136</v>
      </c>
      <c r="E2701" s="130">
        <v>0.04</v>
      </c>
      <c r="F2701" s="130">
        <v>1</v>
      </c>
      <c r="G2701" s="90">
        <v>6.898406699659045</v>
      </c>
      <c r="H2701" s="90">
        <v>4.131125748620124</v>
      </c>
      <c r="I2701" s="90">
        <v>7.6001182029773906</v>
      </c>
      <c r="J2701" s="90">
        <v>2.8838205731243263</v>
      </c>
      <c r="K2701" s="90">
        <v>3.4153318744741049E-3</v>
      </c>
      <c r="L2701" s="90">
        <v>0</v>
      </c>
      <c r="M2701" s="90">
        <v>0</v>
      </c>
      <c r="N2701" s="89">
        <v>12</v>
      </c>
      <c r="O2701" s="89">
        <v>73</v>
      </c>
      <c r="P2701" s="89">
        <f t="shared" si="75"/>
        <v>30</v>
      </c>
      <c r="Q2701" s="91">
        <f>(alpha_a+(beta_b/(1+EXP((((-1)*ceta_c)+(delta_d*LN(speed_s)))+(epsilon_e*speed_s)))))</f>
        <v>7.2711734767590528</v>
      </c>
    </row>
    <row r="2702" spans="1:17" x14ac:dyDescent="0.25">
      <c r="A2702" s="88" t="s">
        <v>6</v>
      </c>
      <c r="B2702" s="88" t="s">
        <v>18</v>
      </c>
      <c r="C2702" s="88" t="s">
        <v>65</v>
      </c>
      <c r="D2702" s="88" t="s">
        <v>137</v>
      </c>
      <c r="E2702" s="130">
        <v>0.04</v>
      </c>
      <c r="F2702" s="130">
        <v>1</v>
      </c>
      <c r="G2702" s="90">
        <v>5.1320047241960696</v>
      </c>
      <c r="H2702" s="90">
        <v>5.0955250107566199</v>
      </c>
      <c r="I2702" s="90">
        <v>9.4583928995018951</v>
      </c>
      <c r="J2702" s="90">
        <v>3.7917580925733141</v>
      </c>
      <c r="K2702" s="90">
        <v>-4.0123405418871362E-2</v>
      </c>
      <c r="L2702" s="90">
        <v>0</v>
      </c>
      <c r="M2702" s="90">
        <v>0</v>
      </c>
      <c r="N2702" s="89">
        <v>12</v>
      </c>
      <c r="O2702" s="89">
        <v>75</v>
      </c>
      <c r="P2702" s="89">
        <f t="shared" si="75"/>
        <v>30</v>
      </c>
      <c r="Q2702" s="91">
        <f>(alpha_a+(beta_b/(1+EXP((((-1)*ceta_c)+(delta_d*LN(speed_s)))+(epsilon_e*speed_s)))))</f>
        <v>5.6247503103693735</v>
      </c>
    </row>
    <row r="2703" spans="1:17" x14ac:dyDescent="0.25">
      <c r="A2703" s="88" t="s">
        <v>6</v>
      </c>
      <c r="B2703" s="88" t="s">
        <v>18</v>
      </c>
      <c r="C2703" s="88" t="s">
        <v>65</v>
      </c>
      <c r="D2703" s="88" t="s">
        <v>138</v>
      </c>
      <c r="E2703" s="130">
        <v>0.04</v>
      </c>
      <c r="F2703" s="130">
        <v>1</v>
      </c>
      <c r="G2703" s="90">
        <v>12.013698602473987</v>
      </c>
      <c r="H2703" s="90">
        <v>1.0051295385871035</v>
      </c>
      <c r="I2703" s="90">
        <v>-0.35447876681850476</v>
      </c>
      <c r="J2703" s="90">
        <v>0</v>
      </c>
      <c r="K2703" s="90">
        <v>0</v>
      </c>
      <c r="L2703" s="90">
        <v>0</v>
      </c>
      <c r="M2703" s="90">
        <v>0</v>
      </c>
      <c r="N2703" s="89">
        <v>12</v>
      </c>
      <c r="O2703" s="89">
        <v>76</v>
      </c>
      <c r="P2703" s="89">
        <f t="shared" si="75"/>
        <v>30</v>
      </c>
      <c r="Q2703" s="91">
        <f>((alpha_a*(beta_b^speed_s))*(speed_s^ceta_c))</f>
        <v>4.1949780815467479</v>
      </c>
    </row>
    <row r="2704" spans="1:17" x14ac:dyDescent="0.25">
      <c r="A2704" s="88" t="s">
        <v>6</v>
      </c>
      <c r="B2704" s="88" t="s">
        <v>18</v>
      </c>
      <c r="C2704" s="88" t="s">
        <v>65</v>
      </c>
      <c r="D2704" s="88" t="s">
        <v>131</v>
      </c>
      <c r="E2704" s="130">
        <v>0.04</v>
      </c>
      <c r="F2704" s="130">
        <v>1</v>
      </c>
      <c r="G2704" s="90">
        <v>-134.86042409589999</v>
      </c>
      <c r="H2704" s="90">
        <v>17.164476082699998</v>
      </c>
      <c r="I2704" s="90">
        <v>1.2344714895</v>
      </c>
      <c r="J2704" s="90">
        <v>63.502834439399997</v>
      </c>
      <c r="K2704" s="90">
        <v>0</v>
      </c>
      <c r="L2704" s="90">
        <v>-3.4477727797000002</v>
      </c>
      <c r="M2704" s="90">
        <v>0.6627246631</v>
      </c>
      <c r="N2704" s="89">
        <v>5</v>
      </c>
      <c r="O2704" s="89">
        <v>75</v>
      </c>
      <c r="P2704" s="89">
        <f t="shared" si="75"/>
        <v>30</v>
      </c>
      <c r="Q2704" s="91">
        <f>(alpha_a+beta_b*speed_s+ceta_c*speed_s^2+delta_d/speed_s)/(epsilon_e+feta_f*speed_s+gamma_g*speed_s^2)</f>
        <v>3.0287167827229862</v>
      </c>
    </row>
    <row r="2705" spans="1:17" x14ac:dyDescent="0.25">
      <c r="A2705" s="88" t="s">
        <v>6</v>
      </c>
      <c r="B2705" s="88" t="s">
        <v>18</v>
      </c>
      <c r="C2705" s="88" t="s">
        <v>65</v>
      </c>
      <c r="D2705" s="88" t="s">
        <v>132</v>
      </c>
      <c r="E2705" s="130">
        <v>0.04</v>
      </c>
      <c r="F2705" s="130">
        <v>1</v>
      </c>
      <c r="G2705" s="90">
        <v>23.8058807074</v>
      </c>
      <c r="H2705" s="90">
        <v>-0.75803469099999998</v>
      </c>
      <c r="I2705" s="90">
        <v>2.5309280100000001E-2</v>
      </c>
      <c r="J2705" s="90">
        <v>5.9148465142999997</v>
      </c>
      <c r="K2705" s="90">
        <v>1</v>
      </c>
      <c r="L2705" s="90">
        <v>0.102295858</v>
      </c>
      <c r="M2705" s="90">
        <v>1.4471891299999999E-2</v>
      </c>
      <c r="N2705" s="89">
        <v>5</v>
      </c>
      <c r="O2705" s="89">
        <v>75</v>
      </c>
      <c r="P2705" s="89">
        <f t="shared" si="75"/>
        <v>30</v>
      </c>
      <c r="Q2705" s="91">
        <f>(alpha_a+beta_b*speed_s+ceta_c*speed_s^2+delta_d/speed_s)/(epsilon_e+feta_f*speed_s+gamma_g*speed_s^2)</f>
        <v>1.4063968201655841</v>
      </c>
    </row>
    <row r="2706" spans="1:17" x14ac:dyDescent="0.25">
      <c r="A2706" s="88" t="s">
        <v>6</v>
      </c>
      <c r="B2706" s="88" t="s">
        <v>18</v>
      </c>
      <c r="C2706" s="88" t="s">
        <v>65</v>
      </c>
      <c r="D2706" s="88" t="s">
        <v>133</v>
      </c>
      <c r="E2706" s="130">
        <v>0.04</v>
      </c>
      <c r="F2706" s="130">
        <v>1</v>
      </c>
      <c r="G2706" s="90">
        <v>-3.5999989176999998</v>
      </c>
      <c r="H2706" s="90">
        <v>0.27593035669999999</v>
      </c>
      <c r="I2706" s="90">
        <v>6.8373869999999995E-4</v>
      </c>
      <c r="J2706" s="90">
        <v>15.555317608499999</v>
      </c>
      <c r="K2706" s="90">
        <v>1</v>
      </c>
      <c r="L2706" s="90">
        <v>-0.37340910799999999</v>
      </c>
      <c r="M2706" s="90">
        <v>5.44376481E-2</v>
      </c>
      <c r="N2706" s="89">
        <v>5</v>
      </c>
      <c r="O2706" s="89">
        <v>75</v>
      </c>
      <c r="P2706" s="89">
        <f t="shared" si="75"/>
        <v>30</v>
      </c>
      <c r="Q2706" s="91">
        <f>(alpha_a+beta_b*speed_s+ceta_c*speed_s^2+delta_d/speed_s)/(epsilon_e+feta_f*speed_s+gamma_g*speed_s^2)</f>
        <v>0.14982072651171124</v>
      </c>
    </row>
    <row r="2707" spans="1:17" x14ac:dyDescent="0.25">
      <c r="A2707" s="88" t="s">
        <v>6</v>
      </c>
      <c r="B2707" s="88" t="s">
        <v>11</v>
      </c>
      <c r="C2707" s="88" t="s">
        <v>65</v>
      </c>
      <c r="D2707" s="88" t="s">
        <v>134</v>
      </c>
      <c r="E2707" s="130">
        <v>0.04</v>
      </c>
      <c r="F2707" s="130">
        <v>1</v>
      </c>
      <c r="G2707" s="90">
        <v>-3.2124924155646039E-4</v>
      </c>
      <c r="H2707" s="90">
        <v>3.753795495233421E-2</v>
      </c>
      <c r="I2707" s="90">
        <v>-1.5779902208255059</v>
      </c>
      <c r="J2707" s="90">
        <v>75.74281162142934</v>
      </c>
      <c r="K2707" s="90">
        <v>0</v>
      </c>
      <c r="L2707" s="90">
        <v>0</v>
      </c>
      <c r="M2707" s="90">
        <v>0</v>
      </c>
      <c r="N2707" s="89">
        <v>12</v>
      </c>
      <c r="O2707" s="89">
        <v>53</v>
      </c>
      <c r="P2707" s="89">
        <f t="shared" si="75"/>
        <v>30</v>
      </c>
      <c r="Q2707" s="91">
        <f>(((alpha_a*(speed_s^3))+(beta_b*(speed_s^2))+(ceta_c*speed_s))+delta_d)</f>
        <v>53.513534931740523</v>
      </c>
    </row>
    <row r="2708" spans="1:17" x14ac:dyDescent="0.25">
      <c r="A2708" s="88" t="s">
        <v>6</v>
      </c>
      <c r="B2708" s="88" t="s">
        <v>11</v>
      </c>
      <c r="C2708" s="88" t="s">
        <v>65</v>
      </c>
      <c r="D2708" s="88" t="s">
        <v>135</v>
      </c>
      <c r="E2708" s="130">
        <v>0.04</v>
      </c>
      <c r="F2708" s="130">
        <v>1</v>
      </c>
      <c r="G2708" s="90">
        <v>-2.5433469812899455E-4</v>
      </c>
      <c r="H2708" s="90">
        <v>2.9873462139480982E-2</v>
      </c>
      <c r="I2708" s="90">
        <v>-1.2645995375686705</v>
      </c>
      <c r="J2708" s="90">
        <v>53.496221015337696</v>
      </c>
      <c r="K2708" s="90">
        <v>0</v>
      </c>
      <c r="L2708" s="90">
        <v>0</v>
      </c>
      <c r="M2708" s="90">
        <v>0</v>
      </c>
      <c r="N2708" s="89">
        <v>12</v>
      </c>
      <c r="O2708" s="89">
        <v>54</v>
      </c>
      <c r="P2708" s="89">
        <f t="shared" si="75"/>
        <v>30</v>
      </c>
      <c r="Q2708" s="91">
        <f>(((alpha_a*(speed_s^3))+(beta_b*(speed_s^2))+(ceta_c*speed_s))+delta_d)</f>
        <v>35.577313964327615</v>
      </c>
    </row>
    <row r="2709" spans="1:17" x14ac:dyDescent="0.25">
      <c r="A2709" s="88" t="s">
        <v>6</v>
      </c>
      <c r="B2709" s="88" t="s">
        <v>11</v>
      </c>
      <c r="C2709" s="88" t="s">
        <v>65</v>
      </c>
      <c r="D2709" s="88" t="s">
        <v>136</v>
      </c>
      <c r="E2709" s="130">
        <v>0.04</v>
      </c>
      <c r="F2709" s="130">
        <v>1</v>
      </c>
      <c r="G2709" s="90">
        <v>-2.7711267113262141E-4</v>
      </c>
      <c r="H2709" s="90">
        <v>3.5183945542691442E-2</v>
      </c>
      <c r="I2709" s="90">
        <v>-1.5624358632137039</v>
      </c>
      <c r="J2709" s="90">
        <v>58.188308407179747</v>
      </c>
      <c r="K2709" s="90">
        <v>0</v>
      </c>
      <c r="L2709" s="90">
        <v>0</v>
      </c>
      <c r="M2709" s="90">
        <v>0</v>
      </c>
      <c r="N2709" s="89">
        <v>12</v>
      </c>
      <c r="O2709" s="89">
        <v>57</v>
      </c>
      <c r="P2709" s="89">
        <f t="shared" si="75"/>
        <v>30</v>
      </c>
      <c r="Q2709" s="91">
        <f>(((alpha_a*(speed_s^3))+(beta_b*(speed_s^2))+(ceta_c*speed_s))+delta_d)</f>
        <v>35.498741378610148</v>
      </c>
    </row>
    <row r="2710" spans="1:17" x14ac:dyDescent="0.25">
      <c r="A2710" s="88" t="s">
        <v>6</v>
      </c>
      <c r="B2710" s="88" t="s">
        <v>11</v>
      </c>
      <c r="C2710" s="88" t="s">
        <v>65</v>
      </c>
      <c r="D2710" s="88" t="s">
        <v>137</v>
      </c>
      <c r="E2710" s="130">
        <v>0.04</v>
      </c>
      <c r="F2710" s="130">
        <v>1</v>
      </c>
      <c r="G2710" s="90">
        <v>-1.9342546619063454E-4</v>
      </c>
      <c r="H2710" s="90">
        <v>2.5398123939696964E-2</v>
      </c>
      <c r="I2710" s="90">
        <v>-1.194257920429552</v>
      </c>
      <c r="J2710" s="90">
        <v>46.166186025997362</v>
      </c>
      <c r="K2710" s="90">
        <v>0</v>
      </c>
      <c r="L2710" s="90">
        <v>0</v>
      </c>
      <c r="M2710" s="90">
        <v>0</v>
      </c>
      <c r="N2710" s="89">
        <v>12</v>
      </c>
      <c r="O2710" s="89">
        <v>58</v>
      </c>
      <c r="P2710" s="89">
        <f t="shared" si="75"/>
        <v>30</v>
      </c>
      <c r="Q2710" s="91">
        <f>(((alpha_a*(speed_s^3))+(beta_b*(speed_s^2))+(ceta_c*speed_s))+delta_d)</f>
        <v>27.97427237169094</v>
      </c>
    </row>
    <row r="2711" spans="1:17" x14ac:dyDescent="0.25">
      <c r="A2711" s="88" t="s">
        <v>6</v>
      </c>
      <c r="B2711" s="88" t="s">
        <v>11</v>
      </c>
      <c r="C2711" s="88" t="s">
        <v>65</v>
      </c>
      <c r="D2711" s="88" t="s">
        <v>138</v>
      </c>
      <c r="E2711" s="130">
        <v>0.04</v>
      </c>
      <c r="F2711" s="130">
        <v>1</v>
      </c>
      <c r="G2711" s="90">
        <v>-5.0147073558218516E-5</v>
      </c>
      <c r="H2711" s="90">
        <v>8.5994959603876171E-3</v>
      </c>
      <c r="I2711" s="90">
        <v>-0.52869253199284472</v>
      </c>
      <c r="J2711" s="90">
        <v>28.855482514415804</v>
      </c>
      <c r="K2711" s="90">
        <v>0</v>
      </c>
      <c r="L2711" s="90">
        <v>0</v>
      </c>
      <c r="M2711" s="90">
        <v>0</v>
      </c>
      <c r="N2711" s="89">
        <v>12</v>
      </c>
      <c r="O2711" s="89">
        <v>60</v>
      </c>
      <c r="P2711" s="89">
        <f t="shared" si="75"/>
        <v>30</v>
      </c>
      <c r="Q2711" s="91">
        <f>(((alpha_a*(speed_s^3))+(beta_b*(speed_s^2))+(ceta_c*speed_s))+delta_d)</f>
        <v>19.380281932907419</v>
      </c>
    </row>
    <row r="2712" spans="1:17" x14ac:dyDescent="0.25">
      <c r="A2712" s="88" t="s">
        <v>6</v>
      </c>
      <c r="B2712" s="88" t="s">
        <v>11</v>
      </c>
      <c r="C2712" s="88" t="s">
        <v>65</v>
      </c>
      <c r="D2712" s="88" t="s">
        <v>131</v>
      </c>
      <c r="E2712" s="130">
        <v>0.04</v>
      </c>
      <c r="F2712" s="130">
        <v>1</v>
      </c>
      <c r="G2712" s="90">
        <v>152.64849359659999</v>
      </c>
      <c r="H2712" s="90">
        <v>14.334527635000001</v>
      </c>
      <c r="I2712" s="90">
        <v>-5.0758751999999997E-2</v>
      </c>
      <c r="J2712" s="90">
        <v>16.6276637106</v>
      </c>
      <c r="K2712" s="90">
        <v>1</v>
      </c>
      <c r="L2712" s="90">
        <v>1.2354731295000001</v>
      </c>
      <c r="M2712" s="90">
        <v>1.4051790000000001E-3</v>
      </c>
      <c r="N2712" s="89">
        <v>5</v>
      </c>
      <c r="O2712" s="89">
        <v>60</v>
      </c>
      <c r="P2712" s="89">
        <f t="shared" si="75"/>
        <v>30</v>
      </c>
      <c r="Q2712" s="91">
        <f>(alpha_a+beta_b*speed_s+ceta_c*speed_s^2+delta_d/speed_s)/(epsilon_e+feta_f*speed_s+gamma_g*speed_s^2)</f>
        <v>13.668226586017907</v>
      </c>
    </row>
    <row r="2713" spans="1:17" x14ac:dyDescent="0.25">
      <c r="A2713" s="88" t="s">
        <v>6</v>
      </c>
      <c r="B2713" s="88" t="s">
        <v>11</v>
      </c>
      <c r="C2713" s="88" t="s">
        <v>65</v>
      </c>
      <c r="D2713" s="88" t="s">
        <v>132</v>
      </c>
      <c r="E2713" s="130">
        <v>0.04</v>
      </c>
      <c r="F2713" s="130">
        <v>1</v>
      </c>
      <c r="G2713" s="90">
        <v>111.3543826297</v>
      </c>
      <c r="H2713" s="90">
        <v>-5.3031858106999996</v>
      </c>
      <c r="I2713" s="90">
        <v>0.41631964440000002</v>
      </c>
      <c r="J2713" s="90">
        <v>-8.197921247</v>
      </c>
      <c r="K2713" s="90">
        <v>1</v>
      </c>
      <c r="L2713" s="90">
        <v>-4.7546767500000003E-2</v>
      </c>
      <c r="M2713" s="90">
        <v>6.1707261999999999E-2</v>
      </c>
      <c r="N2713" s="89">
        <v>5</v>
      </c>
      <c r="O2713" s="89">
        <v>60</v>
      </c>
      <c r="P2713" s="89">
        <f t="shared" si="75"/>
        <v>30</v>
      </c>
      <c r="Q2713" s="91">
        <f>(alpha_a+beta_b*speed_s+ceta_c*speed_s^2+delta_d/speed_s)/(epsilon_e+feta_f*speed_s+gamma_g*speed_s^2)</f>
        <v>5.9276435707540962</v>
      </c>
    </row>
    <row r="2714" spans="1:17" x14ac:dyDescent="0.25">
      <c r="A2714" s="88" t="s">
        <v>6</v>
      </c>
      <c r="B2714" s="88" t="s">
        <v>11</v>
      </c>
      <c r="C2714" s="88" t="s">
        <v>65</v>
      </c>
      <c r="D2714" s="88" t="s">
        <v>133</v>
      </c>
      <c r="E2714" s="130">
        <v>0.04</v>
      </c>
      <c r="F2714" s="130">
        <v>1</v>
      </c>
      <c r="G2714" s="90">
        <v>24.044548800299999</v>
      </c>
      <c r="H2714" s="90">
        <v>-2.840347076</v>
      </c>
      <c r="I2714" s="90">
        <v>0.21480979720000001</v>
      </c>
      <c r="J2714" s="90">
        <v>-56.232696774300003</v>
      </c>
      <c r="K2714" s="90">
        <v>1</v>
      </c>
      <c r="L2714" s="90">
        <v>-1.1511811266</v>
      </c>
      <c r="M2714" s="90">
        <v>0.25793838019999998</v>
      </c>
      <c r="N2714" s="89">
        <v>5</v>
      </c>
      <c r="O2714" s="89">
        <v>60</v>
      </c>
      <c r="P2714" s="89">
        <f t="shared" si="75"/>
        <v>30</v>
      </c>
      <c r="Q2714" s="91">
        <f>(alpha_a+beta_b*speed_s+ceta_c*speed_s^2+delta_d/speed_s)/(epsilon_e+feta_f*speed_s+gamma_g*speed_s^2)</f>
        <v>0.65600481184325232</v>
      </c>
    </row>
    <row r="2715" spans="1:17" x14ac:dyDescent="0.25">
      <c r="A2715" s="88" t="s">
        <v>6</v>
      </c>
      <c r="B2715" s="88" t="s">
        <v>16</v>
      </c>
      <c r="C2715" s="88" t="s">
        <v>65</v>
      </c>
      <c r="D2715" s="88" t="s">
        <v>134</v>
      </c>
      <c r="E2715" s="130">
        <v>0.04</v>
      </c>
      <c r="F2715" s="130">
        <v>1</v>
      </c>
      <c r="G2715" s="90">
        <v>3.0926313475248071</v>
      </c>
      <c r="H2715" s="90">
        <v>3.9928600587470324</v>
      </c>
      <c r="I2715" s="90">
        <v>-6.6427615020407723E-3</v>
      </c>
      <c r="J2715" s="90">
        <v>0</v>
      </c>
      <c r="K2715" s="90">
        <v>0</v>
      </c>
      <c r="L2715" s="90">
        <v>0</v>
      </c>
      <c r="M2715" s="90">
        <v>0</v>
      </c>
      <c r="N2715" s="89">
        <v>12</v>
      </c>
      <c r="O2715" s="89">
        <v>65</v>
      </c>
      <c r="P2715" s="89">
        <f t="shared" si="75"/>
        <v>30</v>
      </c>
      <c r="Q2715" s="91">
        <f>EXP((alpha_a+(beta_b/speed_s))+(ceta_c*LN(speed_s)))</f>
        <v>24.609519503931935</v>
      </c>
    </row>
    <row r="2716" spans="1:17" x14ac:dyDescent="0.25">
      <c r="A2716" s="88" t="s">
        <v>6</v>
      </c>
      <c r="B2716" s="88" t="s">
        <v>16</v>
      </c>
      <c r="C2716" s="88" t="s">
        <v>65</v>
      </c>
      <c r="D2716" s="88" t="s">
        <v>135</v>
      </c>
      <c r="E2716" s="130">
        <v>0.04</v>
      </c>
      <c r="F2716" s="130">
        <v>1</v>
      </c>
      <c r="G2716" s="90">
        <v>124.93764626070649</v>
      </c>
      <c r="H2716" s="90">
        <v>-1.3961319197439088</v>
      </c>
      <c r="I2716" s="90">
        <v>16.063520395965192</v>
      </c>
      <c r="J2716" s="90">
        <v>-4.3928771871717169E-2</v>
      </c>
      <c r="K2716" s="90">
        <v>0</v>
      </c>
      <c r="L2716" s="90">
        <v>0</v>
      </c>
      <c r="M2716" s="90">
        <v>0</v>
      </c>
      <c r="N2716" s="89">
        <v>12</v>
      </c>
      <c r="O2716" s="89">
        <v>65</v>
      </c>
      <c r="P2716" s="89">
        <f t="shared" si="75"/>
        <v>30</v>
      </c>
      <c r="Q2716" s="91">
        <f>((alpha_a*(speed_s^beta_b))+(ceta_c*(speed_s^delta_d)))</f>
        <v>14.916677152959457</v>
      </c>
    </row>
    <row r="2717" spans="1:17" x14ac:dyDescent="0.25">
      <c r="A2717" s="88" t="s">
        <v>6</v>
      </c>
      <c r="B2717" s="88" t="s">
        <v>16</v>
      </c>
      <c r="C2717" s="88" t="s">
        <v>65</v>
      </c>
      <c r="D2717" s="88" t="s">
        <v>136</v>
      </c>
      <c r="E2717" s="130">
        <v>0.04</v>
      </c>
      <c r="F2717" s="130">
        <v>1</v>
      </c>
      <c r="G2717" s="90">
        <v>84.514085961123868</v>
      </c>
      <c r="H2717" s="90">
        <v>-0.92174194573394885</v>
      </c>
      <c r="I2717" s="90">
        <v>9.6601235000728867</v>
      </c>
      <c r="J2717" s="90">
        <v>5.1916308183084965E-2</v>
      </c>
      <c r="K2717" s="90">
        <v>0</v>
      </c>
      <c r="L2717" s="90">
        <v>0</v>
      </c>
      <c r="M2717" s="90">
        <v>0</v>
      </c>
      <c r="N2717" s="89">
        <v>12</v>
      </c>
      <c r="O2717" s="89">
        <v>69</v>
      </c>
      <c r="P2717" s="89">
        <f t="shared" si="75"/>
        <v>30</v>
      </c>
      <c r="Q2717" s="91">
        <f>((alpha_a*(speed_s^beta_b))+(ceta_c*(speed_s^delta_d)))</f>
        <v>15.201999674067309</v>
      </c>
    </row>
    <row r="2718" spans="1:17" x14ac:dyDescent="0.25">
      <c r="A2718" s="88" t="s">
        <v>6</v>
      </c>
      <c r="B2718" s="88" t="s">
        <v>16</v>
      </c>
      <c r="C2718" s="88" t="s">
        <v>65</v>
      </c>
      <c r="D2718" s="88" t="s">
        <v>137</v>
      </c>
      <c r="E2718" s="130">
        <v>0.04</v>
      </c>
      <c r="F2718" s="130">
        <v>1</v>
      </c>
      <c r="G2718" s="90">
        <v>139.33420566619517</v>
      </c>
      <c r="H2718" s="90">
        <v>-1.2448917890361497</v>
      </c>
      <c r="I2718" s="90">
        <v>9.4211316577032491</v>
      </c>
      <c r="J2718" s="90">
        <v>1.0615947265101908E-2</v>
      </c>
      <c r="K2718" s="90">
        <v>0</v>
      </c>
      <c r="L2718" s="90">
        <v>0</v>
      </c>
      <c r="M2718" s="90">
        <v>0</v>
      </c>
      <c r="N2718" s="89">
        <v>12</v>
      </c>
      <c r="O2718" s="89">
        <v>70</v>
      </c>
      <c r="P2718" s="89">
        <f t="shared" si="75"/>
        <v>30</v>
      </c>
      <c r="Q2718" s="91">
        <f>((alpha_a*(speed_s^beta_b))+(ceta_c*(speed_s^delta_d)))</f>
        <v>11.786819241853998</v>
      </c>
    </row>
    <row r="2719" spans="1:17" x14ac:dyDescent="0.25">
      <c r="A2719" s="88" t="s">
        <v>6</v>
      </c>
      <c r="B2719" s="88" t="s">
        <v>16</v>
      </c>
      <c r="C2719" s="88" t="s">
        <v>65</v>
      </c>
      <c r="D2719" s="88" t="s">
        <v>138</v>
      </c>
      <c r="E2719" s="130">
        <v>0.04</v>
      </c>
      <c r="F2719" s="130">
        <v>1</v>
      </c>
      <c r="G2719" s="90">
        <v>1400.0639231184025</v>
      </c>
      <c r="H2719" s="90">
        <v>-2.9130834250999991</v>
      </c>
      <c r="I2719" s="90">
        <v>13.920594067469057</v>
      </c>
      <c r="J2719" s="90">
        <v>-0.15356248651807045</v>
      </c>
      <c r="K2719" s="90">
        <v>0</v>
      </c>
      <c r="L2719" s="90">
        <v>0</v>
      </c>
      <c r="M2719" s="90">
        <v>0</v>
      </c>
      <c r="N2719" s="89">
        <v>12</v>
      </c>
      <c r="O2719" s="89">
        <v>71</v>
      </c>
      <c r="P2719" s="89">
        <f t="shared" si="75"/>
        <v>30</v>
      </c>
      <c r="Q2719" s="91">
        <f>((alpha_a*(speed_s^beta_b))+(ceta_c*(speed_s^delta_d)))</f>
        <v>8.3267864250295816</v>
      </c>
    </row>
    <row r="2720" spans="1:17" x14ac:dyDescent="0.25">
      <c r="A2720" s="88" t="s">
        <v>6</v>
      </c>
      <c r="B2720" s="88" t="s">
        <v>16</v>
      </c>
      <c r="C2720" s="88" t="s">
        <v>65</v>
      </c>
      <c r="D2720" s="88" t="s">
        <v>131</v>
      </c>
      <c r="E2720" s="130">
        <v>0.04</v>
      </c>
      <c r="F2720" s="130">
        <v>1</v>
      </c>
      <c r="G2720" s="90">
        <v>393.39661526980001</v>
      </c>
      <c r="H2720" s="90">
        <v>31.029744350400001</v>
      </c>
      <c r="I2720" s="90">
        <v>-0.3073863188</v>
      </c>
      <c r="J2720" s="90">
        <v>-91.4849491839</v>
      </c>
      <c r="K2720" s="90">
        <v>0</v>
      </c>
      <c r="L2720" s="90">
        <v>7.2855604773999998</v>
      </c>
      <c r="M2720" s="90">
        <v>-5.73570064E-2</v>
      </c>
      <c r="N2720" s="89">
        <v>5</v>
      </c>
      <c r="O2720" s="89">
        <v>70</v>
      </c>
      <c r="P2720" s="89">
        <f t="shared" si="75"/>
        <v>30</v>
      </c>
      <c r="Q2720" s="91">
        <f>(alpha_a+beta_b*speed_s+ceta_c*speed_s^2+delta_d/speed_s)/(epsilon_e+feta_f*speed_s+gamma_g*speed_s^2)</f>
        <v>6.2570821434691721</v>
      </c>
    </row>
    <row r="2721" spans="1:17" x14ac:dyDescent="0.25">
      <c r="A2721" s="88" t="s">
        <v>6</v>
      </c>
      <c r="B2721" s="88" t="s">
        <v>16</v>
      </c>
      <c r="C2721" s="88" t="s">
        <v>65</v>
      </c>
      <c r="D2721" s="88" t="s">
        <v>132</v>
      </c>
      <c r="E2721" s="130">
        <v>0.04</v>
      </c>
      <c r="F2721" s="130">
        <v>1</v>
      </c>
      <c r="G2721" s="90">
        <v>43.506400964599997</v>
      </c>
      <c r="H2721" s="90">
        <v>-1.7473125833000001</v>
      </c>
      <c r="I2721" s="90">
        <v>8.1924988800000001E-2</v>
      </c>
      <c r="J2721" s="90">
        <v>10.233329750799999</v>
      </c>
      <c r="K2721" s="90">
        <v>1</v>
      </c>
      <c r="L2721" s="90">
        <v>1.22868296E-2</v>
      </c>
      <c r="M2721" s="90">
        <v>2.61028879E-2</v>
      </c>
      <c r="N2721" s="89">
        <v>5</v>
      </c>
      <c r="O2721" s="89">
        <v>75</v>
      </c>
      <c r="P2721" s="89">
        <f t="shared" si="75"/>
        <v>30</v>
      </c>
      <c r="Q2721" s="91">
        <f>(alpha_a+beta_b*speed_s+ceta_c*speed_s^2+delta_d/speed_s)/(epsilon_e+feta_f*speed_s+gamma_g*speed_s^2)</f>
        <v>2.6209762158958707</v>
      </c>
    </row>
    <row r="2722" spans="1:17" x14ac:dyDescent="0.25">
      <c r="A2722" s="88" t="s">
        <v>6</v>
      </c>
      <c r="B2722" s="88" t="s">
        <v>16</v>
      </c>
      <c r="C2722" s="88" t="s">
        <v>65</v>
      </c>
      <c r="D2722" s="88" t="s">
        <v>133</v>
      </c>
      <c r="E2722" s="130">
        <v>0.04</v>
      </c>
      <c r="F2722" s="130">
        <v>1</v>
      </c>
      <c r="G2722" s="90">
        <v>-6.3368455109999999</v>
      </c>
      <c r="H2722" s="90">
        <v>0.57068949219999998</v>
      </c>
      <c r="I2722" s="90">
        <v>5.9459494999999996E-3</v>
      </c>
      <c r="J2722" s="90">
        <v>21.305490584000001</v>
      </c>
      <c r="K2722" s="90">
        <v>1</v>
      </c>
      <c r="L2722" s="90">
        <v>-0.46846477869999997</v>
      </c>
      <c r="M2722" s="90">
        <v>7.5346914099999995E-2</v>
      </c>
      <c r="N2722" s="89">
        <v>5</v>
      </c>
      <c r="O2722" s="89">
        <v>75</v>
      </c>
      <c r="P2722" s="89">
        <f t="shared" si="75"/>
        <v>30</v>
      </c>
      <c r="Q2722" s="91">
        <f>(alpha_a+beta_b*speed_s+ceta_c*speed_s^2+delta_d/speed_s)/(epsilon_e+feta_f*speed_s+gamma_g*speed_s^2)</f>
        <v>0.30763159527449485</v>
      </c>
    </row>
    <row r="2723" spans="1:17" x14ac:dyDescent="0.25">
      <c r="A2723" s="88" t="s">
        <v>6</v>
      </c>
      <c r="B2723" s="88" t="s">
        <v>15</v>
      </c>
      <c r="C2723" s="88" t="s">
        <v>65</v>
      </c>
      <c r="D2723" s="88" t="s">
        <v>134</v>
      </c>
      <c r="E2723" s="130">
        <v>0.04</v>
      </c>
      <c r="F2723" s="130">
        <v>1</v>
      </c>
      <c r="G2723" s="90">
        <v>16.841610281335846</v>
      </c>
      <c r="H2723" s="90">
        <v>8.6728865305558858E-2</v>
      </c>
      <c r="I2723" s="90">
        <v>135.35940866212701</v>
      </c>
      <c r="J2723" s="90">
        <v>-0.79963900812862998</v>
      </c>
      <c r="K2723" s="90">
        <v>0</v>
      </c>
      <c r="L2723" s="90">
        <v>0</v>
      </c>
      <c r="M2723" s="90">
        <v>0</v>
      </c>
      <c r="N2723" s="89">
        <v>12</v>
      </c>
      <c r="O2723" s="89">
        <v>73</v>
      </c>
      <c r="P2723" s="89">
        <f t="shared" si="75"/>
        <v>30</v>
      </c>
      <c r="Q2723" s="91">
        <f>((alpha_a*(speed_s^beta_b))+(ceta_c*(speed_s^delta_d)))</f>
        <v>31.539178051338581</v>
      </c>
    </row>
    <row r="2724" spans="1:17" x14ac:dyDescent="0.25">
      <c r="A2724" s="88" t="s">
        <v>6</v>
      </c>
      <c r="B2724" s="88" t="s">
        <v>15</v>
      </c>
      <c r="C2724" s="88" t="s">
        <v>65</v>
      </c>
      <c r="D2724" s="88" t="s">
        <v>135</v>
      </c>
      <c r="E2724" s="130">
        <v>0.04</v>
      </c>
      <c r="F2724" s="130">
        <v>1</v>
      </c>
      <c r="G2724" s="90">
        <v>97.384482590228004</v>
      </c>
      <c r="H2724" s="90">
        <v>-0.95107341448882299</v>
      </c>
      <c r="I2724" s="90">
        <v>13.230761025081732</v>
      </c>
      <c r="J2724" s="90">
        <v>4.2024135360326786E-2</v>
      </c>
      <c r="K2724" s="90">
        <v>0</v>
      </c>
      <c r="L2724" s="90">
        <v>0</v>
      </c>
      <c r="M2724" s="90">
        <v>0</v>
      </c>
      <c r="N2724" s="89">
        <v>12</v>
      </c>
      <c r="O2724" s="89">
        <v>74</v>
      </c>
      <c r="P2724" s="89">
        <f t="shared" si="75"/>
        <v>30</v>
      </c>
      <c r="Q2724" s="91">
        <f>((alpha_a*(speed_s^beta_b))+(ceta_c*(speed_s^delta_d)))</f>
        <v>19.097575444271957</v>
      </c>
    </row>
    <row r="2725" spans="1:17" x14ac:dyDescent="0.25">
      <c r="A2725" s="88" t="s">
        <v>6</v>
      </c>
      <c r="B2725" s="88" t="s">
        <v>15</v>
      </c>
      <c r="C2725" s="88" t="s">
        <v>65</v>
      </c>
      <c r="D2725" s="88" t="s">
        <v>136</v>
      </c>
      <c r="E2725" s="130">
        <v>0.04</v>
      </c>
      <c r="F2725" s="130">
        <v>1</v>
      </c>
      <c r="G2725" s="90">
        <v>102.01452678293788</v>
      </c>
      <c r="H2725" s="90">
        <v>-0.84043350361627212</v>
      </c>
      <c r="I2725" s="90">
        <v>11.10578809704</v>
      </c>
      <c r="J2725" s="90">
        <v>6.5180373623666313E-2</v>
      </c>
      <c r="K2725" s="90">
        <v>0</v>
      </c>
      <c r="L2725" s="90">
        <v>0</v>
      </c>
      <c r="M2725" s="90">
        <v>0</v>
      </c>
      <c r="N2725" s="89">
        <v>12</v>
      </c>
      <c r="O2725" s="89">
        <v>77</v>
      </c>
      <c r="P2725" s="89">
        <f t="shared" si="75"/>
        <v>30</v>
      </c>
      <c r="Q2725" s="91">
        <f>((alpha_a*(speed_s^beta_b))+(ceta_c*(speed_s^delta_d)))</f>
        <v>19.713220568515187</v>
      </c>
    </row>
    <row r="2726" spans="1:17" x14ac:dyDescent="0.25">
      <c r="A2726" s="88" t="s">
        <v>6</v>
      </c>
      <c r="B2726" s="88" t="s">
        <v>15</v>
      </c>
      <c r="C2726" s="88" t="s">
        <v>65</v>
      </c>
      <c r="D2726" s="88" t="s">
        <v>137</v>
      </c>
      <c r="E2726" s="130">
        <v>0.04</v>
      </c>
      <c r="F2726" s="130">
        <v>1</v>
      </c>
      <c r="G2726" s="90">
        <v>132.65295507585159</v>
      </c>
      <c r="H2726" s="90">
        <v>-0.97521808440576829</v>
      </c>
      <c r="I2726" s="90">
        <v>7.3397269684688666</v>
      </c>
      <c r="J2726" s="90">
        <v>0.10204867831035275</v>
      </c>
      <c r="K2726" s="90">
        <v>0</v>
      </c>
      <c r="L2726" s="90">
        <v>0</v>
      </c>
      <c r="M2726" s="90">
        <v>0</v>
      </c>
      <c r="N2726" s="89">
        <v>12</v>
      </c>
      <c r="O2726" s="89">
        <v>79</v>
      </c>
      <c r="P2726" s="89">
        <f t="shared" si="75"/>
        <v>30</v>
      </c>
      <c r="Q2726" s="91">
        <f>((alpha_a*(speed_s^beta_b))+(ceta_c*(speed_s^delta_d)))</f>
        <v>15.195904914399458</v>
      </c>
    </row>
    <row r="2727" spans="1:17" x14ac:dyDescent="0.25">
      <c r="A2727" s="88" t="s">
        <v>6</v>
      </c>
      <c r="B2727" s="88" t="s">
        <v>15</v>
      </c>
      <c r="C2727" s="88" t="s">
        <v>65</v>
      </c>
      <c r="D2727" s="88" t="s">
        <v>138</v>
      </c>
      <c r="E2727" s="130">
        <v>0.04</v>
      </c>
      <c r="F2727" s="130">
        <v>1</v>
      </c>
      <c r="G2727" s="90">
        <v>2.9167773652589162</v>
      </c>
      <c r="H2727" s="90">
        <v>1.5589437041090994</v>
      </c>
      <c r="I2727" s="90">
        <v>-0.16938899405788052</v>
      </c>
      <c r="J2727" s="90">
        <v>0</v>
      </c>
      <c r="K2727" s="90">
        <v>0</v>
      </c>
      <c r="L2727" s="90">
        <v>0</v>
      </c>
      <c r="M2727" s="90">
        <v>0</v>
      </c>
      <c r="N2727" s="89">
        <v>12</v>
      </c>
      <c r="O2727" s="89">
        <v>81</v>
      </c>
      <c r="P2727" s="89">
        <f t="shared" si="75"/>
        <v>30</v>
      </c>
      <c r="Q2727" s="91">
        <f>EXP((alpha_a+(beta_b/speed_s))+(ceta_c*LN(speed_s)))</f>
        <v>10.942089250780651</v>
      </c>
    </row>
    <row r="2728" spans="1:17" x14ac:dyDescent="0.25">
      <c r="A2728" s="88" t="s">
        <v>6</v>
      </c>
      <c r="B2728" s="88" t="s">
        <v>15</v>
      </c>
      <c r="C2728" s="88" t="s">
        <v>65</v>
      </c>
      <c r="D2728" s="88" t="s">
        <v>131</v>
      </c>
      <c r="E2728" s="130">
        <v>0.04</v>
      </c>
      <c r="F2728" s="130">
        <v>1</v>
      </c>
      <c r="G2728" s="90">
        <v>411.69914771740002</v>
      </c>
      <c r="H2728" s="90">
        <v>29.141021326899999</v>
      </c>
      <c r="I2728" s="90">
        <v>-0.34830164850000001</v>
      </c>
      <c r="J2728" s="90">
        <v>-110.02303753450001</v>
      </c>
      <c r="K2728" s="90">
        <v>0</v>
      </c>
      <c r="L2728" s="90">
        <v>5.4386877360000003</v>
      </c>
      <c r="M2728" s="90">
        <v>-5.3616989099999998E-2</v>
      </c>
      <c r="N2728" s="89">
        <v>5</v>
      </c>
      <c r="O2728" s="89">
        <v>80</v>
      </c>
      <c r="P2728" s="89">
        <f t="shared" si="75"/>
        <v>30</v>
      </c>
      <c r="Q2728" s="91">
        <f>(alpha_a+beta_b*speed_s+ceta_c*speed_s^2+delta_d/speed_s)/(epsilon_e+feta_f*speed_s+gamma_g*speed_s^2)</f>
        <v>8.4312082741753613</v>
      </c>
    </row>
    <row r="2729" spans="1:17" x14ac:dyDescent="0.25">
      <c r="A2729" s="88" t="s">
        <v>6</v>
      </c>
      <c r="B2729" s="88" t="s">
        <v>15</v>
      </c>
      <c r="C2729" s="88" t="s">
        <v>65</v>
      </c>
      <c r="D2729" s="88" t="s">
        <v>132</v>
      </c>
      <c r="E2729" s="130">
        <v>0.04</v>
      </c>
      <c r="F2729" s="130">
        <v>1</v>
      </c>
      <c r="G2729" s="90">
        <v>59.166120547200002</v>
      </c>
      <c r="H2729" s="90">
        <v>-2.1151979636</v>
      </c>
      <c r="I2729" s="90">
        <v>7.6617403900000006E-2</v>
      </c>
      <c r="J2729" s="90">
        <v>18.897508113499999</v>
      </c>
      <c r="K2729" s="90">
        <v>1</v>
      </c>
      <c r="L2729" s="90">
        <v>4.9977672299999998E-2</v>
      </c>
      <c r="M2729" s="90">
        <v>1.8237168299999999E-2</v>
      </c>
      <c r="N2729" s="89">
        <v>5</v>
      </c>
      <c r="O2729" s="89">
        <v>80</v>
      </c>
      <c r="P2729" s="89">
        <f t="shared" si="75"/>
        <v>30</v>
      </c>
      <c r="Q2729" s="91">
        <f>(alpha_a+beta_b*speed_s+ceta_c*speed_s^2+delta_d/speed_s)/(epsilon_e+feta_f*speed_s+gamma_g*speed_s^2)</f>
        <v>3.4524674018162642</v>
      </c>
    </row>
    <row r="2730" spans="1:17" x14ac:dyDescent="0.25">
      <c r="A2730" s="88" t="s">
        <v>6</v>
      </c>
      <c r="B2730" s="88" t="s">
        <v>15</v>
      </c>
      <c r="C2730" s="88" t="s">
        <v>65</v>
      </c>
      <c r="D2730" s="88" t="s">
        <v>133</v>
      </c>
      <c r="E2730" s="130">
        <v>0.04</v>
      </c>
      <c r="F2730" s="130">
        <v>1</v>
      </c>
      <c r="G2730" s="90">
        <v>-8.0155521910999994</v>
      </c>
      <c r="H2730" s="90">
        <v>0.81315753390000001</v>
      </c>
      <c r="I2730" s="90">
        <v>6.3774881999999998E-3</v>
      </c>
      <c r="J2730" s="90">
        <v>26.297603282899999</v>
      </c>
      <c r="K2730" s="90">
        <v>1</v>
      </c>
      <c r="L2730" s="90">
        <v>-0.48931996490000002</v>
      </c>
      <c r="M2730" s="90">
        <v>7.77593065E-2</v>
      </c>
      <c r="N2730" s="89">
        <v>5</v>
      </c>
      <c r="O2730" s="89">
        <v>80</v>
      </c>
      <c r="P2730" s="89">
        <f t="shared" si="75"/>
        <v>30</v>
      </c>
      <c r="Q2730" s="91">
        <f>(alpha_a+beta_b*speed_s+ceta_c*speed_s^2+delta_d/speed_s)/(epsilon_e+feta_f*speed_s+gamma_g*speed_s^2)</f>
        <v>0.40841842673562118</v>
      </c>
    </row>
    <row r="2731" spans="1:17" x14ac:dyDescent="0.25">
      <c r="A2731" s="88" t="s">
        <v>6</v>
      </c>
      <c r="B2731" s="88" t="s">
        <v>14</v>
      </c>
      <c r="C2731" s="88" t="s">
        <v>65</v>
      </c>
      <c r="D2731" s="88" t="s">
        <v>134</v>
      </c>
      <c r="E2731" s="130">
        <v>0.04</v>
      </c>
      <c r="F2731" s="130">
        <v>1</v>
      </c>
      <c r="G2731" s="90">
        <v>30.389921325603289</v>
      </c>
      <c r="H2731" s="90">
        <v>0.12279202061144888</v>
      </c>
      <c r="I2731" s="90">
        <v>10.232534563622909</v>
      </c>
      <c r="J2731" s="90">
        <v>8.0043474735122817E-3</v>
      </c>
      <c r="K2731" s="90">
        <v>31.371924613409131</v>
      </c>
      <c r="L2731" s="90">
        <v>0</v>
      </c>
      <c r="M2731" s="90">
        <v>0</v>
      </c>
      <c r="N2731" s="89">
        <v>12</v>
      </c>
      <c r="O2731" s="89">
        <v>63</v>
      </c>
      <c r="P2731" s="89">
        <f t="shared" si="75"/>
        <v>30</v>
      </c>
      <c r="Q2731" s="91">
        <f>((epsilon_e+(alpha_a*EXP(((-1)*beta_b)*speed_s)))+(ceta_c*EXP(((-1)*delta_d)*speed_s)))</f>
        <v>40.183718678040535</v>
      </c>
    </row>
    <row r="2732" spans="1:17" x14ac:dyDescent="0.25">
      <c r="A2732" s="88" t="s">
        <v>6</v>
      </c>
      <c r="B2732" s="88" t="s">
        <v>14</v>
      </c>
      <c r="C2732" s="88" t="s">
        <v>65</v>
      </c>
      <c r="D2732" s="88" t="s">
        <v>135</v>
      </c>
      <c r="E2732" s="130">
        <v>0.04</v>
      </c>
      <c r="F2732" s="130">
        <v>1</v>
      </c>
      <c r="G2732" s="90">
        <v>3.4760362716086819</v>
      </c>
      <c r="H2732" s="90">
        <v>2.4145163743174178</v>
      </c>
      <c r="I2732" s="90">
        <v>-7.745905061877098E-2</v>
      </c>
      <c r="J2732" s="90">
        <v>0</v>
      </c>
      <c r="K2732" s="90">
        <v>0</v>
      </c>
      <c r="L2732" s="90">
        <v>0</v>
      </c>
      <c r="M2732" s="90">
        <v>0</v>
      </c>
      <c r="N2732" s="89">
        <v>12</v>
      </c>
      <c r="O2732" s="89">
        <v>64</v>
      </c>
      <c r="P2732" s="89">
        <f t="shared" si="75"/>
        <v>30</v>
      </c>
      <c r="Q2732" s="91">
        <f>EXP((alpha_a+(beta_b/speed_s))+(ceta_c*LN(speed_s)))</f>
        <v>26.925307150292618</v>
      </c>
    </row>
    <row r="2733" spans="1:17" x14ac:dyDescent="0.25">
      <c r="A2733" s="88" t="s">
        <v>6</v>
      </c>
      <c r="B2733" s="88" t="s">
        <v>14</v>
      </c>
      <c r="C2733" s="88" t="s">
        <v>65</v>
      </c>
      <c r="D2733" s="88" t="s">
        <v>136</v>
      </c>
      <c r="E2733" s="130">
        <v>0.04</v>
      </c>
      <c r="F2733" s="130">
        <v>1</v>
      </c>
      <c r="G2733" s="90">
        <v>21.539585461454852</v>
      </c>
      <c r="H2733" s="90">
        <v>-1.3914748084917956E-3</v>
      </c>
      <c r="I2733" s="90">
        <v>121.94354125770923</v>
      </c>
      <c r="J2733" s="90">
        <v>-0.89136065853984936</v>
      </c>
      <c r="K2733" s="90">
        <v>0</v>
      </c>
      <c r="L2733" s="90">
        <v>0</v>
      </c>
      <c r="M2733" s="90">
        <v>0</v>
      </c>
      <c r="N2733" s="89">
        <v>12</v>
      </c>
      <c r="O2733" s="89">
        <v>68</v>
      </c>
      <c r="P2733" s="89">
        <f t="shared" si="75"/>
        <v>30</v>
      </c>
      <c r="Q2733" s="91">
        <f>((alpha_a*(speed_s^beta_b))+(ceta_c*(speed_s^delta_d)))</f>
        <v>27.319696832939865</v>
      </c>
    </row>
    <row r="2734" spans="1:17" x14ac:dyDescent="0.25">
      <c r="A2734" s="88" t="s">
        <v>6</v>
      </c>
      <c r="B2734" s="88" t="s">
        <v>14</v>
      </c>
      <c r="C2734" s="88" t="s">
        <v>65</v>
      </c>
      <c r="D2734" s="88" t="s">
        <v>137</v>
      </c>
      <c r="E2734" s="130">
        <v>0.04</v>
      </c>
      <c r="F2734" s="130">
        <v>1</v>
      </c>
      <c r="G2734" s="90">
        <v>66.644703768140872</v>
      </c>
      <c r="H2734" s="90">
        <v>1.0047397601107664</v>
      </c>
      <c r="I2734" s="90">
        <v>-0.37667298983989644</v>
      </c>
      <c r="J2734" s="90">
        <v>0</v>
      </c>
      <c r="K2734" s="90">
        <v>0</v>
      </c>
      <c r="L2734" s="90">
        <v>0</v>
      </c>
      <c r="M2734" s="90">
        <v>0</v>
      </c>
      <c r="N2734" s="89">
        <v>12</v>
      </c>
      <c r="O2734" s="89">
        <v>69</v>
      </c>
      <c r="P2734" s="89">
        <f t="shared" si="75"/>
        <v>30</v>
      </c>
      <c r="Q2734" s="91">
        <f>((alpha_a*(beta_b^speed_s))*(speed_s^ceta_c))</f>
        <v>21.329546642495579</v>
      </c>
    </row>
    <row r="2735" spans="1:17" x14ac:dyDescent="0.25">
      <c r="A2735" s="88" t="s">
        <v>6</v>
      </c>
      <c r="B2735" s="88" t="s">
        <v>14</v>
      </c>
      <c r="C2735" s="88" t="s">
        <v>65</v>
      </c>
      <c r="D2735" s="88" t="s">
        <v>138</v>
      </c>
      <c r="E2735" s="130">
        <v>0.04</v>
      </c>
      <c r="F2735" s="130">
        <v>1</v>
      </c>
      <c r="G2735" s="90">
        <v>34.525826305254817</v>
      </c>
      <c r="H2735" s="90">
        <v>1.0014384915365895</v>
      </c>
      <c r="I2735" s="90">
        <v>-0.25858001825301818</v>
      </c>
      <c r="J2735" s="90">
        <v>0</v>
      </c>
      <c r="K2735" s="90">
        <v>0</v>
      </c>
      <c r="L2735" s="90">
        <v>0</v>
      </c>
      <c r="M2735" s="90">
        <v>0</v>
      </c>
      <c r="N2735" s="89">
        <v>12</v>
      </c>
      <c r="O2735" s="89">
        <v>71</v>
      </c>
      <c r="P2735" s="89">
        <f t="shared" si="75"/>
        <v>30</v>
      </c>
      <c r="Q2735" s="91">
        <f>((alpha_a*(beta_b^speed_s))*(speed_s^ceta_c))</f>
        <v>14.95954695713259</v>
      </c>
    </row>
    <row r="2736" spans="1:17" x14ac:dyDescent="0.25">
      <c r="A2736" s="88" t="s">
        <v>6</v>
      </c>
      <c r="B2736" s="88" t="s">
        <v>14</v>
      </c>
      <c r="C2736" s="88" t="s">
        <v>65</v>
      </c>
      <c r="D2736" s="88" t="s">
        <v>131</v>
      </c>
      <c r="E2736" s="130">
        <v>0.04</v>
      </c>
      <c r="F2736" s="130">
        <v>1</v>
      </c>
      <c r="G2736" s="90">
        <v>107.8931997783</v>
      </c>
      <c r="H2736" s="90">
        <v>8.1268966222000003</v>
      </c>
      <c r="I2736" s="90">
        <v>-8.5028232600000003E-2</v>
      </c>
      <c r="J2736" s="90">
        <v>-58.575183479400003</v>
      </c>
      <c r="K2736" s="90">
        <v>0</v>
      </c>
      <c r="L2736" s="90">
        <v>1.068360537</v>
      </c>
      <c r="M2736" s="90">
        <v>-8.3861227E-3</v>
      </c>
      <c r="N2736" s="89">
        <v>5</v>
      </c>
      <c r="O2736" s="89">
        <v>70</v>
      </c>
      <c r="P2736" s="89">
        <f t="shared" si="75"/>
        <v>30</v>
      </c>
      <c r="Q2736" s="91">
        <f>(alpha_a+beta_b*speed_s+ceta_c*speed_s^2+delta_d/speed_s)/(epsilon_e+feta_f*speed_s+gamma_g*speed_s^2)</f>
        <v>11.150421357691686</v>
      </c>
    </row>
    <row r="2737" spans="1:17" x14ac:dyDescent="0.25">
      <c r="A2737" s="88" t="s">
        <v>6</v>
      </c>
      <c r="B2737" s="88" t="s">
        <v>14</v>
      </c>
      <c r="C2737" s="88" t="s">
        <v>65</v>
      </c>
      <c r="D2737" s="88" t="s">
        <v>132</v>
      </c>
      <c r="E2737" s="130">
        <v>0.04</v>
      </c>
      <c r="F2737" s="130">
        <v>1</v>
      </c>
      <c r="G2737" s="90">
        <v>114.10312771460001</v>
      </c>
      <c r="H2737" s="90">
        <v>-3.8964989755000001</v>
      </c>
      <c r="I2737" s="90">
        <v>0.22379055289999999</v>
      </c>
      <c r="J2737" s="90">
        <v>-18.4239395448</v>
      </c>
      <c r="K2737" s="90">
        <v>1</v>
      </c>
      <c r="L2737" s="90">
        <v>0.10537199529999999</v>
      </c>
      <c r="M2737" s="90">
        <v>4.2611880499999998E-2</v>
      </c>
      <c r="N2737" s="89">
        <v>5</v>
      </c>
      <c r="O2737" s="89">
        <v>70</v>
      </c>
      <c r="P2737" s="89">
        <f t="shared" si="75"/>
        <v>30</v>
      </c>
      <c r="Q2737" s="91">
        <f>(alpha_a+beta_b*speed_s+ceta_c*speed_s^2+delta_d/speed_s)/(epsilon_e+feta_f*speed_s+gamma_g*speed_s^2)</f>
        <v>4.6576546065841766</v>
      </c>
    </row>
    <row r="2738" spans="1:17" x14ac:dyDescent="0.25">
      <c r="A2738" s="88" t="s">
        <v>6</v>
      </c>
      <c r="B2738" s="88" t="s">
        <v>14</v>
      </c>
      <c r="C2738" s="88" t="s">
        <v>65</v>
      </c>
      <c r="D2738" s="88" t="s">
        <v>133</v>
      </c>
      <c r="E2738" s="130">
        <v>0.04</v>
      </c>
      <c r="F2738" s="130">
        <v>1</v>
      </c>
      <c r="G2738" s="90">
        <v>-11.6361677845</v>
      </c>
      <c r="H2738" s="90">
        <v>0.96680733669999996</v>
      </c>
      <c r="I2738" s="90">
        <v>1.9051036100000002E-2</v>
      </c>
      <c r="J2738" s="90">
        <v>51.162824857499999</v>
      </c>
      <c r="K2738" s="90">
        <v>1</v>
      </c>
      <c r="L2738" s="90">
        <v>-0.38711369359999998</v>
      </c>
      <c r="M2738" s="90">
        <v>9.2477491699999997E-2</v>
      </c>
      <c r="N2738" s="89">
        <v>5</v>
      </c>
      <c r="O2738" s="89">
        <v>75</v>
      </c>
      <c r="P2738" s="89">
        <f t="shared" si="75"/>
        <v>30</v>
      </c>
      <c r="Q2738" s="91">
        <f>(alpha_a+beta_b*speed_s+ceta_c*speed_s^2+delta_d/speed_s)/(epsilon_e+feta_f*speed_s+gamma_g*speed_s^2)</f>
        <v>0.49877777412951979</v>
      </c>
    </row>
    <row r="2739" spans="1:17" x14ac:dyDescent="0.25">
      <c r="A2739" s="88" t="s">
        <v>6</v>
      </c>
      <c r="B2739" s="88" t="s">
        <v>13</v>
      </c>
      <c r="C2739" s="88" t="s">
        <v>65</v>
      </c>
      <c r="D2739" s="88" t="s">
        <v>134</v>
      </c>
      <c r="E2739" s="130">
        <v>0.04</v>
      </c>
      <c r="F2739" s="130">
        <v>1</v>
      </c>
      <c r="G2739" s="90">
        <v>-1.8406078718574974E-4</v>
      </c>
      <c r="H2739" s="90">
        <v>2.4925509808717543E-2</v>
      </c>
      <c r="I2739" s="90">
        <v>-1.1724106632948876</v>
      </c>
      <c r="J2739" s="90">
        <v>60.180308333762625</v>
      </c>
      <c r="K2739" s="90">
        <v>0</v>
      </c>
      <c r="L2739" s="90">
        <v>0</v>
      </c>
      <c r="M2739" s="90">
        <v>0</v>
      </c>
      <c r="N2739" s="89">
        <v>12</v>
      </c>
      <c r="O2739" s="89">
        <v>60</v>
      </c>
      <c r="P2739" s="89">
        <f t="shared" si="75"/>
        <v>30</v>
      </c>
      <c r="Q2739" s="91">
        <f>(((alpha_a*(speed_s^3))+(beta_b*(speed_s^2))+(ceta_c*speed_s))+delta_d)</f>
        <v>42.471306008746538</v>
      </c>
    </row>
    <row r="2740" spans="1:17" x14ac:dyDescent="0.25">
      <c r="A2740" s="88" t="s">
        <v>6</v>
      </c>
      <c r="B2740" s="88" t="s">
        <v>13</v>
      </c>
      <c r="C2740" s="88" t="s">
        <v>65</v>
      </c>
      <c r="D2740" s="88" t="s">
        <v>135</v>
      </c>
      <c r="E2740" s="130">
        <v>0.04</v>
      </c>
      <c r="F2740" s="130">
        <v>1</v>
      </c>
      <c r="G2740" s="90">
        <v>3.4643885394731133</v>
      </c>
      <c r="H2740" s="90">
        <v>2.6812313366041982</v>
      </c>
      <c r="I2740" s="90">
        <v>-6.1475698271708228E-2</v>
      </c>
      <c r="J2740" s="90">
        <v>0</v>
      </c>
      <c r="K2740" s="90">
        <v>0</v>
      </c>
      <c r="L2740" s="90">
        <v>0</v>
      </c>
      <c r="M2740" s="90">
        <v>0</v>
      </c>
      <c r="N2740" s="89">
        <v>12</v>
      </c>
      <c r="O2740" s="89">
        <v>62</v>
      </c>
      <c r="P2740" s="89">
        <f t="shared" si="75"/>
        <v>30</v>
      </c>
      <c r="Q2740" s="91">
        <f>EXP((alpha_a+(beta_b/speed_s))+(ceta_c*LN(speed_s)))</f>
        <v>28.351273033977446</v>
      </c>
    </row>
    <row r="2741" spans="1:17" x14ac:dyDescent="0.25">
      <c r="A2741" s="88" t="s">
        <v>6</v>
      </c>
      <c r="B2741" s="88" t="s">
        <v>13</v>
      </c>
      <c r="C2741" s="88" t="s">
        <v>65</v>
      </c>
      <c r="D2741" s="88" t="s">
        <v>136</v>
      </c>
      <c r="E2741" s="130">
        <v>0.04</v>
      </c>
      <c r="F2741" s="130">
        <v>1</v>
      </c>
      <c r="G2741" s="90">
        <v>-2.1024228323130928E-4</v>
      </c>
      <c r="H2741" s="90">
        <v>2.7463477337499882E-2</v>
      </c>
      <c r="I2741" s="90">
        <v>-1.2876855630951116</v>
      </c>
      <c r="J2741" s="90">
        <v>47.761031848409608</v>
      </c>
      <c r="K2741" s="90">
        <v>0</v>
      </c>
      <c r="L2741" s="90">
        <v>0</v>
      </c>
      <c r="M2741" s="90">
        <v>0</v>
      </c>
      <c r="N2741" s="89">
        <v>12</v>
      </c>
      <c r="O2741" s="89">
        <v>66</v>
      </c>
      <c r="P2741" s="89">
        <f t="shared" si="75"/>
        <v>30</v>
      </c>
      <c r="Q2741" s="91">
        <f>(((alpha_a*(speed_s^3))+(beta_b*(speed_s^2))+(ceta_c*speed_s))+delta_d)</f>
        <v>28.171052912060798</v>
      </c>
    </row>
    <row r="2742" spans="1:17" x14ac:dyDescent="0.25">
      <c r="A2742" s="88" t="s">
        <v>6</v>
      </c>
      <c r="B2742" s="88" t="s">
        <v>13</v>
      </c>
      <c r="C2742" s="88" t="s">
        <v>65</v>
      </c>
      <c r="D2742" s="88" t="s">
        <v>137</v>
      </c>
      <c r="E2742" s="130">
        <v>0.04</v>
      </c>
      <c r="F2742" s="130">
        <v>1</v>
      </c>
      <c r="G2742" s="90">
        <v>78.519439459752675</v>
      </c>
      <c r="H2742" s="90">
        <v>1.0070194572800282</v>
      </c>
      <c r="I2742" s="90">
        <v>-0.43433914928580208</v>
      </c>
      <c r="J2742" s="90">
        <v>0</v>
      </c>
      <c r="K2742" s="90">
        <v>0</v>
      </c>
      <c r="L2742" s="90">
        <v>0</v>
      </c>
      <c r="M2742" s="90">
        <v>0</v>
      </c>
      <c r="N2742" s="89">
        <v>12</v>
      </c>
      <c r="O2742" s="89">
        <v>67</v>
      </c>
      <c r="P2742" s="89">
        <f t="shared" si="75"/>
        <v>30</v>
      </c>
      <c r="Q2742" s="91">
        <f>((alpha_a*(beta_b^speed_s))*(speed_s^ceta_c))</f>
        <v>22.107592919292006</v>
      </c>
    </row>
    <row r="2743" spans="1:17" x14ac:dyDescent="0.25">
      <c r="A2743" s="88" t="s">
        <v>6</v>
      </c>
      <c r="B2743" s="88" t="s">
        <v>13</v>
      </c>
      <c r="C2743" s="88" t="s">
        <v>65</v>
      </c>
      <c r="D2743" s="88" t="s">
        <v>138</v>
      </c>
      <c r="E2743" s="130">
        <v>0.04</v>
      </c>
      <c r="F2743" s="130">
        <v>1</v>
      </c>
      <c r="G2743" s="90">
        <v>3.0506266828198636</v>
      </c>
      <c r="H2743" s="90">
        <v>2.4363120885815719</v>
      </c>
      <c r="I2743" s="90">
        <v>-0.1097631665807015</v>
      </c>
      <c r="J2743" s="90">
        <v>0</v>
      </c>
      <c r="K2743" s="90">
        <v>0</v>
      </c>
      <c r="L2743" s="90">
        <v>0</v>
      </c>
      <c r="M2743" s="90">
        <v>0</v>
      </c>
      <c r="N2743" s="89">
        <v>12</v>
      </c>
      <c r="O2743" s="89">
        <v>66</v>
      </c>
      <c r="P2743" s="89">
        <f t="shared" si="75"/>
        <v>30</v>
      </c>
      <c r="Q2743" s="91">
        <f>EXP((alpha_a+(beta_b/speed_s))+(ceta_c*LN(speed_s)))</f>
        <v>15.776332768808485</v>
      </c>
    </row>
    <row r="2744" spans="1:17" x14ac:dyDescent="0.25">
      <c r="A2744" s="88" t="s">
        <v>6</v>
      </c>
      <c r="B2744" s="88" t="s">
        <v>13</v>
      </c>
      <c r="C2744" s="88" t="s">
        <v>65</v>
      </c>
      <c r="D2744" s="88" t="s">
        <v>131</v>
      </c>
      <c r="E2744" s="130">
        <v>0.04</v>
      </c>
      <c r="F2744" s="130">
        <v>1</v>
      </c>
      <c r="G2744" s="90">
        <v>30.654128011299999</v>
      </c>
      <c r="H2744" s="90">
        <v>0.68219767239999995</v>
      </c>
      <c r="I2744" s="90">
        <v>-1.64939084E-2</v>
      </c>
      <c r="J2744" s="90">
        <v>59.336703667099997</v>
      </c>
      <c r="K2744" s="90">
        <v>1</v>
      </c>
      <c r="L2744" s="90">
        <v>0.157032851</v>
      </c>
      <c r="M2744" s="90">
        <v>-2.4928453000000001E-3</v>
      </c>
      <c r="N2744" s="89">
        <v>5</v>
      </c>
      <c r="O2744" s="89">
        <v>65</v>
      </c>
      <c r="P2744" s="89">
        <f t="shared" si="75"/>
        <v>30</v>
      </c>
      <c r="Q2744" s="91">
        <f>(alpha_a+beta_b*speed_s+ceta_c*speed_s^2+delta_d/speed_s)/(epsilon_e+feta_f*speed_s+gamma_g*speed_s^2)</f>
        <v>11.032230947539484</v>
      </c>
    </row>
    <row r="2745" spans="1:17" x14ac:dyDescent="0.25">
      <c r="A2745" s="88" t="s">
        <v>6</v>
      </c>
      <c r="B2745" s="88" t="s">
        <v>13</v>
      </c>
      <c r="C2745" s="88" t="s">
        <v>65</v>
      </c>
      <c r="D2745" s="88" t="s">
        <v>132</v>
      </c>
      <c r="E2745" s="130">
        <v>0.04</v>
      </c>
      <c r="F2745" s="130">
        <v>1</v>
      </c>
      <c r="G2745" s="90">
        <v>95.206747512000007</v>
      </c>
      <c r="H2745" s="90">
        <v>-4.3120448725999996</v>
      </c>
      <c r="I2745" s="90">
        <v>0.23277912649999999</v>
      </c>
      <c r="J2745" s="90">
        <v>-5.5972143404999999</v>
      </c>
      <c r="K2745" s="90">
        <v>1</v>
      </c>
      <c r="L2745" s="90">
        <v>1.46875814E-2</v>
      </c>
      <c r="M2745" s="90">
        <v>3.9242891600000003E-2</v>
      </c>
      <c r="N2745" s="89">
        <v>5</v>
      </c>
      <c r="O2745" s="89">
        <v>60</v>
      </c>
      <c r="P2745" s="89">
        <f t="shared" si="75"/>
        <v>30</v>
      </c>
      <c r="Q2745" s="91">
        <f>(alpha_a+beta_b*speed_s+ceta_c*speed_s^2+delta_d/speed_s)/(epsilon_e+feta_f*speed_s+gamma_g*speed_s^2)</f>
        <v>4.7650628681538612</v>
      </c>
    </row>
    <row r="2746" spans="1:17" x14ac:dyDescent="0.25">
      <c r="A2746" s="88" t="s">
        <v>6</v>
      </c>
      <c r="B2746" s="88" t="s">
        <v>13</v>
      </c>
      <c r="C2746" s="88" t="s">
        <v>65</v>
      </c>
      <c r="D2746" s="88" t="s">
        <v>133</v>
      </c>
      <c r="E2746" s="130">
        <v>0.04</v>
      </c>
      <c r="F2746" s="130">
        <v>1</v>
      </c>
      <c r="G2746" s="90">
        <v>-9.0753069733</v>
      </c>
      <c r="H2746" s="90">
        <v>0.53764256089999996</v>
      </c>
      <c r="I2746" s="90">
        <v>4.5031015600000002E-2</v>
      </c>
      <c r="J2746" s="90">
        <v>54.401644318499997</v>
      </c>
      <c r="K2746" s="90">
        <v>1</v>
      </c>
      <c r="L2746" s="90">
        <v>-0.38951281519999997</v>
      </c>
      <c r="M2746" s="90">
        <v>0.1191458541</v>
      </c>
      <c r="N2746" s="89">
        <v>5</v>
      </c>
      <c r="O2746" s="89">
        <v>70</v>
      </c>
      <c r="P2746" s="89">
        <f t="shared" si="75"/>
        <v>30</v>
      </c>
      <c r="Q2746" s="91">
        <f>(alpha_a+beta_b*speed_s+ceta_c*speed_s^2+delta_d/speed_s)/(epsilon_e+feta_f*speed_s+gamma_g*speed_s^2)</f>
        <v>0.51162483444586593</v>
      </c>
    </row>
    <row r="2747" spans="1:17" x14ac:dyDescent="0.25">
      <c r="A2747" s="88" t="s">
        <v>6</v>
      </c>
      <c r="B2747" s="88" t="s">
        <v>12</v>
      </c>
      <c r="C2747" s="88" t="s">
        <v>65</v>
      </c>
      <c r="D2747" s="88" t="s">
        <v>134</v>
      </c>
      <c r="E2747" s="130">
        <v>0.04</v>
      </c>
      <c r="F2747" s="130">
        <v>1</v>
      </c>
      <c r="G2747" s="90">
        <v>-2.1940934354788074E-4</v>
      </c>
      <c r="H2747" s="90">
        <v>2.6486461986497609E-2</v>
      </c>
      <c r="I2747" s="90">
        <v>-1.1629502699854792</v>
      </c>
      <c r="J2747" s="90">
        <v>66.711169810480868</v>
      </c>
      <c r="K2747" s="90">
        <v>0</v>
      </c>
      <c r="L2747" s="90">
        <v>0</v>
      </c>
      <c r="M2747" s="90">
        <v>0</v>
      </c>
      <c r="N2747" s="89">
        <v>12</v>
      </c>
      <c r="O2747" s="89">
        <v>54</v>
      </c>
      <c r="P2747" s="89">
        <f t="shared" si="75"/>
        <v>30</v>
      </c>
      <c r="Q2747" s="91">
        <f>(((alpha_a*(speed_s^3))+(beta_b*(speed_s^2))+(ceta_c*speed_s))+delta_d)</f>
        <v>49.736425222971562</v>
      </c>
    </row>
    <row r="2748" spans="1:17" x14ac:dyDescent="0.25">
      <c r="A2748" s="88" t="s">
        <v>6</v>
      </c>
      <c r="B2748" s="88" t="s">
        <v>12</v>
      </c>
      <c r="C2748" s="88" t="s">
        <v>65</v>
      </c>
      <c r="D2748" s="88" t="s">
        <v>135</v>
      </c>
      <c r="E2748" s="130">
        <v>0.04</v>
      </c>
      <c r="F2748" s="130">
        <v>1</v>
      </c>
      <c r="G2748" s="90">
        <v>-2.2367956044922114E-4</v>
      </c>
      <c r="H2748" s="90">
        <v>2.709964553758322E-2</v>
      </c>
      <c r="I2748" s="90">
        <v>-1.1597324248797989</v>
      </c>
      <c r="J2748" s="90">
        <v>49.796987424050293</v>
      </c>
      <c r="K2748" s="90">
        <v>0</v>
      </c>
      <c r="L2748" s="90">
        <v>0</v>
      </c>
      <c r="M2748" s="90">
        <v>0</v>
      </c>
      <c r="N2748" s="89">
        <v>12</v>
      </c>
      <c r="O2748" s="89">
        <v>56</v>
      </c>
      <c r="P2748" s="89">
        <f t="shared" si="75"/>
        <v>30</v>
      </c>
      <c r="Q2748" s="91">
        <f>(((alpha_a*(speed_s^3))+(beta_b*(speed_s^2))+(ceta_c*speed_s))+delta_d)</f>
        <v>33.355347529352258</v>
      </c>
    </row>
    <row r="2749" spans="1:17" x14ac:dyDescent="0.25">
      <c r="A2749" s="88" t="s">
        <v>6</v>
      </c>
      <c r="B2749" s="88" t="s">
        <v>12</v>
      </c>
      <c r="C2749" s="88" t="s">
        <v>65</v>
      </c>
      <c r="D2749" s="88" t="s">
        <v>136</v>
      </c>
      <c r="E2749" s="130">
        <v>0.04</v>
      </c>
      <c r="F2749" s="130">
        <v>1</v>
      </c>
      <c r="G2749" s="90">
        <v>-2.4916826987865428E-4</v>
      </c>
      <c r="H2749" s="90">
        <v>3.2444399190651951E-2</v>
      </c>
      <c r="I2749" s="90">
        <v>-1.4700866753838597</v>
      </c>
      <c r="J2749" s="90">
        <v>54.42345511901209</v>
      </c>
      <c r="K2749" s="90">
        <v>0</v>
      </c>
      <c r="L2749" s="90">
        <v>0</v>
      </c>
      <c r="M2749" s="90">
        <v>0</v>
      </c>
      <c r="N2749" s="89">
        <v>12</v>
      </c>
      <c r="O2749" s="89">
        <v>59</v>
      </c>
      <c r="P2749" s="89">
        <f t="shared" si="75"/>
        <v>30</v>
      </c>
      <c r="Q2749" s="91">
        <f>(((alpha_a*(speed_s^3))+(beta_b*(speed_s^2))+(ceta_c*speed_s))+delta_d)</f>
        <v>32.793270842359391</v>
      </c>
    </row>
    <row r="2750" spans="1:17" x14ac:dyDescent="0.25">
      <c r="A2750" s="88" t="s">
        <v>6</v>
      </c>
      <c r="B2750" s="88" t="s">
        <v>12</v>
      </c>
      <c r="C2750" s="88" t="s">
        <v>65</v>
      </c>
      <c r="D2750" s="88" t="s">
        <v>137</v>
      </c>
      <c r="E2750" s="130">
        <v>0.04</v>
      </c>
      <c r="F2750" s="130">
        <v>1</v>
      </c>
      <c r="G2750" s="90">
        <v>3.7729727849374846</v>
      </c>
      <c r="H2750" s="90">
        <v>2.0677542209033803</v>
      </c>
      <c r="I2750" s="90">
        <v>-0.16848175892266515</v>
      </c>
      <c r="J2750" s="90">
        <v>0</v>
      </c>
      <c r="K2750" s="90">
        <v>0</v>
      </c>
      <c r="L2750" s="90">
        <v>0</v>
      </c>
      <c r="M2750" s="90">
        <v>0</v>
      </c>
      <c r="N2750" s="89">
        <v>12</v>
      </c>
      <c r="O2750" s="89">
        <v>61</v>
      </c>
      <c r="P2750" s="89">
        <f t="shared" si="75"/>
        <v>30</v>
      </c>
      <c r="Q2750" s="91">
        <f>EXP((alpha_a+(beta_b/speed_s))+(ceta_c*LN(speed_s)))</f>
        <v>26.28131441950784</v>
      </c>
    </row>
    <row r="2751" spans="1:17" x14ac:dyDescent="0.25">
      <c r="A2751" s="88" t="s">
        <v>6</v>
      </c>
      <c r="B2751" s="88" t="s">
        <v>12</v>
      </c>
      <c r="C2751" s="88" t="s">
        <v>65</v>
      </c>
      <c r="D2751" s="88" t="s">
        <v>138</v>
      </c>
      <c r="E2751" s="130">
        <v>0.04</v>
      </c>
      <c r="F2751" s="130">
        <v>1</v>
      </c>
      <c r="G2751" s="90">
        <v>-7.3139017932196369E-5</v>
      </c>
      <c r="H2751" s="90">
        <v>1.0808721151458041E-2</v>
      </c>
      <c r="I2751" s="90">
        <v>-0.58340122730316024</v>
      </c>
      <c r="J2751" s="90">
        <v>28.341261242975168</v>
      </c>
      <c r="K2751" s="90">
        <v>0</v>
      </c>
      <c r="L2751" s="90">
        <v>0</v>
      </c>
      <c r="M2751" s="90">
        <v>0</v>
      </c>
      <c r="N2751" s="89">
        <v>12</v>
      </c>
      <c r="O2751" s="89">
        <v>62</v>
      </c>
      <c r="P2751" s="89">
        <f t="shared" si="75"/>
        <v>30</v>
      </c>
      <c r="Q2751" s="91">
        <f>(((alpha_a*(speed_s^3))+(beta_b*(speed_s^2))+(ceta_c*speed_s))+delta_d)</f>
        <v>18.592319976023298</v>
      </c>
    </row>
    <row r="2752" spans="1:17" x14ac:dyDescent="0.25">
      <c r="A2752" s="88" t="s">
        <v>6</v>
      </c>
      <c r="B2752" s="88" t="s">
        <v>12</v>
      </c>
      <c r="C2752" s="88" t="s">
        <v>65</v>
      </c>
      <c r="D2752" s="88" t="s">
        <v>131</v>
      </c>
      <c r="E2752" s="130">
        <v>0.04</v>
      </c>
      <c r="F2752" s="130">
        <v>1</v>
      </c>
      <c r="G2752" s="90">
        <v>535.62609651590003</v>
      </c>
      <c r="H2752" s="90">
        <v>58.675188709099999</v>
      </c>
      <c r="I2752" s="90">
        <v>0.22671505240000001</v>
      </c>
      <c r="J2752" s="90">
        <v>-51.275721682799997</v>
      </c>
      <c r="K2752" s="90">
        <v>0</v>
      </c>
      <c r="L2752" s="90">
        <v>4.9390239591</v>
      </c>
      <c r="M2752" s="90">
        <v>5.4105228599999999E-2</v>
      </c>
      <c r="N2752" s="89">
        <v>5</v>
      </c>
      <c r="O2752" s="89">
        <v>60</v>
      </c>
      <c r="P2752" s="89">
        <f t="shared" si="75"/>
        <v>30</v>
      </c>
      <c r="Q2752" s="91">
        <f>(alpha_a+beta_b*speed_s+ceta_c*speed_s^2+delta_d/speed_s)/(epsilon_e+feta_f*speed_s+gamma_g*speed_s^2)</f>
        <v>12.689968898328159</v>
      </c>
    </row>
    <row r="2753" spans="1:17" x14ac:dyDescent="0.25">
      <c r="A2753" s="88" t="s">
        <v>6</v>
      </c>
      <c r="B2753" s="88" t="s">
        <v>12</v>
      </c>
      <c r="C2753" s="88" t="s">
        <v>65</v>
      </c>
      <c r="D2753" s="88" t="s">
        <v>132</v>
      </c>
      <c r="E2753" s="130">
        <v>0.04</v>
      </c>
      <c r="F2753" s="130">
        <v>1</v>
      </c>
      <c r="G2753" s="90">
        <v>37.304705392000002</v>
      </c>
      <c r="H2753" s="90">
        <v>-2.2647092665000002</v>
      </c>
      <c r="I2753" s="90">
        <v>0.24391346459999999</v>
      </c>
      <c r="J2753" s="90">
        <v>60.414310497800003</v>
      </c>
      <c r="K2753" s="90">
        <v>1</v>
      </c>
      <c r="L2753" s="90">
        <v>-0.1932506239</v>
      </c>
      <c r="M2753" s="90">
        <v>4.3451344500000003E-2</v>
      </c>
      <c r="N2753" s="89">
        <v>5</v>
      </c>
      <c r="O2753" s="89">
        <v>60</v>
      </c>
      <c r="P2753" s="89">
        <f t="shared" si="75"/>
        <v>30</v>
      </c>
      <c r="Q2753" s="91">
        <f>(alpha_a+beta_b*speed_s+ceta_c*speed_s^2+delta_d/speed_s)/(epsilon_e+feta_f*speed_s+gamma_g*speed_s^2)</f>
        <v>5.5641689749707561</v>
      </c>
    </row>
    <row r="2754" spans="1:17" x14ac:dyDescent="0.25">
      <c r="A2754" s="88" t="s">
        <v>6</v>
      </c>
      <c r="B2754" s="88" t="s">
        <v>12</v>
      </c>
      <c r="C2754" s="88" t="s">
        <v>65</v>
      </c>
      <c r="D2754" s="88" t="s">
        <v>133</v>
      </c>
      <c r="E2754" s="130">
        <v>0.04</v>
      </c>
      <c r="F2754" s="130">
        <v>1</v>
      </c>
      <c r="G2754" s="90">
        <v>-185.57076318380001</v>
      </c>
      <c r="H2754" s="90">
        <v>16.906613474499999</v>
      </c>
      <c r="I2754" s="90">
        <v>-0.71465501760000005</v>
      </c>
      <c r="J2754" s="90">
        <v>503.56132229479999</v>
      </c>
      <c r="K2754" s="90">
        <v>0</v>
      </c>
      <c r="L2754" s="90">
        <v>3.4166436491000001</v>
      </c>
      <c r="M2754" s="90">
        <v>-0.9534236411</v>
      </c>
      <c r="N2754" s="89">
        <v>5</v>
      </c>
      <c r="O2754" s="89">
        <v>60</v>
      </c>
      <c r="P2754" s="89">
        <f t="shared" si="75"/>
        <v>30</v>
      </c>
      <c r="Q2754" s="91">
        <f>(alpha_a+beta_b*speed_s+ceta_c*speed_s^2+delta_d/speed_s)/(epsilon_e+feta_f*speed_s+gamma_g*speed_s^2)</f>
        <v>0.40336655780779496</v>
      </c>
    </row>
    <row r="2755" spans="1:17" x14ac:dyDescent="0.25">
      <c r="A2755" s="88" t="s">
        <v>6</v>
      </c>
      <c r="B2755" s="88" t="s">
        <v>17</v>
      </c>
      <c r="C2755" s="88" t="s">
        <v>65</v>
      </c>
      <c r="D2755" s="88" t="s">
        <v>134</v>
      </c>
      <c r="E2755" s="130">
        <v>0.04</v>
      </c>
      <c r="F2755" s="130">
        <v>1</v>
      </c>
      <c r="G2755" s="90">
        <v>92.92903821345341</v>
      </c>
      <c r="H2755" s="90">
        <v>-0.8216225684885079</v>
      </c>
      <c r="I2755" s="90">
        <v>9.4678092626006709</v>
      </c>
      <c r="J2755" s="90">
        <v>0.13699218759656531</v>
      </c>
      <c r="K2755" s="90">
        <v>0</v>
      </c>
      <c r="L2755" s="90">
        <v>0</v>
      </c>
      <c r="M2755" s="90">
        <v>0</v>
      </c>
      <c r="N2755" s="89">
        <v>12</v>
      </c>
      <c r="O2755" s="89">
        <v>66</v>
      </c>
      <c r="P2755" s="89">
        <f t="shared" si="75"/>
        <v>30</v>
      </c>
      <c r="Q2755" s="91">
        <f>((alpha_a*(speed_s^beta_b))+(ceta_c*(speed_s^delta_d)))</f>
        <v>20.769207556308778</v>
      </c>
    </row>
    <row r="2756" spans="1:17" x14ac:dyDescent="0.25">
      <c r="A2756" s="88" t="s">
        <v>6</v>
      </c>
      <c r="B2756" s="88" t="s">
        <v>17</v>
      </c>
      <c r="C2756" s="88" t="s">
        <v>65</v>
      </c>
      <c r="D2756" s="88" t="s">
        <v>135</v>
      </c>
      <c r="E2756" s="130">
        <v>0.04</v>
      </c>
      <c r="F2756" s="130">
        <v>1</v>
      </c>
      <c r="G2756" s="90">
        <v>2.3106367040839606</v>
      </c>
      <c r="H2756" s="90">
        <v>4.5105298506120244</v>
      </c>
      <c r="I2756" s="90">
        <v>1.882834289421715E-2</v>
      </c>
      <c r="J2756" s="90">
        <v>0</v>
      </c>
      <c r="K2756" s="90">
        <v>0</v>
      </c>
      <c r="L2756" s="90">
        <v>0</v>
      </c>
      <c r="M2756" s="90">
        <v>0</v>
      </c>
      <c r="N2756" s="89">
        <v>12</v>
      </c>
      <c r="O2756" s="89">
        <v>66</v>
      </c>
      <c r="P2756" s="89">
        <f t="shared" si="75"/>
        <v>30</v>
      </c>
      <c r="Q2756" s="91">
        <f>EXP((alpha_a+(beta_b/speed_s))+(ceta_c*LN(speed_s)))</f>
        <v>12.491227646470296</v>
      </c>
    </row>
    <row r="2757" spans="1:17" x14ac:dyDescent="0.25">
      <c r="A2757" s="88" t="s">
        <v>6</v>
      </c>
      <c r="B2757" s="88" t="s">
        <v>17</v>
      </c>
      <c r="C2757" s="88" t="s">
        <v>65</v>
      </c>
      <c r="D2757" s="88" t="s">
        <v>136</v>
      </c>
      <c r="E2757" s="130">
        <v>0.04</v>
      </c>
      <c r="F2757" s="130">
        <v>1</v>
      </c>
      <c r="G2757" s="90">
        <v>43.586855964531964</v>
      </c>
      <c r="H2757" s="90">
        <v>1.0073202331450504</v>
      </c>
      <c r="I2757" s="90">
        <v>-0.42758822634209454</v>
      </c>
      <c r="J2757" s="90">
        <v>0</v>
      </c>
      <c r="K2757" s="90">
        <v>0</v>
      </c>
      <c r="L2757" s="90">
        <v>0</v>
      </c>
      <c r="M2757" s="90">
        <v>0</v>
      </c>
      <c r="N2757" s="89">
        <v>12</v>
      </c>
      <c r="O2757" s="89">
        <v>70</v>
      </c>
      <c r="P2757" s="89">
        <f t="shared" si="75"/>
        <v>30</v>
      </c>
      <c r="Q2757" s="91">
        <f>((alpha_a*(beta_b^speed_s))*(speed_s^ceta_c))</f>
        <v>12.67017477563885</v>
      </c>
    </row>
    <row r="2758" spans="1:17" x14ac:dyDescent="0.25">
      <c r="A2758" s="88" t="s">
        <v>6</v>
      </c>
      <c r="B2758" s="88" t="s">
        <v>17</v>
      </c>
      <c r="C2758" s="88" t="s">
        <v>65</v>
      </c>
      <c r="D2758" s="88" t="s">
        <v>137</v>
      </c>
      <c r="E2758" s="130">
        <v>0.04</v>
      </c>
      <c r="F2758" s="130">
        <v>1</v>
      </c>
      <c r="G2758" s="90">
        <v>8.7748214887537106</v>
      </c>
      <c r="H2758" s="90">
        <v>6.7219917177123971</v>
      </c>
      <c r="I2758" s="90">
        <v>12.874660242192846</v>
      </c>
      <c r="J2758" s="90">
        <v>5.1176455283490947</v>
      </c>
      <c r="K2758" s="90">
        <v>-9.1564042354316269E-2</v>
      </c>
      <c r="L2758" s="90">
        <v>0</v>
      </c>
      <c r="M2758" s="90">
        <v>0</v>
      </c>
      <c r="N2758" s="89">
        <v>12</v>
      </c>
      <c r="O2758" s="89">
        <v>72</v>
      </c>
      <c r="P2758" s="89">
        <f t="shared" si="75"/>
        <v>30</v>
      </c>
      <c r="Q2758" s="91">
        <f>(alpha_a+(beta_b/(1+EXP((((-1)*ceta_c)+(delta_d*LN(speed_s)))+(epsilon_e*speed_s)))))</f>
        <v>9.7410628319776347</v>
      </c>
    </row>
    <row r="2759" spans="1:17" x14ac:dyDescent="0.25">
      <c r="A2759" s="88" t="s">
        <v>6</v>
      </c>
      <c r="B2759" s="88" t="s">
        <v>17</v>
      </c>
      <c r="C2759" s="88" t="s">
        <v>65</v>
      </c>
      <c r="D2759" s="88" t="s">
        <v>138</v>
      </c>
      <c r="E2759" s="130">
        <v>0.04</v>
      </c>
      <c r="F2759" s="130">
        <v>1</v>
      </c>
      <c r="G2759" s="90">
        <v>4.9355681808649488</v>
      </c>
      <c r="H2759" s="90">
        <v>28.170889672558864</v>
      </c>
      <c r="I2759" s="90">
        <v>9.9267411709769396E-2</v>
      </c>
      <c r="J2759" s="90">
        <v>0.72386019197511842</v>
      </c>
      <c r="K2759" s="90">
        <v>1.3508061086777961E-3</v>
      </c>
      <c r="L2759" s="90">
        <v>0</v>
      </c>
      <c r="M2759" s="90">
        <v>0</v>
      </c>
      <c r="N2759" s="89">
        <v>12</v>
      </c>
      <c r="O2759" s="89">
        <v>74</v>
      </c>
      <c r="P2759" s="89">
        <f t="shared" si="75"/>
        <v>30</v>
      </c>
      <c r="Q2759" s="91">
        <f>(alpha_a+(beta_b/(1+EXP((((-1)*ceta_c)+(delta_d*LN(speed_s)))+(epsilon_e*speed_s)))))</f>
        <v>7.2716488718462005</v>
      </c>
    </row>
    <row r="2760" spans="1:17" x14ac:dyDescent="0.25">
      <c r="A2760" s="88" t="s">
        <v>6</v>
      </c>
      <c r="B2760" s="88" t="s">
        <v>17</v>
      </c>
      <c r="C2760" s="88" t="s">
        <v>65</v>
      </c>
      <c r="D2760" s="88" t="s">
        <v>131</v>
      </c>
      <c r="E2760" s="130">
        <v>0.04</v>
      </c>
      <c r="F2760" s="130">
        <v>1</v>
      </c>
      <c r="G2760" s="90">
        <v>110.422504198</v>
      </c>
      <c r="H2760" s="90">
        <v>6.1459621606999999</v>
      </c>
      <c r="I2760" s="90">
        <v>-9.1820796999999996E-2</v>
      </c>
      <c r="J2760" s="90">
        <v>-35.163169318500003</v>
      </c>
      <c r="K2760" s="90">
        <v>0</v>
      </c>
      <c r="L2760" s="90">
        <v>2.0969389127000002</v>
      </c>
      <c r="M2760" s="90">
        <v>-2.5382638999999999E-2</v>
      </c>
      <c r="N2760" s="89">
        <v>5</v>
      </c>
      <c r="O2760" s="89">
        <v>75</v>
      </c>
      <c r="P2760" s="89">
        <f t="shared" si="75"/>
        <v>30</v>
      </c>
      <c r="Q2760" s="91">
        <f t="shared" ref="Q2760:Q2777" si="76">(alpha_a+beta_b*speed_s+ceta_c*speed_s^2+delta_d/speed_s)/(epsilon_e+feta_f*speed_s+gamma_g*speed_s^2)</f>
        <v>5.2663648162710475</v>
      </c>
    </row>
    <row r="2761" spans="1:17" x14ac:dyDescent="0.25">
      <c r="A2761" s="88" t="s">
        <v>6</v>
      </c>
      <c r="B2761" s="88" t="s">
        <v>17</v>
      </c>
      <c r="C2761" s="88" t="s">
        <v>65</v>
      </c>
      <c r="D2761" s="88" t="s">
        <v>132</v>
      </c>
      <c r="E2761" s="130">
        <v>0.04</v>
      </c>
      <c r="F2761" s="130">
        <v>1</v>
      </c>
      <c r="G2761" s="90">
        <v>35.149273104700001</v>
      </c>
      <c r="H2761" s="90">
        <v>-1.2856377285</v>
      </c>
      <c r="I2761" s="90">
        <v>5.3119894100000002E-2</v>
      </c>
      <c r="J2761" s="90">
        <v>15.220014283699999</v>
      </c>
      <c r="K2761" s="90">
        <v>1</v>
      </c>
      <c r="L2761" s="90">
        <v>4.0322424400000001E-2</v>
      </c>
      <c r="M2761" s="90">
        <v>1.8913330499999999E-2</v>
      </c>
      <c r="N2761" s="89">
        <v>5</v>
      </c>
      <c r="O2761" s="89">
        <v>75</v>
      </c>
      <c r="P2761" s="89">
        <f t="shared" ref="P2761:P2824" si="77">IF($P$2&lt;N2761,N2761,IF($P$2&gt;O2761,O2761,$P$2))</f>
        <v>30</v>
      </c>
      <c r="Q2761" s="91">
        <f t="shared" si="76"/>
        <v>2.334450379207146</v>
      </c>
    </row>
    <row r="2762" spans="1:17" x14ac:dyDescent="0.25">
      <c r="A2762" s="88" t="s">
        <v>6</v>
      </c>
      <c r="B2762" s="88" t="s">
        <v>17</v>
      </c>
      <c r="C2762" s="88" t="s">
        <v>65</v>
      </c>
      <c r="D2762" s="88" t="s">
        <v>133</v>
      </c>
      <c r="E2762" s="130">
        <v>0.04</v>
      </c>
      <c r="F2762" s="130">
        <v>1</v>
      </c>
      <c r="G2762" s="90">
        <v>-5.6566105130000004</v>
      </c>
      <c r="H2762" s="90">
        <v>0.53951507340000004</v>
      </c>
      <c r="I2762" s="90">
        <v>3.2628701000000002E-3</v>
      </c>
      <c r="J2762" s="90">
        <v>18.1686179264</v>
      </c>
      <c r="K2762" s="90">
        <v>1</v>
      </c>
      <c r="L2762" s="90">
        <v>-0.47884222329999998</v>
      </c>
      <c r="M2762" s="90">
        <v>7.2972922999999995E-2</v>
      </c>
      <c r="N2762" s="89">
        <v>5</v>
      </c>
      <c r="O2762" s="89">
        <v>75</v>
      </c>
      <c r="P2762" s="89">
        <f t="shared" si="77"/>
        <v>30</v>
      </c>
      <c r="Q2762" s="91">
        <f t="shared" si="76"/>
        <v>0.26899154011388021</v>
      </c>
    </row>
    <row r="2763" spans="1:17" x14ac:dyDescent="0.25">
      <c r="A2763" s="88" t="s">
        <v>20</v>
      </c>
      <c r="B2763" s="88" t="s">
        <v>23</v>
      </c>
      <c r="C2763" s="88" t="s">
        <v>65</v>
      </c>
      <c r="D2763" s="88" t="s">
        <v>131</v>
      </c>
      <c r="E2763" s="130">
        <v>0.06</v>
      </c>
      <c r="F2763" s="130">
        <v>0</v>
      </c>
      <c r="G2763" s="90">
        <v>-46.915586501200004</v>
      </c>
      <c r="H2763" s="90">
        <v>-8.6477699152999996</v>
      </c>
      <c r="I2763" s="90">
        <v>-0.29172350860000001</v>
      </c>
      <c r="J2763" s="90">
        <v>226.9667943714</v>
      </c>
      <c r="K2763" s="90">
        <v>1</v>
      </c>
      <c r="L2763" s="90">
        <v>-0.19956712030000001</v>
      </c>
      <c r="M2763" s="90">
        <v>-4.3901893099999999E-2</v>
      </c>
      <c r="N2763" s="89">
        <v>5</v>
      </c>
      <c r="O2763" s="89">
        <v>85</v>
      </c>
      <c r="P2763" s="89">
        <f t="shared" si="77"/>
        <v>30</v>
      </c>
      <c r="Q2763" s="91">
        <f t="shared" si="76"/>
        <v>12.614617110299781</v>
      </c>
    </row>
    <row r="2764" spans="1:17" x14ac:dyDescent="0.25">
      <c r="A2764" s="88" t="s">
        <v>20</v>
      </c>
      <c r="B2764" s="88" t="s">
        <v>23</v>
      </c>
      <c r="C2764" s="88" t="s">
        <v>65</v>
      </c>
      <c r="D2764" s="88" t="s">
        <v>132</v>
      </c>
      <c r="E2764" s="130">
        <v>0.06</v>
      </c>
      <c r="F2764" s="130">
        <v>0</v>
      </c>
      <c r="G2764" s="90">
        <v>11.912996248700001</v>
      </c>
      <c r="H2764" s="90">
        <v>-0.63837799100000003</v>
      </c>
      <c r="I2764" s="90">
        <v>4.8578460900000002E-2</v>
      </c>
      <c r="J2764" s="90">
        <v>229.18641804550001</v>
      </c>
      <c r="K2764" s="90">
        <v>1</v>
      </c>
      <c r="L2764" s="90">
        <v>-6.8571046600000005E-2</v>
      </c>
      <c r="M2764" s="90">
        <v>1.10006532E-2</v>
      </c>
      <c r="N2764" s="89">
        <v>5</v>
      </c>
      <c r="O2764" s="89">
        <v>85</v>
      </c>
      <c r="P2764" s="89">
        <f t="shared" si="77"/>
        <v>30</v>
      </c>
      <c r="Q2764" s="91">
        <f t="shared" si="76"/>
        <v>4.9892051469568521</v>
      </c>
    </row>
    <row r="2765" spans="1:17" x14ac:dyDescent="0.25">
      <c r="A2765" s="88" t="s">
        <v>20</v>
      </c>
      <c r="B2765" s="88" t="s">
        <v>23</v>
      </c>
      <c r="C2765" s="88" t="s">
        <v>65</v>
      </c>
      <c r="D2765" s="88" t="s">
        <v>133</v>
      </c>
      <c r="E2765" s="130">
        <v>0.06</v>
      </c>
      <c r="F2765" s="130">
        <v>0</v>
      </c>
      <c r="G2765" s="90">
        <v>-24.1034948844</v>
      </c>
      <c r="H2765" s="90">
        <v>1.8984077387</v>
      </c>
      <c r="I2765" s="90">
        <v>3.2985236E-3</v>
      </c>
      <c r="J2765" s="90">
        <v>106.9752846965</v>
      </c>
      <c r="K2765" s="90">
        <v>1</v>
      </c>
      <c r="L2765" s="90">
        <v>-0.3849161378</v>
      </c>
      <c r="M2765" s="90">
        <v>7.8320250100000002E-2</v>
      </c>
      <c r="N2765" s="89">
        <v>5</v>
      </c>
      <c r="O2765" s="89">
        <v>90</v>
      </c>
      <c r="P2765" s="89">
        <f t="shared" si="77"/>
        <v>30</v>
      </c>
      <c r="Q2765" s="91">
        <f t="shared" si="76"/>
        <v>0.65703644485686741</v>
      </c>
    </row>
    <row r="2766" spans="1:17" x14ac:dyDescent="0.25">
      <c r="A2766" s="88" t="s">
        <v>20</v>
      </c>
      <c r="B2766" s="88" t="s">
        <v>24</v>
      </c>
      <c r="C2766" s="88" t="s">
        <v>65</v>
      </c>
      <c r="D2766" s="88" t="s">
        <v>131</v>
      </c>
      <c r="E2766" s="130">
        <v>0.06</v>
      </c>
      <c r="F2766" s="130">
        <v>0</v>
      </c>
      <c r="G2766" s="90">
        <v>1.3328572341</v>
      </c>
      <c r="H2766" s="90">
        <v>3.4353746999999997E-2</v>
      </c>
      <c r="I2766" s="90">
        <v>-5.2650959999999997E-4</v>
      </c>
      <c r="J2766" s="90">
        <v>196.52754528989999</v>
      </c>
      <c r="K2766" s="90">
        <v>1</v>
      </c>
      <c r="L2766" s="90">
        <v>-7.6548353000000001E-3</v>
      </c>
      <c r="M2766" s="90">
        <v>1.8898000000000001E-6</v>
      </c>
      <c r="N2766" s="89">
        <v>5</v>
      </c>
      <c r="O2766" s="89">
        <v>95</v>
      </c>
      <c r="P2766" s="89">
        <f t="shared" si="77"/>
        <v>30</v>
      </c>
      <c r="Q2766" s="91">
        <f t="shared" si="76"/>
        <v>10.932538304613466</v>
      </c>
    </row>
    <row r="2767" spans="1:17" x14ac:dyDescent="0.25">
      <c r="A2767" s="88" t="s">
        <v>20</v>
      </c>
      <c r="B2767" s="88" t="s">
        <v>24</v>
      </c>
      <c r="C2767" s="88" t="s">
        <v>65</v>
      </c>
      <c r="D2767" s="88" t="s">
        <v>132</v>
      </c>
      <c r="E2767" s="130">
        <v>0.06</v>
      </c>
      <c r="F2767" s="130">
        <v>0</v>
      </c>
      <c r="G2767" s="90">
        <v>9.7166893652000006</v>
      </c>
      <c r="H2767" s="90">
        <v>-0.51496385919999998</v>
      </c>
      <c r="I2767" s="90">
        <v>3.33616173E-2</v>
      </c>
      <c r="J2767" s="90">
        <v>209.56115570919999</v>
      </c>
      <c r="K2767" s="90">
        <v>1</v>
      </c>
      <c r="L2767" s="90">
        <v>-6.0829320700000002E-2</v>
      </c>
      <c r="M2767" s="90">
        <v>8.6364304000000006E-3</v>
      </c>
      <c r="N2767" s="89">
        <v>5</v>
      </c>
      <c r="O2767" s="89">
        <v>90</v>
      </c>
      <c r="P2767" s="89">
        <f t="shared" si="77"/>
        <v>30</v>
      </c>
      <c r="Q2767" s="91">
        <f t="shared" si="76"/>
        <v>4.5018733971667864</v>
      </c>
    </row>
    <row r="2768" spans="1:17" x14ac:dyDescent="0.25">
      <c r="A2768" s="88" t="s">
        <v>20</v>
      </c>
      <c r="B2768" s="88" t="s">
        <v>24</v>
      </c>
      <c r="C2768" s="88" t="s">
        <v>65</v>
      </c>
      <c r="D2768" s="88" t="s">
        <v>133</v>
      </c>
      <c r="E2768" s="130">
        <v>0.06</v>
      </c>
      <c r="F2768" s="130">
        <v>0</v>
      </c>
      <c r="G2768" s="90">
        <v>-20.982433218299999</v>
      </c>
      <c r="H2768" s="90">
        <v>1.5841476594999999</v>
      </c>
      <c r="I2768" s="90">
        <v>3.8213600999999998E-3</v>
      </c>
      <c r="J2768" s="90">
        <v>100.0444885209</v>
      </c>
      <c r="K2768" s="90">
        <v>1</v>
      </c>
      <c r="L2768" s="90">
        <v>-0.36025620009999998</v>
      </c>
      <c r="M2768" s="90">
        <v>7.3423945899999996E-2</v>
      </c>
      <c r="N2768" s="89">
        <v>5</v>
      </c>
      <c r="O2768" s="89">
        <v>95</v>
      </c>
      <c r="P2768" s="89">
        <f t="shared" si="77"/>
        <v>30</v>
      </c>
      <c r="Q2768" s="91">
        <f t="shared" si="76"/>
        <v>0.59203391768053582</v>
      </c>
    </row>
    <row r="2769" spans="1:17" x14ac:dyDescent="0.25">
      <c r="A2769" s="88" t="s">
        <v>20</v>
      </c>
      <c r="B2769" s="88" t="s">
        <v>19</v>
      </c>
      <c r="C2769" s="88" t="s">
        <v>65</v>
      </c>
      <c r="D2769" s="88" t="s">
        <v>131</v>
      </c>
      <c r="E2769" s="130">
        <v>0.06</v>
      </c>
      <c r="F2769" s="130">
        <v>0</v>
      </c>
      <c r="G2769" s="90">
        <v>-197.27608339770001</v>
      </c>
      <c r="H2769" s="90">
        <v>54.083238952099997</v>
      </c>
      <c r="I2769" s="90">
        <v>2.2847608641999999</v>
      </c>
      <c r="J2769" s="90">
        <v>62.348616079800003</v>
      </c>
      <c r="K2769" s="90">
        <v>0</v>
      </c>
      <c r="L2769" s="90">
        <v>-1.1991515077999999</v>
      </c>
      <c r="M2769" s="90">
        <v>0.41140384569999999</v>
      </c>
      <c r="N2769" s="89">
        <v>5</v>
      </c>
      <c r="O2769" s="89">
        <v>65</v>
      </c>
      <c r="P2769" s="89">
        <f t="shared" si="77"/>
        <v>30</v>
      </c>
      <c r="Q2769" s="91">
        <f t="shared" si="76"/>
        <v>10.420878421322623</v>
      </c>
    </row>
    <row r="2770" spans="1:17" x14ac:dyDescent="0.25">
      <c r="A2770" s="88" t="s">
        <v>20</v>
      </c>
      <c r="B2770" s="88" t="s">
        <v>19</v>
      </c>
      <c r="C2770" s="88" t="s">
        <v>65</v>
      </c>
      <c r="D2770" s="88" t="s">
        <v>132</v>
      </c>
      <c r="E2770" s="130">
        <v>0.06</v>
      </c>
      <c r="F2770" s="130">
        <v>0</v>
      </c>
      <c r="G2770" s="90">
        <v>7.8895862638000001</v>
      </c>
      <c r="H2770" s="90">
        <v>-0.11923675929999999</v>
      </c>
      <c r="I2770" s="90">
        <v>9.9171412900000006E-2</v>
      </c>
      <c r="J2770" s="90">
        <v>153.89088563019999</v>
      </c>
      <c r="K2770" s="90">
        <v>1</v>
      </c>
      <c r="L2770" s="90">
        <v>-2.0062162200000001E-2</v>
      </c>
      <c r="M2770" s="90">
        <v>2.54158593E-2</v>
      </c>
      <c r="N2770" s="89">
        <v>5</v>
      </c>
      <c r="O2770" s="89">
        <v>65</v>
      </c>
      <c r="P2770" s="89">
        <f t="shared" si="77"/>
        <v>30</v>
      </c>
      <c r="Q2770" s="91">
        <f t="shared" si="76"/>
        <v>4.24092122933944</v>
      </c>
    </row>
    <row r="2771" spans="1:17" x14ac:dyDescent="0.25">
      <c r="A2771" s="88" t="s">
        <v>20</v>
      </c>
      <c r="B2771" s="88" t="s">
        <v>19</v>
      </c>
      <c r="C2771" s="88" t="s">
        <v>65</v>
      </c>
      <c r="D2771" s="88" t="s">
        <v>133</v>
      </c>
      <c r="E2771" s="130">
        <v>0.06</v>
      </c>
      <c r="F2771" s="130">
        <v>0</v>
      </c>
      <c r="G2771" s="90">
        <v>-13.367987960100001</v>
      </c>
      <c r="H2771" s="90">
        <v>1.0531944801999999</v>
      </c>
      <c r="I2771" s="90">
        <v>1.0115865700000001E-2</v>
      </c>
      <c r="J2771" s="90">
        <v>49.415758865900003</v>
      </c>
      <c r="K2771" s="90">
        <v>1</v>
      </c>
      <c r="L2771" s="90">
        <v>-0.44514136539999999</v>
      </c>
      <c r="M2771" s="90">
        <v>7.2658966000000005E-2</v>
      </c>
      <c r="N2771" s="89">
        <v>5</v>
      </c>
      <c r="O2771" s="89">
        <v>65</v>
      </c>
      <c r="P2771" s="89">
        <f t="shared" si="77"/>
        <v>30</v>
      </c>
      <c r="Q2771" s="91">
        <f t="shared" si="76"/>
        <v>0.5463792921439089</v>
      </c>
    </row>
    <row r="2772" spans="1:17" x14ac:dyDescent="0.25">
      <c r="A2772" s="88" t="s">
        <v>20</v>
      </c>
      <c r="B2772" s="88" t="s">
        <v>22</v>
      </c>
      <c r="C2772" s="88" t="s">
        <v>65</v>
      </c>
      <c r="D2772" s="88" t="s">
        <v>131</v>
      </c>
      <c r="E2772" s="130">
        <v>0.06</v>
      </c>
      <c r="F2772" s="130">
        <v>0</v>
      </c>
      <c r="G2772" s="90">
        <v>78.654149979799996</v>
      </c>
      <c r="H2772" s="90">
        <v>-11.572013529099999</v>
      </c>
      <c r="I2772" s="90">
        <v>-0.45635756970000002</v>
      </c>
      <c r="J2772" s="90">
        <v>-29.981919502099998</v>
      </c>
      <c r="K2772" s="90">
        <v>0</v>
      </c>
      <c r="L2772" s="90">
        <v>0.80981108540000002</v>
      </c>
      <c r="M2772" s="90">
        <v>-0.1549062437</v>
      </c>
      <c r="N2772" s="89">
        <v>5</v>
      </c>
      <c r="O2772" s="89">
        <v>85</v>
      </c>
      <c r="P2772" s="89">
        <f t="shared" si="77"/>
        <v>30</v>
      </c>
      <c r="Q2772" s="91">
        <f t="shared" si="76"/>
        <v>5.9087896342817627</v>
      </c>
    </row>
    <row r="2773" spans="1:17" x14ac:dyDescent="0.25">
      <c r="A2773" s="88" t="s">
        <v>20</v>
      </c>
      <c r="B2773" s="88" t="s">
        <v>22</v>
      </c>
      <c r="C2773" s="88" t="s">
        <v>65</v>
      </c>
      <c r="D2773" s="88" t="s">
        <v>132</v>
      </c>
      <c r="E2773" s="130">
        <v>0.06</v>
      </c>
      <c r="F2773" s="130">
        <v>0</v>
      </c>
      <c r="G2773" s="90">
        <v>34.100476919199998</v>
      </c>
      <c r="H2773" s="90">
        <v>-0.8153301194</v>
      </c>
      <c r="I2773" s="90">
        <v>2.87132953E-2</v>
      </c>
      <c r="J2773" s="90">
        <v>64.173473958299994</v>
      </c>
      <c r="K2773" s="90">
        <v>1</v>
      </c>
      <c r="L2773" s="90">
        <v>0.12421314410000001</v>
      </c>
      <c r="M2773" s="90">
        <v>1.0896976799999999E-2</v>
      </c>
      <c r="N2773" s="89">
        <v>5</v>
      </c>
      <c r="O2773" s="89">
        <v>85</v>
      </c>
      <c r="P2773" s="89">
        <f t="shared" si="77"/>
        <v>30</v>
      </c>
      <c r="Q2773" s="91">
        <f t="shared" si="76"/>
        <v>2.5885854015751333</v>
      </c>
    </row>
    <row r="2774" spans="1:17" x14ac:dyDescent="0.25">
      <c r="A2774" s="88" t="s">
        <v>20</v>
      </c>
      <c r="B2774" s="88" t="s">
        <v>22</v>
      </c>
      <c r="C2774" s="88" t="s">
        <v>65</v>
      </c>
      <c r="D2774" s="88" t="s">
        <v>133</v>
      </c>
      <c r="E2774" s="130">
        <v>0.06</v>
      </c>
      <c r="F2774" s="130">
        <v>0</v>
      </c>
      <c r="G2774" s="90">
        <v>-8.9117116454000005</v>
      </c>
      <c r="H2774" s="90">
        <v>0.5781141273</v>
      </c>
      <c r="I2774" s="90">
        <v>-2.3431022999999998E-3</v>
      </c>
      <c r="J2774" s="90">
        <v>42.618570199600001</v>
      </c>
      <c r="K2774" s="90">
        <v>1</v>
      </c>
      <c r="L2774" s="90">
        <v>-0.29242557489999998</v>
      </c>
      <c r="M2774" s="90">
        <v>3.61216153E-2</v>
      </c>
      <c r="N2774" s="89">
        <v>5</v>
      </c>
      <c r="O2774" s="89">
        <v>85</v>
      </c>
      <c r="P2774" s="89">
        <f t="shared" si="77"/>
        <v>30</v>
      </c>
      <c r="Q2774" s="91">
        <f t="shared" si="76"/>
        <v>0.31303865629106975</v>
      </c>
    </row>
    <row r="2775" spans="1:17" x14ac:dyDescent="0.25">
      <c r="A2775" s="88" t="s">
        <v>20</v>
      </c>
      <c r="B2775" s="88" t="s">
        <v>21</v>
      </c>
      <c r="C2775" s="88" t="s">
        <v>65</v>
      </c>
      <c r="D2775" s="88" t="s">
        <v>131</v>
      </c>
      <c r="E2775" s="130">
        <v>0.06</v>
      </c>
      <c r="F2775" s="130">
        <v>0</v>
      </c>
      <c r="G2775" s="90">
        <v>-77.270382926099998</v>
      </c>
      <c r="H2775" s="90">
        <v>12.3326307706</v>
      </c>
      <c r="I2775" s="90">
        <v>0.69665871000000001</v>
      </c>
      <c r="J2775" s="90">
        <v>105.5880371647</v>
      </c>
      <c r="K2775" s="90">
        <v>1</v>
      </c>
      <c r="L2775" s="90">
        <v>-0.76983979629999999</v>
      </c>
      <c r="M2775" s="90">
        <v>0.14861748790000001</v>
      </c>
      <c r="N2775" s="89">
        <v>5</v>
      </c>
      <c r="O2775" s="89">
        <v>80</v>
      </c>
      <c r="P2775" s="89">
        <f t="shared" si="77"/>
        <v>30</v>
      </c>
      <c r="Q2775" s="91">
        <f t="shared" si="76"/>
        <v>8.2681038195136196</v>
      </c>
    </row>
    <row r="2776" spans="1:17" x14ac:dyDescent="0.25">
      <c r="A2776" s="88" t="s">
        <v>20</v>
      </c>
      <c r="B2776" s="88" t="s">
        <v>21</v>
      </c>
      <c r="C2776" s="88" t="s">
        <v>65</v>
      </c>
      <c r="D2776" s="88" t="s">
        <v>132</v>
      </c>
      <c r="E2776" s="130">
        <v>0.06</v>
      </c>
      <c r="F2776" s="130">
        <v>0</v>
      </c>
      <c r="G2776" s="90">
        <v>41.571534437099999</v>
      </c>
      <c r="H2776" s="90">
        <v>-0.84355650250000003</v>
      </c>
      <c r="I2776" s="90">
        <v>8.3699575299999995E-2</v>
      </c>
      <c r="J2776" s="90">
        <v>83.6759177701</v>
      </c>
      <c r="K2776" s="90">
        <v>1</v>
      </c>
      <c r="L2776" s="90">
        <v>6.1410018699999999E-2</v>
      </c>
      <c r="M2776" s="90">
        <v>2.7209224399999999E-2</v>
      </c>
      <c r="N2776" s="89">
        <v>5</v>
      </c>
      <c r="O2776" s="89">
        <v>75</v>
      </c>
      <c r="P2776" s="89">
        <f t="shared" si="77"/>
        <v>30</v>
      </c>
      <c r="Q2776" s="91">
        <f t="shared" si="76"/>
        <v>3.4534055485451454</v>
      </c>
    </row>
    <row r="2777" spans="1:17" x14ac:dyDescent="0.25">
      <c r="A2777" s="88" t="s">
        <v>20</v>
      </c>
      <c r="B2777" s="88" t="s">
        <v>21</v>
      </c>
      <c r="C2777" s="88" t="s">
        <v>65</v>
      </c>
      <c r="D2777" s="88" t="s">
        <v>133</v>
      </c>
      <c r="E2777" s="130">
        <v>0.06</v>
      </c>
      <c r="F2777" s="130">
        <v>0</v>
      </c>
      <c r="G2777" s="90">
        <v>-9.8605528204000006</v>
      </c>
      <c r="H2777" s="90">
        <v>0.65369179460000004</v>
      </c>
      <c r="I2777" s="90">
        <v>6.8061954000000003E-3</v>
      </c>
      <c r="J2777" s="90">
        <v>46.122320097900001</v>
      </c>
      <c r="K2777" s="90">
        <v>1</v>
      </c>
      <c r="L2777" s="90">
        <v>-0.3760551929</v>
      </c>
      <c r="M2777" s="90">
        <v>5.85066692E-2</v>
      </c>
      <c r="N2777" s="89">
        <v>5</v>
      </c>
      <c r="O2777" s="89">
        <v>80</v>
      </c>
      <c r="P2777" s="89">
        <f t="shared" si="77"/>
        <v>30</v>
      </c>
      <c r="Q2777" s="91">
        <f t="shared" si="76"/>
        <v>0.41093701705598124</v>
      </c>
    </row>
    <row r="2778" spans="1:17" x14ac:dyDescent="0.25">
      <c r="A2778" s="88" t="s">
        <v>20</v>
      </c>
      <c r="B2778" s="88" t="s">
        <v>23</v>
      </c>
      <c r="C2778" s="88" t="s">
        <v>65</v>
      </c>
      <c r="D2778" s="88" t="s">
        <v>134</v>
      </c>
      <c r="E2778" s="130">
        <v>0.06</v>
      </c>
      <c r="F2778" s="130">
        <v>0</v>
      </c>
      <c r="G2778" s="90">
        <v>354.04354239849607</v>
      </c>
      <c r="H2778" s="90">
        <v>-1.1770837847725679</v>
      </c>
      <c r="I2778" s="90">
        <v>23.388800912147921</v>
      </c>
      <c r="J2778" s="90">
        <v>5.5771936410117934E-2</v>
      </c>
      <c r="K2778" s="90">
        <v>0</v>
      </c>
      <c r="L2778" s="90">
        <v>0</v>
      </c>
      <c r="M2778" s="90">
        <v>0</v>
      </c>
      <c r="N2778" s="89">
        <v>12</v>
      </c>
      <c r="O2778" s="89">
        <v>81</v>
      </c>
      <c r="P2778" s="89">
        <f t="shared" si="77"/>
        <v>30</v>
      </c>
      <c r="Q2778" s="91">
        <f>((alpha_a*(speed_s^beta_b))+(ceta_c*(speed_s^delta_d)))</f>
        <v>34.73608471698482</v>
      </c>
    </row>
    <row r="2779" spans="1:17" x14ac:dyDescent="0.25">
      <c r="A2779" s="88" t="s">
        <v>20</v>
      </c>
      <c r="B2779" s="88" t="s">
        <v>23</v>
      </c>
      <c r="C2779" s="88" t="s">
        <v>65</v>
      </c>
      <c r="D2779" s="88" t="s">
        <v>135</v>
      </c>
      <c r="E2779" s="130">
        <v>0.06</v>
      </c>
      <c r="F2779" s="130">
        <v>0</v>
      </c>
      <c r="G2779" s="90">
        <v>170.23215727598324</v>
      </c>
      <c r="H2779" s="90">
        <v>-0.79170908781156357</v>
      </c>
      <c r="I2779" s="90">
        <v>7.9427244248877411</v>
      </c>
      <c r="J2779" s="90">
        <v>0.16562357227053598</v>
      </c>
      <c r="K2779" s="90">
        <v>0</v>
      </c>
      <c r="L2779" s="90">
        <v>0</v>
      </c>
      <c r="M2779" s="90">
        <v>0</v>
      </c>
      <c r="N2779" s="89">
        <v>12</v>
      </c>
      <c r="O2779" s="89">
        <v>86</v>
      </c>
      <c r="P2779" s="89">
        <f t="shared" si="77"/>
        <v>30</v>
      </c>
      <c r="Q2779" s="91">
        <f>((alpha_a*(speed_s^beta_b))+(ceta_c*(speed_s^delta_d)))</f>
        <v>25.475011863673664</v>
      </c>
    </row>
    <row r="2780" spans="1:17" x14ac:dyDescent="0.25">
      <c r="A2780" s="88" t="s">
        <v>20</v>
      </c>
      <c r="B2780" s="88" t="s">
        <v>23</v>
      </c>
      <c r="C2780" s="88" t="s">
        <v>65</v>
      </c>
      <c r="D2780" s="88" t="s">
        <v>136</v>
      </c>
      <c r="E2780" s="130">
        <v>0.06</v>
      </c>
      <c r="F2780" s="130">
        <v>0</v>
      </c>
      <c r="G2780" s="90">
        <v>30.765469785581978</v>
      </c>
      <c r="H2780" s="90">
        <v>-9.6962584441800781E-2</v>
      </c>
      <c r="I2780" s="90">
        <v>315.89922492777896</v>
      </c>
      <c r="J2780" s="90">
        <v>-1.2031494806091074</v>
      </c>
      <c r="K2780" s="90">
        <v>0</v>
      </c>
      <c r="L2780" s="90">
        <v>0</v>
      </c>
      <c r="M2780" s="90">
        <v>0</v>
      </c>
      <c r="N2780" s="89">
        <v>12</v>
      </c>
      <c r="O2780" s="89">
        <v>88</v>
      </c>
      <c r="P2780" s="89">
        <f t="shared" si="77"/>
        <v>30</v>
      </c>
      <c r="Q2780" s="91">
        <f>((alpha_a*(speed_s^beta_b))+(ceta_c*(speed_s^delta_d)))</f>
        <v>27.399256375537199</v>
      </c>
    </row>
    <row r="2781" spans="1:17" x14ac:dyDescent="0.25">
      <c r="A2781" s="88" t="s">
        <v>20</v>
      </c>
      <c r="B2781" s="88" t="s">
        <v>23</v>
      </c>
      <c r="C2781" s="88" t="s">
        <v>65</v>
      </c>
      <c r="D2781" s="88" t="s">
        <v>137</v>
      </c>
      <c r="E2781" s="130">
        <v>0.06</v>
      </c>
      <c r="F2781" s="130">
        <v>0</v>
      </c>
      <c r="G2781" s="90">
        <v>160.71095692639372</v>
      </c>
      <c r="H2781" s="90">
        <v>1.0079300941544835</v>
      </c>
      <c r="I2781" s="90">
        <v>-0.6581378221408658</v>
      </c>
      <c r="J2781" s="90">
        <v>0</v>
      </c>
      <c r="K2781" s="90">
        <v>0</v>
      </c>
      <c r="L2781" s="90">
        <v>0</v>
      </c>
      <c r="M2781" s="90">
        <v>0</v>
      </c>
      <c r="N2781" s="89">
        <v>12</v>
      </c>
      <c r="O2781" s="89">
        <v>90</v>
      </c>
      <c r="P2781" s="89">
        <f t="shared" si="77"/>
        <v>30</v>
      </c>
      <c r="Q2781" s="91">
        <f>((alpha_a*(beta_b^speed_s))*(speed_s^ceta_c))</f>
        <v>21.717432991459354</v>
      </c>
    </row>
    <row r="2782" spans="1:17" x14ac:dyDescent="0.25">
      <c r="A2782" s="88" t="s">
        <v>20</v>
      </c>
      <c r="B2782" s="88" t="s">
        <v>23</v>
      </c>
      <c r="C2782" s="88" t="s">
        <v>65</v>
      </c>
      <c r="D2782" s="88" t="s">
        <v>138</v>
      </c>
      <c r="E2782" s="130">
        <v>0.06</v>
      </c>
      <c r="F2782" s="130">
        <v>0</v>
      </c>
      <c r="G2782" s="90">
        <v>3.4577966287655983</v>
      </c>
      <c r="H2782" s="90">
        <v>2.3695511353036731</v>
      </c>
      <c r="I2782" s="90">
        <v>-0.22460958282396093</v>
      </c>
      <c r="J2782" s="90">
        <v>0</v>
      </c>
      <c r="K2782" s="90">
        <v>0</v>
      </c>
      <c r="L2782" s="90">
        <v>0</v>
      </c>
      <c r="M2782" s="90">
        <v>0</v>
      </c>
      <c r="N2782" s="89">
        <v>12</v>
      </c>
      <c r="O2782" s="89">
        <v>91</v>
      </c>
      <c r="P2782" s="89">
        <f t="shared" si="77"/>
        <v>30</v>
      </c>
      <c r="Q2782" s="91">
        <f>EXP((alpha_a+(beta_b/speed_s))+(ceta_c*LN(speed_s)))</f>
        <v>16.004023215690996</v>
      </c>
    </row>
    <row r="2783" spans="1:17" x14ac:dyDescent="0.25">
      <c r="A2783" s="88" t="s">
        <v>20</v>
      </c>
      <c r="B2783" s="88" t="s">
        <v>24</v>
      </c>
      <c r="C2783" s="88" t="s">
        <v>65</v>
      </c>
      <c r="D2783" s="88" t="s">
        <v>134</v>
      </c>
      <c r="E2783" s="130">
        <v>0.06</v>
      </c>
      <c r="F2783" s="130">
        <v>0</v>
      </c>
      <c r="G2783" s="90">
        <v>13.992849823208399</v>
      </c>
      <c r="H2783" s="90">
        <v>0.11605435953908834</v>
      </c>
      <c r="I2783" s="90">
        <v>280.60088648737838</v>
      </c>
      <c r="J2783" s="90">
        <v>-1.1047644340462761</v>
      </c>
      <c r="K2783" s="90">
        <v>0</v>
      </c>
      <c r="L2783" s="90">
        <v>0</v>
      </c>
      <c r="M2783" s="90">
        <v>0</v>
      </c>
      <c r="N2783" s="89">
        <v>12</v>
      </c>
      <c r="O2783" s="89">
        <v>82</v>
      </c>
      <c r="P2783" s="89">
        <f t="shared" si="77"/>
        <v>30</v>
      </c>
      <c r="Q2783" s="91">
        <f>((alpha_a*(speed_s^beta_b))+(ceta_c*(speed_s^delta_d)))</f>
        <v>27.314677411606368</v>
      </c>
    </row>
    <row r="2784" spans="1:17" x14ac:dyDescent="0.25">
      <c r="A2784" s="88" t="s">
        <v>20</v>
      </c>
      <c r="B2784" s="88" t="s">
        <v>24</v>
      </c>
      <c r="C2784" s="88" t="s">
        <v>65</v>
      </c>
      <c r="D2784" s="88" t="s">
        <v>135</v>
      </c>
      <c r="E2784" s="130">
        <v>0.06</v>
      </c>
      <c r="F2784" s="130">
        <v>0</v>
      </c>
      <c r="G2784" s="90">
        <v>11.399911343616596</v>
      </c>
      <c r="H2784" s="90">
        <v>7.1515275221225416E-2</v>
      </c>
      <c r="I2784" s="90">
        <v>201.12641678740027</v>
      </c>
      <c r="J2784" s="90">
        <v>-1.0127221437467435</v>
      </c>
      <c r="K2784" s="90">
        <v>0</v>
      </c>
      <c r="L2784" s="90">
        <v>0</v>
      </c>
      <c r="M2784" s="90">
        <v>0</v>
      </c>
      <c r="N2784" s="89">
        <v>12</v>
      </c>
      <c r="O2784" s="89">
        <v>86</v>
      </c>
      <c r="P2784" s="89">
        <f t="shared" si="77"/>
        <v>30</v>
      </c>
      <c r="Q2784" s="91">
        <f>((alpha_a*(speed_s^beta_b))+(ceta_c*(speed_s^delta_d)))</f>
        <v>20.959428655637957</v>
      </c>
    </row>
    <row r="2785" spans="1:17" x14ac:dyDescent="0.25">
      <c r="A2785" s="88" t="s">
        <v>20</v>
      </c>
      <c r="B2785" s="88" t="s">
        <v>24</v>
      </c>
      <c r="C2785" s="88" t="s">
        <v>65</v>
      </c>
      <c r="D2785" s="88" t="s">
        <v>136</v>
      </c>
      <c r="E2785" s="130">
        <v>0.06</v>
      </c>
      <c r="F2785" s="130">
        <v>0</v>
      </c>
      <c r="G2785" s="90">
        <v>210.21061621780427</v>
      </c>
      <c r="H2785" s="90">
        <v>-0.99606250952356501</v>
      </c>
      <c r="I2785" s="90">
        <v>17.733911747854744</v>
      </c>
      <c r="J2785" s="90">
        <v>-2.14472169535414E-2</v>
      </c>
      <c r="K2785" s="90">
        <v>0</v>
      </c>
      <c r="L2785" s="90">
        <v>0</v>
      </c>
      <c r="M2785" s="90">
        <v>0</v>
      </c>
      <c r="N2785" s="89">
        <v>12</v>
      </c>
      <c r="O2785" s="89">
        <v>90</v>
      </c>
      <c r="P2785" s="89">
        <f t="shared" si="77"/>
        <v>30</v>
      </c>
      <c r="Q2785" s="91">
        <f>((alpha_a*(speed_s^beta_b))+(ceta_c*(speed_s^delta_d)))</f>
        <v>23.587836730765204</v>
      </c>
    </row>
    <row r="2786" spans="1:17" x14ac:dyDescent="0.25">
      <c r="A2786" s="88" t="s">
        <v>20</v>
      </c>
      <c r="B2786" s="88" t="s">
        <v>24</v>
      </c>
      <c r="C2786" s="88" t="s">
        <v>65</v>
      </c>
      <c r="D2786" s="88" t="s">
        <v>137</v>
      </c>
      <c r="E2786" s="130">
        <v>0.06</v>
      </c>
      <c r="F2786" s="130">
        <v>0</v>
      </c>
      <c r="G2786" s="90">
        <v>14.896307670695977</v>
      </c>
      <c r="H2786" s="90">
        <v>-1.523552325750468E-2</v>
      </c>
      <c r="I2786" s="90">
        <v>661.9762659154851</v>
      </c>
      <c r="J2786" s="90">
        <v>-1.4153745514828922</v>
      </c>
      <c r="K2786" s="90">
        <v>0</v>
      </c>
      <c r="L2786" s="90">
        <v>0</v>
      </c>
      <c r="M2786" s="90">
        <v>0</v>
      </c>
      <c r="N2786" s="89">
        <v>12</v>
      </c>
      <c r="O2786" s="89">
        <v>92</v>
      </c>
      <c r="P2786" s="89">
        <f t="shared" si="77"/>
        <v>30</v>
      </c>
      <c r="Q2786" s="91">
        <f>((alpha_a*(speed_s^beta_b))+(ceta_c*(speed_s^delta_d)))</f>
        <v>19.516383223408891</v>
      </c>
    </row>
    <row r="2787" spans="1:17" x14ac:dyDescent="0.25">
      <c r="A2787" s="88" t="s">
        <v>20</v>
      </c>
      <c r="B2787" s="88" t="s">
        <v>24</v>
      </c>
      <c r="C2787" s="88" t="s">
        <v>65</v>
      </c>
      <c r="D2787" s="88" t="s">
        <v>138</v>
      </c>
      <c r="E2787" s="130">
        <v>0.06</v>
      </c>
      <c r="F2787" s="130">
        <v>0</v>
      </c>
      <c r="G2787" s="90">
        <v>28.803909470603514</v>
      </c>
      <c r="H2787" s="90">
        <v>-0.21643695432529431</v>
      </c>
      <c r="I2787" s="90">
        <v>2166.7862430678892</v>
      </c>
      <c r="J2787" s="90">
        <v>-2.5064684228524929</v>
      </c>
      <c r="K2787" s="90">
        <v>0</v>
      </c>
      <c r="L2787" s="90">
        <v>0</v>
      </c>
      <c r="M2787" s="90">
        <v>0</v>
      </c>
      <c r="N2787" s="89">
        <v>12</v>
      </c>
      <c r="O2787" s="89">
        <v>94</v>
      </c>
      <c r="P2787" s="89">
        <f t="shared" si="77"/>
        <v>30</v>
      </c>
      <c r="Q2787" s="91">
        <f>((alpha_a*(speed_s^beta_b))+(ceta_c*(speed_s^delta_d)))</f>
        <v>14.225819222556535</v>
      </c>
    </row>
    <row r="2788" spans="1:17" x14ac:dyDescent="0.25">
      <c r="A2788" s="88" t="s">
        <v>20</v>
      </c>
      <c r="B2788" s="88" t="s">
        <v>19</v>
      </c>
      <c r="C2788" s="88" t="s">
        <v>65</v>
      </c>
      <c r="D2788" s="88" t="s">
        <v>134</v>
      </c>
      <c r="E2788" s="130">
        <v>0.06</v>
      </c>
      <c r="F2788" s="130">
        <v>0</v>
      </c>
      <c r="G2788" s="90">
        <v>3.725475550290763</v>
      </c>
      <c r="H2788" s="90">
        <v>3.4572022579123192</v>
      </c>
      <c r="I2788" s="90">
        <v>-3.8638715734807753E-2</v>
      </c>
      <c r="J2788" s="90">
        <v>0</v>
      </c>
      <c r="K2788" s="90">
        <v>0</v>
      </c>
      <c r="L2788" s="90">
        <v>0</v>
      </c>
      <c r="M2788" s="90">
        <v>0</v>
      </c>
      <c r="N2788" s="89">
        <v>11</v>
      </c>
      <c r="O2788" s="89">
        <v>59</v>
      </c>
      <c r="P2788" s="89">
        <f t="shared" si="77"/>
        <v>30</v>
      </c>
      <c r="Q2788" s="91">
        <f>EXP((alpha_a+(beta_b/speed_s))+(ceta_c*LN(speed_s)))</f>
        <v>40.825126064118834</v>
      </c>
    </row>
    <row r="2789" spans="1:17" x14ac:dyDescent="0.25">
      <c r="A2789" s="88" t="s">
        <v>20</v>
      </c>
      <c r="B2789" s="88" t="s">
        <v>19</v>
      </c>
      <c r="C2789" s="88" t="s">
        <v>65</v>
      </c>
      <c r="D2789" s="88" t="s">
        <v>135</v>
      </c>
      <c r="E2789" s="130">
        <v>0.06</v>
      </c>
      <c r="F2789" s="130">
        <v>0</v>
      </c>
      <c r="G2789" s="90">
        <v>3.4072019498913062</v>
      </c>
      <c r="H2789" s="90">
        <v>3.2435636052914396</v>
      </c>
      <c r="I2789" s="90">
        <v>-8.6387832304556822E-2</v>
      </c>
      <c r="J2789" s="90">
        <v>0</v>
      </c>
      <c r="K2789" s="90">
        <v>0</v>
      </c>
      <c r="L2789" s="90">
        <v>0</v>
      </c>
      <c r="M2789" s="90">
        <v>0</v>
      </c>
      <c r="N2789" s="89">
        <v>11</v>
      </c>
      <c r="O2789" s="89">
        <v>60</v>
      </c>
      <c r="P2789" s="89">
        <f t="shared" si="77"/>
        <v>30</v>
      </c>
      <c r="Q2789" s="91">
        <f>EXP((alpha_a+(beta_b/speed_s))+(ceta_c*LN(speed_s)))</f>
        <v>25.065657137146548</v>
      </c>
    </row>
    <row r="2790" spans="1:17" x14ac:dyDescent="0.25">
      <c r="A2790" s="88" t="s">
        <v>20</v>
      </c>
      <c r="B2790" s="88" t="s">
        <v>19</v>
      </c>
      <c r="C2790" s="88" t="s">
        <v>65</v>
      </c>
      <c r="D2790" s="88" t="s">
        <v>136</v>
      </c>
      <c r="E2790" s="130">
        <v>0.06</v>
      </c>
      <c r="F2790" s="130">
        <v>0</v>
      </c>
      <c r="G2790" s="90">
        <v>93.885742092826348</v>
      </c>
      <c r="H2790" s="90">
        <v>1.006022068991363</v>
      </c>
      <c r="I2790" s="90">
        <v>-0.44153748511745189</v>
      </c>
      <c r="J2790" s="90">
        <v>0</v>
      </c>
      <c r="K2790" s="90">
        <v>0</v>
      </c>
      <c r="L2790" s="90">
        <v>0</v>
      </c>
      <c r="M2790" s="90">
        <v>0</v>
      </c>
      <c r="N2790" s="89">
        <v>11</v>
      </c>
      <c r="O2790" s="89">
        <v>55</v>
      </c>
      <c r="P2790" s="89">
        <f t="shared" si="77"/>
        <v>30</v>
      </c>
      <c r="Q2790" s="91">
        <f>((alpha_a*(beta_b^speed_s))*(speed_s^ceta_c))</f>
        <v>25.039201559539208</v>
      </c>
    </row>
    <row r="2791" spans="1:17" x14ac:dyDescent="0.25">
      <c r="A2791" s="88" t="s">
        <v>20</v>
      </c>
      <c r="B2791" s="88" t="s">
        <v>19</v>
      </c>
      <c r="C2791" s="88" t="s">
        <v>65</v>
      </c>
      <c r="D2791" s="88" t="s">
        <v>137</v>
      </c>
      <c r="E2791" s="130">
        <v>0.06</v>
      </c>
      <c r="F2791" s="130">
        <v>0</v>
      </c>
      <c r="G2791" s="90">
        <v>2.5608292478597479</v>
      </c>
      <c r="H2791" s="90">
        <v>10.112532942185601</v>
      </c>
      <c r="I2791" s="90">
        <v>3.7515148933578539E-2</v>
      </c>
      <c r="J2791" s="90">
        <v>0</v>
      </c>
      <c r="K2791" s="90">
        <v>0</v>
      </c>
      <c r="L2791" s="90">
        <v>0</v>
      </c>
      <c r="M2791" s="90">
        <v>0</v>
      </c>
      <c r="N2791" s="89">
        <v>11</v>
      </c>
      <c r="O2791" s="89">
        <v>64</v>
      </c>
      <c r="P2791" s="89">
        <f t="shared" si="77"/>
        <v>30</v>
      </c>
      <c r="Q2791" s="91">
        <f>EXP((alpha_a+(beta_b/speed_s))+(ceta_c*LN(speed_s)))</f>
        <v>20.604512507965428</v>
      </c>
    </row>
    <row r="2792" spans="1:17" x14ac:dyDescent="0.25">
      <c r="A2792" s="88" t="s">
        <v>20</v>
      </c>
      <c r="B2792" s="88" t="s">
        <v>19</v>
      </c>
      <c r="C2792" s="88" t="s">
        <v>65</v>
      </c>
      <c r="D2792" s="88" t="s">
        <v>138</v>
      </c>
      <c r="E2792" s="130">
        <v>0.06</v>
      </c>
      <c r="F2792" s="130">
        <v>0</v>
      </c>
      <c r="G2792" s="90">
        <v>3.4369083288861781</v>
      </c>
      <c r="H2792" s="90">
        <v>2.5504746059951868</v>
      </c>
      <c r="I2792" s="90">
        <v>-0.24545313319520601</v>
      </c>
      <c r="J2792" s="90">
        <v>0</v>
      </c>
      <c r="K2792" s="90">
        <v>0</v>
      </c>
      <c r="L2792" s="90">
        <v>0</v>
      </c>
      <c r="M2792" s="90">
        <v>0</v>
      </c>
      <c r="N2792" s="89">
        <v>11</v>
      </c>
      <c r="O2792" s="89">
        <v>67</v>
      </c>
      <c r="P2792" s="89">
        <f t="shared" si="77"/>
        <v>30</v>
      </c>
      <c r="Q2792" s="91">
        <f>EXP((alpha_a+(beta_b/speed_s))+(ceta_c*LN(speed_s)))</f>
        <v>14.688863110797893</v>
      </c>
    </row>
    <row r="2793" spans="1:17" x14ac:dyDescent="0.25">
      <c r="A2793" s="88" t="s">
        <v>20</v>
      </c>
      <c r="B2793" s="88" t="s">
        <v>22</v>
      </c>
      <c r="C2793" s="88" t="s">
        <v>65</v>
      </c>
      <c r="D2793" s="88" t="s">
        <v>134</v>
      </c>
      <c r="E2793" s="130">
        <v>0.06</v>
      </c>
      <c r="F2793" s="130">
        <v>0</v>
      </c>
      <c r="G2793" s="90">
        <v>139.85003487300662</v>
      </c>
      <c r="H2793" s="90">
        <v>-0.99842799795229009</v>
      </c>
      <c r="I2793" s="90">
        <v>9.8201987099095334</v>
      </c>
      <c r="J2793" s="90">
        <v>7.5440940610550511E-2</v>
      </c>
      <c r="K2793" s="90">
        <v>0</v>
      </c>
      <c r="L2793" s="90">
        <v>0</v>
      </c>
      <c r="M2793" s="90">
        <v>0</v>
      </c>
      <c r="N2793" s="89">
        <v>11</v>
      </c>
      <c r="O2793" s="89">
        <v>80</v>
      </c>
      <c r="P2793" s="89">
        <f t="shared" si="77"/>
        <v>30</v>
      </c>
      <c r="Q2793" s="91">
        <f t="shared" ref="Q2793:Q2805" si="78">((alpha_a*(speed_s^beta_b))+(ceta_c*(speed_s^delta_d)))</f>
        <v>17.379408088441807</v>
      </c>
    </row>
    <row r="2794" spans="1:17" x14ac:dyDescent="0.25">
      <c r="A2794" s="88" t="s">
        <v>20</v>
      </c>
      <c r="B2794" s="88" t="s">
        <v>22</v>
      </c>
      <c r="C2794" s="88" t="s">
        <v>65</v>
      </c>
      <c r="D2794" s="88" t="s">
        <v>135</v>
      </c>
      <c r="E2794" s="130">
        <v>0.06</v>
      </c>
      <c r="F2794" s="130">
        <v>0</v>
      </c>
      <c r="G2794" s="90">
        <v>116.50864684054778</v>
      </c>
      <c r="H2794" s="90">
        <v>-1.0309644611412343</v>
      </c>
      <c r="I2794" s="90">
        <v>7.9409150673801747</v>
      </c>
      <c r="J2794" s="90">
        <v>6.2620457214584882E-2</v>
      </c>
      <c r="K2794" s="90">
        <v>0</v>
      </c>
      <c r="L2794" s="90">
        <v>0</v>
      </c>
      <c r="M2794" s="90">
        <v>0</v>
      </c>
      <c r="N2794" s="89">
        <v>11</v>
      </c>
      <c r="O2794" s="89">
        <v>82</v>
      </c>
      <c r="P2794" s="89">
        <f t="shared" si="77"/>
        <v>30</v>
      </c>
      <c r="Q2794" s="91">
        <f t="shared" si="78"/>
        <v>13.321228613974</v>
      </c>
    </row>
    <row r="2795" spans="1:17" x14ac:dyDescent="0.25">
      <c r="A2795" s="88" t="s">
        <v>20</v>
      </c>
      <c r="B2795" s="88" t="s">
        <v>22</v>
      </c>
      <c r="C2795" s="88" t="s">
        <v>65</v>
      </c>
      <c r="D2795" s="88" t="s">
        <v>136</v>
      </c>
      <c r="E2795" s="130">
        <v>0.06</v>
      </c>
      <c r="F2795" s="130">
        <v>0</v>
      </c>
      <c r="G2795" s="90">
        <v>111.3141911971406</v>
      </c>
      <c r="H2795" s="90">
        <v>-0.91451147951862788</v>
      </c>
      <c r="I2795" s="90">
        <v>6.9445143962616944</v>
      </c>
      <c r="J2795" s="90">
        <v>7.372709250676994E-2</v>
      </c>
      <c r="K2795" s="90">
        <v>0</v>
      </c>
      <c r="L2795" s="90">
        <v>0</v>
      </c>
      <c r="M2795" s="90">
        <v>0</v>
      </c>
      <c r="N2795" s="89">
        <v>11</v>
      </c>
      <c r="O2795" s="89">
        <v>85</v>
      </c>
      <c r="P2795" s="89">
        <f t="shared" si="77"/>
        <v>30</v>
      </c>
      <c r="Q2795" s="91">
        <f t="shared" si="78"/>
        <v>13.886280755481817</v>
      </c>
    </row>
    <row r="2796" spans="1:17" x14ac:dyDescent="0.25">
      <c r="A2796" s="88" t="s">
        <v>20</v>
      </c>
      <c r="B2796" s="88" t="s">
        <v>22</v>
      </c>
      <c r="C2796" s="88" t="s">
        <v>65</v>
      </c>
      <c r="D2796" s="88" t="s">
        <v>137</v>
      </c>
      <c r="E2796" s="130">
        <v>0.06</v>
      </c>
      <c r="F2796" s="130">
        <v>0</v>
      </c>
      <c r="G2796" s="90">
        <v>374.35417434964057</v>
      </c>
      <c r="H2796" s="90">
        <v>-1.4014684154450385</v>
      </c>
      <c r="I2796" s="90">
        <v>9.1604452289583875</v>
      </c>
      <c r="J2796" s="90">
        <v>-3.6633393223933615E-2</v>
      </c>
      <c r="K2796" s="90">
        <v>0</v>
      </c>
      <c r="L2796" s="90">
        <v>0</v>
      </c>
      <c r="M2796" s="90">
        <v>0</v>
      </c>
      <c r="N2796" s="89">
        <v>11</v>
      </c>
      <c r="O2796" s="89">
        <v>86</v>
      </c>
      <c r="P2796" s="89">
        <f t="shared" si="77"/>
        <v>30</v>
      </c>
      <c r="Q2796" s="91">
        <f t="shared" si="78"/>
        <v>11.272572556670209</v>
      </c>
    </row>
    <row r="2797" spans="1:17" x14ac:dyDescent="0.25">
      <c r="A2797" s="88" t="s">
        <v>20</v>
      </c>
      <c r="B2797" s="88" t="s">
        <v>22</v>
      </c>
      <c r="C2797" s="88" t="s">
        <v>65</v>
      </c>
      <c r="D2797" s="88" t="s">
        <v>138</v>
      </c>
      <c r="E2797" s="130">
        <v>0.06</v>
      </c>
      <c r="F2797" s="130">
        <v>0</v>
      </c>
      <c r="G2797" s="90">
        <v>20.042180739952254</v>
      </c>
      <c r="H2797" s="90">
        <v>-0.27555847166744285</v>
      </c>
      <c r="I2797" s="90">
        <v>6003.2134539199915</v>
      </c>
      <c r="J2797" s="90">
        <v>-3.3827183534059522</v>
      </c>
      <c r="K2797" s="90">
        <v>0</v>
      </c>
      <c r="L2797" s="90">
        <v>0</v>
      </c>
      <c r="M2797" s="90">
        <v>0</v>
      </c>
      <c r="N2797" s="89">
        <v>11</v>
      </c>
      <c r="O2797" s="89">
        <v>86</v>
      </c>
      <c r="P2797" s="89">
        <f t="shared" si="77"/>
        <v>30</v>
      </c>
      <c r="Q2797" s="91">
        <f t="shared" si="78"/>
        <v>7.9112520526365406</v>
      </c>
    </row>
    <row r="2798" spans="1:17" x14ac:dyDescent="0.25">
      <c r="A2798" s="88" t="s">
        <v>20</v>
      </c>
      <c r="B2798" s="88" t="s">
        <v>21</v>
      </c>
      <c r="C2798" s="88" t="s">
        <v>65</v>
      </c>
      <c r="D2798" s="88" t="s">
        <v>134</v>
      </c>
      <c r="E2798" s="130">
        <v>0.06</v>
      </c>
      <c r="F2798" s="130">
        <v>0</v>
      </c>
      <c r="G2798" s="90">
        <v>155.46337527410432</v>
      </c>
      <c r="H2798" s="90">
        <v>-0.84968345018100178</v>
      </c>
      <c r="I2798" s="90">
        <v>17.721146529781656</v>
      </c>
      <c r="J2798" s="90">
        <v>6.403306797706243E-2</v>
      </c>
      <c r="K2798" s="90">
        <v>0</v>
      </c>
      <c r="L2798" s="90">
        <v>0</v>
      </c>
      <c r="M2798" s="90">
        <v>0</v>
      </c>
      <c r="N2798" s="89">
        <v>11</v>
      </c>
      <c r="O2798" s="89">
        <v>72</v>
      </c>
      <c r="P2798" s="89">
        <f t="shared" si="77"/>
        <v>30</v>
      </c>
      <c r="Q2798" s="91">
        <f t="shared" si="78"/>
        <v>30.673715725276416</v>
      </c>
    </row>
    <row r="2799" spans="1:17" x14ac:dyDescent="0.25">
      <c r="A2799" s="88" t="s">
        <v>20</v>
      </c>
      <c r="B2799" s="88" t="s">
        <v>21</v>
      </c>
      <c r="C2799" s="88" t="s">
        <v>65</v>
      </c>
      <c r="D2799" s="88" t="s">
        <v>135</v>
      </c>
      <c r="E2799" s="130">
        <v>0.06</v>
      </c>
      <c r="F2799" s="130">
        <v>0</v>
      </c>
      <c r="G2799" s="90">
        <v>149.61968285591445</v>
      </c>
      <c r="H2799" s="90">
        <v>-1.0785484640664822</v>
      </c>
      <c r="I2799" s="90">
        <v>13.928948717238738</v>
      </c>
      <c r="J2799" s="90">
        <v>2.2950367295042209E-2</v>
      </c>
      <c r="K2799" s="90">
        <v>0</v>
      </c>
      <c r="L2799" s="90">
        <v>0</v>
      </c>
      <c r="M2799" s="90">
        <v>0</v>
      </c>
      <c r="N2799" s="89">
        <v>11</v>
      </c>
      <c r="O2799" s="89">
        <v>74</v>
      </c>
      <c r="P2799" s="89">
        <f t="shared" si="77"/>
        <v>30</v>
      </c>
      <c r="Q2799" s="91">
        <f t="shared" si="78"/>
        <v>18.877838759034454</v>
      </c>
    </row>
    <row r="2800" spans="1:17" x14ac:dyDescent="0.25">
      <c r="A2800" s="88" t="s">
        <v>20</v>
      </c>
      <c r="B2800" s="88" t="s">
        <v>21</v>
      </c>
      <c r="C2800" s="88" t="s">
        <v>65</v>
      </c>
      <c r="D2800" s="88" t="s">
        <v>136</v>
      </c>
      <c r="E2800" s="130">
        <v>0.06</v>
      </c>
      <c r="F2800" s="130">
        <v>0</v>
      </c>
      <c r="G2800" s="90">
        <v>6.2850831767887358</v>
      </c>
      <c r="H2800" s="90">
        <v>0.15712452257918871</v>
      </c>
      <c r="I2800" s="90">
        <v>122.06791456230128</v>
      </c>
      <c r="J2800" s="90">
        <v>-0.77569453428390189</v>
      </c>
      <c r="K2800" s="90">
        <v>0</v>
      </c>
      <c r="L2800" s="90">
        <v>0</v>
      </c>
      <c r="M2800" s="90">
        <v>0</v>
      </c>
      <c r="N2800" s="89">
        <v>11</v>
      </c>
      <c r="O2800" s="89">
        <v>75</v>
      </c>
      <c r="P2800" s="89">
        <f t="shared" si="77"/>
        <v>30</v>
      </c>
      <c r="Q2800" s="91">
        <f t="shared" si="78"/>
        <v>19.450968641518877</v>
      </c>
    </row>
    <row r="2801" spans="1:17" x14ac:dyDescent="0.25">
      <c r="A2801" s="88" t="s">
        <v>20</v>
      </c>
      <c r="B2801" s="88" t="s">
        <v>21</v>
      </c>
      <c r="C2801" s="88" t="s">
        <v>65</v>
      </c>
      <c r="D2801" s="88" t="s">
        <v>137</v>
      </c>
      <c r="E2801" s="130">
        <v>0.06</v>
      </c>
      <c r="F2801" s="130">
        <v>0</v>
      </c>
      <c r="G2801" s="90">
        <v>9.0221141652083023</v>
      </c>
      <c r="H2801" s="90">
        <v>6.1823159838576454E-2</v>
      </c>
      <c r="I2801" s="90">
        <v>493.68309341277376</v>
      </c>
      <c r="J2801" s="90">
        <v>-1.3828106280478432</v>
      </c>
      <c r="K2801" s="90">
        <v>0</v>
      </c>
      <c r="L2801" s="90">
        <v>0</v>
      </c>
      <c r="M2801" s="90">
        <v>0</v>
      </c>
      <c r="N2801" s="89">
        <v>11</v>
      </c>
      <c r="O2801" s="89">
        <v>79</v>
      </c>
      <c r="P2801" s="89">
        <f t="shared" si="77"/>
        <v>30</v>
      </c>
      <c r="Q2801" s="91">
        <f t="shared" si="78"/>
        <v>15.609206445792971</v>
      </c>
    </row>
    <row r="2802" spans="1:17" x14ac:dyDescent="0.25">
      <c r="A2802" s="88" t="s">
        <v>20</v>
      </c>
      <c r="B2802" s="88" t="s">
        <v>21</v>
      </c>
      <c r="C2802" s="88" t="s">
        <v>65</v>
      </c>
      <c r="D2802" s="88" t="s">
        <v>138</v>
      </c>
      <c r="E2802" s="130">
        <v>0.06</v>
      </c>
      <c r="F2802" s="130">
        <v>0</v>
      </c>
      <c r="G2802" s="90">
        <v>21.992173671778659</v>
      </c>
      <c r="H2802" s="90">
        <v>-0.21132381725065055</v>
      </c>
      <c r="I2802" s="90">
        <v>570.50180688756041</v>
      </c>
      <c r="J2802" s="90">
        <v>-2.1601081474448081</v>
      </c>
      <c r="K2802" s="90">
        <v>0</v>
      </c>
      <c r="L2802" s="90">
        <v>0</v>
      </c>
      <c r="M2802" s="90">
        <v>0</v>
      </c>
      <c r="N2802" s="89">
        <v>11</v>
      </c>
      <c r="O2802" s="89">
        <v>81</v>
      </c>
      <c r="P2802" s="89">
        <f t="shared" si="77"/>
        <v>30</v>
      </c>
      <c r="Q2802" s="91">
        <f t="shared" si="78"/>
        <v>11.085804822940581</v>
      </c>
    </row>
    <row r="2803" spans="1:17" x14ac:dyDescent="0.25">
      <c r="A2803" s="88" t="s">
        <v>6</v>
      </c>
      <c r="B2803" s="88" t="s">
        <v>5</v>
      </c>
      <c r="C2803" s="88" t="s">
        <v>65</v>
      </c>
      <c r="D2803" s="88" t="s">
        <v>134</v>
      </c>
      <c r="E2803" s="130">
        <v>0.06</v>
      </c>
      <c r="F2803" s="130">
        <v>0</v>
      </c>
      <c r="G2803" s="90">
        <v>8.8951980070560257</v>
      </c>
      <c r="H2803" s="90">
        <v>0.17525856184168309</v>
      </c>
      <c r="I2803" s="90">
        <v>126.50895597840423</v>
      </c>
      <c r="J2803" s="90">
        <v>-0.77480639128655115</v>
      </c>
      <c r="K2803" s="90">
        <v>0</v>
      </c>
      <c r="L2803" s="90">
        <v>0</v>
      </c>
      <c r="M2803" s="90">
        <v>0</v>
      </c>
      <c r="N2803" s="89">
        <v>12</v>
      </c>
      <c r="O2803" s="89">
        <v>81</v>
      </c>
      <c r="P2803" s="89">
        <f t="shared" si="77"/>
        <v>30</v>
      </c>
      <c r="Q2803" s="91">
        <f t="shared" si="78"/>
        <v>25.215488144725857</v>
      </c>
    </row>
    <row r="2804" spans="1:17" x14ac:dyDescent="0.25">
      <c r="A2804" s="88" t="s">
        <v>6</v>
      </c>
      <c r="B2804" s="88" t="s">
        <v>5</v>
      </c>
      <c r="C2804" s="88" t="s">
        <v>65</v>
      </c>
      <c r="D2804" s="88" t="s">
        <v>135</v>
      </c>
      <c r="E2804" s="130">
        <v>0.06</v>
      </c>
      <c r="F2804" s="130">
        <v>0</v>
      </c>
      <c r="G2804" s="90">
        <v>8.6784473716931316</v>
      </c>
      <c r="H2804" s="90">
        <v>8.4856519766741009E-2</v>
      </c>
      <c r="I2804" s="90">
        <v>82.803090388684765</v>
      </c>
      <c r="J2804" s="90">
        <v>-0.90885389579906317</v>
      </c>
      <c r="K2804" s="90">
        <v>0</v>
      </c>
      <c r="L2804" s="90">
        <v>0</v>
      </c>
      <c r="M2804" s="90">
        <v>0</v>
      </c>
      <c r="N2804" s="89">
        <v>12</v>
      </c>
      <c r="O2804" s="89">
        <v>82</v>
      </c>
      <c r="P2804" s="89">
        <f t="shared" si="77"/>
        <v>30</v>
      </c>
      <c r="Q2804" s="91">
        <f t="shared" si="78"/>
        <v>15.34526507092799</v>
      </c>
    </row>
    <row r="2805" spans="1:17" x14ac:dyDescent="0.25">
      <c r="A2805" s="88" t="s">
        <v>6</v>
      </c>
      <c r="B2805" s="88" t="s">
        <v>5</v>
      </c>
      <c r="C2805" s="88" t="s">
        <v>65</v>
      </c>
      <c r="D2805" s="88" t="s">
        <v>136</v>
      </c>
      <c r="E2805" s="130">
        <v>0.06</v>
      </c>
      <c r="F2805" s="130">
        <v>0</v>
      </c>
      <c r="G2805" s="90">
        <v>17.467058888378673</v>
      </c>
      <c r="H2805" s="90">
        <v>-5.6753507408184078E-2</v>
      </c>
      <c r="I2805" s="90">
        <v>175.8528187620596</v>
      </c>
      <c r="J2805" s="90">
        <v>-1.3541150790732246</v>
      </c>
      <c r="K2805" s="90">
        <v>0</v>
      </c>
      <c r="L2805" s="90">
        <v>0</v>
      </c>
      <c r="M2805" s="90">
        <v>0</v>
      </c>
      <c r="N2805" s="89">
        <v>12</v>
      </c>
      <c r="O2805" s="89">
        <v>85</v>
      </c>
      <c r="P2805" s="89">
        <f t="shared" si="77"/>
        <v>30</v>
      </c>
      <c r="Q2805" s="91">
        <f t="shared" si="78"/>
        <v>16.158595133779301</v>
      </c>
    </row>
    <row r="2806" spans="1:17" x14ac:dyDescent="0.25">
      <c r="A2806" s="88" t="s">
        <v>6</v>
      </c>
      <c r="B2806" s="88" t="s">
        <v>5</v>
      </c>
      <c r="C2806" s="88" t="s">
        <v>65</v>
      </c>
      <c r="D2806" s="88" t="s">
        <v>137</v>
      </c>
      <c r="E2806" s="130">
        <v>0.06</v>
      </c>
      <c r="F2806" s="130">
        <v>0</v>
      </c>
      <c r="G2806" s="90">
        <v>2.7925815547750101</v>
      </c>
      <c r="H2806" s="90">
        <v>4.4618007603938459</v>
      </c>
      <c r="I2806" s="90">
        <v>-0.11959273703288595</v>
      </c>
      <c r="J2806" s="90">
        <v>0</v>
      </c>
      <c r="K2806" s="90">
        <v>0</v>
      </c>
      <c r="L2806" s="90">
        <v>0</v>
      </c>
      <c r="M2806" s="90">
        <v>0</v>
      </c>
      <c r="N2806" s="89">
        <v>12</v>
      </c>
      <c r="O2806" s="89">
        <v>86</v>
      </c>
      <c r="P2806" s="89">
        <f t="shared" si="77"/>
        <v>30</v>
      </c>
      <c r="Q2806" s="91">
        <f>EXP((alpha_a+(beta_b/speed_s))+(ceta_c*LN(speed_s)))</f>
        <v>12.610751486959378</v>
      </c>
    </row>
    <row r="2807" spans="1:17" x14ac:dyDescent="0.25">
      <c r="A2807" s="88" t="s">
        <v>6</v>
      </c>
      <c r="B2807" s="88" t="s">
        <v>5</v>
      </c>
      <c r="C2807" s="88" t="s">
        <v>65</v>
      </c>
      <c r="D2807" s="88" t="s">
        <v>138</v>
      </c>
      <c r="E2807" s="130">
        <v>0.06</v>
      </c>
      <c r="F2807" s="130">
        <v>0</v>
      </c>
      <c r="G2807" s="90">
        <v>17.407547320681299</v>
      </c>
      <c r="H2807" s="90">
        <v>0.99845879273387694</v>
      </c>
      <c r="I2807" s="90">
        <v>-0.17262934548586456</v>
      </c>
      <c r="J2807" s="90">
        <v>0</v>
      </c>
      <c r="K2807" s="90">
        <v>0</v>
      </c>
      <c r="L2807" s="90">
        <v>0</v>
      </c>
      <c r="M2807" s="90">
        <v>0</v>
      </c>
      <c r="N2807" s="89">
        <v>12</v>
      </c>
      <c r="O2807" s="89">
        <v>86</v>
      </c>
      <c r="P2807" s="89">
        <f t="shared" si="77"/>
        <v>30</v>
      </c>
      <c r="Q2807" s="91">
        <f>((alpha_a*(beta_b^speed_s))*(speed_s^ceta_c))</f>
        <v>9.2394790476686559</v>
      </c>
    </row>
    <row r="2808" spans="1:17" x14ac:dyDescent="0.25">
      <c r="A2808" s="88" t="s">
        <v>6</v>
      </c>
      <c r="B2808" s="88" t="s">
        <v>5</v>
      </c>
      <c r="C2808" s="88" t="s">
        <v>65</v>
      </c>
      <c r="D2808" s="88" t="s">
        <v>131</v>
      </c>
      <c r="E2808" s="130">
        <v>0.06</v>
      </c>
      <c r="F2808" s="130">
        <v>0</v>
      </c>
      <c r="G2808" s="90">
        <v>837.6276977581</v>
      </c>
      <c r="H2808" s="90">
        <v>53.599876619600003</v>
      </c>
      <c r="I2808" s="90">
        <v>-0.6516651671</v>
      </c>
      <c r="J2808" s="90">
        <v>-273.39392682610003</v>
      </c>
      <c r="K2808" s="90">
        <v>0</v>
      </c>
      <c r="L2808" s="90">
        <v>12.4583525878</v>
      </c>
      <c r="M2808" s="90">
        <v>-0.12657558169999999</v>
      </c>
      <c r="N2808" s="89">
        <v>5</v>
      </c>
      <c r="O2808" s="89">
        <v>85</v>
      </c>
      <c r="P2808" s="89">
        <f t="shared" si="77"/>
        <v>30</v>
      </c>
      <c r="Q2808" s="91">
        <f>(alpha_a+beta_b*speed_s+ceta_c*speed_s^2+delta_d/speed_s)/(epsilon_e+feta_f*speed_s+gamma_g*speed_s^2)</f>
        <v>7.1200170488314383</v>
      </c>
    </row>
    <row r="2809" spans="1:17" x14ac:dyDescent="0.25">
      <c r="A2809" s="88" t="s">
        <v>6</v>
      </c>
      <c r="B2809" s="88" t="s">
        <v>5</v>
      </c>
      <c r="C2809" s="88" t="s">
        <v>65</v>
      </c>
      <c r="D2809" s="88" t="s">
        <v>132</v>
      </c>
      <c r="E2809" s="130">
        <v>0.06</v>
      </c>
      <c r="F2809" s="130">
        <v>0</v>
      </c>
      <c r="G2809" s="90">
        <v>29.2874635274</v>
      </c>
      <c r="H2809" s="90">
        <v>-1.0876903352</v>
      </c>
      <c r="I2809" s="90">
        <v>2.7736989300000001E-2</v>
      </c>
      <c r="J2809" s="90">
        <v>47.061450770699999</v>
      </c>
      <c r="K2809" s="90">
        <v>1</v>
      </c>
      <c r="L2809" s="90">
        <v>4.8663630000000003E-3</v>
      </c>
      <c r="M2809" s="90">
        <v>7.4386992999999997E-3</v>
      </c>
      <c r="N2809" s="89">
        <v>5</v>
      </c>
      <c r="O2809" s="89">
        <v>85</v>
      </c>
      <c r="P2809" s="89">
        <f t="shared" si="77"/>
        <v>30</v>
      </c>
      <c r="Q2809" s="91">
        <f>(alpha_a+beta_b*speed_s+ceta_c*speed_s^2+delta_d/speed_s)/(epsilon_e+feta_f*speed_s+gamma_g*speed_s^2)</f>
        <v>2.9574404332908406</v>
      </c>
    </row>
    <row r="2810" spans="1:17" x14ac:dyDescent="0.25">
      <c r="A2810" s="88" t="s">
        <v>6</v>
      </c>
      <c r="B2810" s="88" t="s">
        <v>5</v>
      </c>
      <c r="C2810" s="88" t="s">
        <v>65</v>
      </c>
      <c r="D2810" s="88" t="s">
        <v>133</v>
      </c>
      <c r="E2810" s="130">
        <v>0.06</v>
      </c>
      <c r="F2810" s="130">
        <v>0</v>
      </c>
      <c r="G2810" s="90">
        <v>-5.5429322294999999</v>
      </c>
      <c r="H2810" s="90">
        <v>0.59988308209999996</v>
      </c>
      <c r="I2810" s="90">
        <v>6.2692075000000003E-3</v>
      </c>
      <c r="J2810" s="90">
        <v>22.550431388100002</v>
      </c>
      <c r="K2810" s="90">
        <v>1</v>
      </c>
      <c r="L2810" s="90">
        <v>-0.46138518020000002</v>
      </c>
      <c r="M2810" s="90">
        <v>7.4399996699999998E-2</v>
      </c>
      <c r="N2810" s="89">
        <v>5</v>
      </c>
      <c r="O2810" s="89">
        <v>85</v>
      </c>
      <c r="P2810" s="89">
        <f t="shared" si="77"/>
        <v>30</v>
      </c>
      <c r="Q2810" s="91">
        <f>(alpha_a+beta_b*speed_s+ceta_c*speed_s^2+delta_d/speed_s)/(epsilon_e+feta_f*speed_s+gamma_g*speed_s^2)</f>
        <v>0.34826442639862815</v>
      </c>
    </row>
    <row r="2811" spans="1:17" x14ac:dyDescent="0.25">
      <c r="A2811" s="88" t="s">
        <v>6</v>
      </c>
      <c r="B2811" s="88" t="s">
        <v>10</v>
      </c>
      <c r="C2811" s="88" t="s">
        <v>65</v>
      </c>
      <c r="D2811" s="88" t="s">
        <v>134</v>
      </c>
      <c r="E2811" s="130">
        <v>0.06</v>
      </c>
      <c r="F2811" s="130">
        <v>0</v>
      </c>
      <c r="G2811" s="90">
        <v>177.94142458194375</v>
      </c>
      <c r="H2811" s="90">
        <v>-1.0085597266216981</v>
      </c>
      <c r="I2811" s="90">
        <v>14.980408687032744</v>
      </c>
      <c r="J2811" s="90">
        <v>0.13104579209840955</v>
      </c>
      <c r="K2811" s="90">
        <v>0</v>
      </c>
      <c r="L2811" s="90">
        <v>0</v>
      </c>
      <c r="M2811" s="90">
        <v>0</v>
      </c>
      <c r="N2811" s="89">
        <v>12</v>
      </c>
      <c r="O2811" s="89">
        <v>74</v>
      </c>
      <c r="P2811" s="89">
        <f t="shared" si="77"/>
        <v>30</v>
      </c>
      <c r="Q2811" s="91">
        <f>((alpha_a*(speed_s^beta_b))+(ceta_c*(speed_s^delta_d)))</f>
        <v>29.154633324064278</v>
      </c>
    </row>
    <row r="2812" spans="1:17" x14ac:dyDescent="0.25">
      <c r="A2812" s="88" t="s">
        <v>6</v>
      </c>
      <c r="B2812" s="88" t="s">
        <v>10</v>
      </c>
      <c r="C2812" s="88" t="s">
        <v>65</v>
      </c>
      <c r="D2812" s="88" t="s">
        <v>135</v>
      </c>
      <c r="E2812" s="130">
        <v>0.06</v>
      </c>
      <c r="F2812" s="130">
        <v>0</v>
      </c>
      <c r="G2812" s="90">
        <v>2.8534567802055149</v>
      </c>
      <c r="H2812" s="90">
        <v>4.5389847856696797</v>
      </c>
      <c r="I2812" s="90">
        <v>4.9744574520756164E-3</v>
      </c>
      <c r="J2812" s="90">
        <v>0</v>
      </c>
      <c r="K2812" s="90">
        <v>0</v>
      </c>
      <c r="L2812" s="90">
        <v>0</v>
      </c>
      <c r="M2812" s="90">
        <v>0</v>
      </c>
      <c r="N2812" s="89">
        <v>12</v>
      </c>
      <c r="O2812" s="89">
        <v>78</v>
      </c>
      <c r="P2812" s="89">
        <f t="shared" si="77"/>
        <v>30</v>
      </c>
      <c r="Q2812" s="91">
        <f>EXP((alpha_a+(beta_b/speed_s))+(ceta_c*LN(speed_s)))</f>
        <v>20.52565125593582</v>
      </c>
    </row>
    <row r="2813" spans="1:17" x14ac:dyDescent="0.25">
      <c r="A2813" s="88" t="s">
        <v>6</v>
      </c>
      <c r="B2813" s="88" t="s">
        <v>10</v>
      </c>
      <c r="C2813" s="88" t="s">
        <v>65</v>
      </c>
      <c r="D2813" s="88" t="s">
        <v>136</v>
      </c>
      <c r="E2813" s="130">
        <v>0.06</v>
      </c>
      <c r="F2813" s="130">
        <v>0</v>
      </c>
      <c r="G2813" s="90">
        <v>26.075972948557524</v>
      </c>
      <c r="H2813" s="90">
        <v>-8.3731457776450913E-2</v>
      </c>
      <c r="I2813" s="90">
        <v>242.85013537449848</v>
      </c>
      <c r="J2813" s="90">
        <v>-1.477807776367027</v>
      </c>
      <c r="K2813" s="90">
        <v>0</v>
      </c>
      <c r="L2813" s="90">
        <v>0</v>
      </c>
      <c r="M2813" s="90">
        <v>0</v>
      </c>
      <c r="N2813" s="89">
        <v>12</v>
      </c>
      <c r="O2813" s="89">
        <v>82</v>
      </c>
      <c r="P2813" s="89">
        <f t="shared" si="77"/>
        <v>30</v>
      </c>
      <c r="Q2813" s="91">
        <f>((alpha_a*(speed_s^beta_b))+(ceta_c*(speed_s^delta_d)))</f>
        <v>21.20748833475341</v>
      </c>
    </row>
    <row r="2814" spans="1:17" x14ac:dyDescent="0.25">
      <c r="A2814" s="88" t="s">
        <v>6</v>
      </c>
      <c r="B2814" s="88" t="s">
        <v>10</v>
      </c>
      <c r="C2814" s="88" t="s">
        <v>65</v>
      </c>
      <c r="D2814" s="88" t="s">
        <v>137</v>
      </c>
      <c r="E2814" s="130">
        <v>0.06</v>
      </c>
      <c r="F2814" s="130">
        <v>0</v>
      </c>
      <c r="G2814" s="90">
        <v>2.8944800246857807</v>
      </c>
      <c r="H2814" s="90">
        <v>4.872617799749615</v>
      </c>
      <c r="I2814" s="90">
        <v>-7.6751700083556987E-2</v>
      </c>
      <c r="J2814" s="90">
        <v>0</v>
      </c>
      <c r="K2814" s="90">
        <v>0</v>
      </c>
      <c r="L2814" s="90">
        <v>0</v>
      </c>
      <c r="M2814" s="90">
        <v>0</v>
      </c>
      <c r="N2814" s="89">
        <v>12</v>
      </c>
      <c r="O2814" s="89">
        <v>83</v>
      </c>
      <c r="P2814" s="89">
        <f t="shared" si="77"/>
        <v>30</v>
      </c>
      <c r="Q2814" s="91">
        <f>EXP((alpha_a+(beta_b/speed_s))+(ceta_c*LN(speed_s)))</f>
        <v>16.37659099249219</v>
      </c>
    </row>
    <row r="2815" spans="1:17" x14ac:dyDescent="0.25">
      <c r="A2815" s="88" t="s">
        <v>6</v>
      </c>
      <c r="B2815" s="88" t="s">
        <v>10</v>
      </c>
      <c r="C2815" s="88" t="s">
        <v>65</v>
      </c>
      <c r="D2815" s="88" t="s">
        <v>138</v>
      </c>
      <c r="E2815" s="130">
        <v>0.06</v>
      </c>
      <c r="F2815" s="130">
        <v>0</v>
      </c>
      <c r="G2815" s="90">
        <v>22.966509967506056</v>
      </c>
      <c r="H2815" s="90">
        <v>0.9989862257819988</v>
      </c>
      <c r="I2815" s="90">
        <v>-0.18223460261728602</v>
      </c>
      <c r="J2815" s="90">
        <v>0</v>
      </c>
      <c r="K2815" s="90">
        <v>0</v>
      </c>
      <c r="L2815" s="90">
        <v>0</v>
      </c>
      <c r="M2815" s="90">
        <v>0</v>
      </c>
      <c r="N2815" s="89">
        <v>12</v>
      </c>
      <c r="O2815" s="89">
        <v>84</v>
      </c>
      <c r="P2815" s="89">
        <f t="shared" si="77"/>
        <v>30</v>
      </c>
      <c r="Q2815" s="91">
        <f>((alpha_a*(beta_b^speed_s))*(speed_s^ceta_c))</f>
        <v>11.98663836843523</v>
      </c>
    </row>
    <row r="2816" spans="1:17" x14ac:dyDescent="0.25">
      <c r="A2816" s="88" t="s">
        <v>6</v>
      </c>
      <c r="B2816" s="88" t="s">
        <v>10</v>
      </c>
      <c r="C2816" s="88" t="s">
        <v>65</v>
      </c>
      <c r="D2816" s="88" t="s">
        <v>131</v>
      </c>
      <c r="E2816" s="130">
        <v>0.06</v>
      </c>
      <c r="F2816" s="130">
        <v>0</v>
      </c>
      <c r="G2816" s="90">
        <v>122.9412776544</v>
      </c>
      <c r="H2816" s="90">
        <v>9.5906996239000009</v>
      </c>
      <c r="I2816" s="90">
        <v>-0.1031249276</v>
      </c>
      <c r="J2816" s="90">
        <v>-39.961755034299998</v>
      </c>
      <c r="K2816" s="90">
        <v>0</v>
      </c>
      <c r="L2816" s="90">
        <v>1.5433398501</v>
      </c>
      <c r="M2816" s="90">
        <v>-1.3538366499999999E-2</v>
      </c>
      <c r="N2816" s="89">
        <v>5</v>
      </c>
      <c r="O2816" s="89">
        <v>85</v>
      </c>
      <c r="P2816" s="89">
        <f t="shared" si="77"/>
        <v>30</v>
      </c>
      <c r="Q2816" s="91">
        <f>(alpha_a+beta_b*speed_s+ceta_c*speed_s^2+delta_d/speed_s)/(epsilon_e+feta_f*speed_s+gamma_g*speed_s^2)</f>
        <v>9.2777838852581009</v>
      </c>
    </row>
    <row r="2817" spans="1:17" x14ac:dyDescent="0.25">
      <c r="A2817" s="88" t="s">
        <v>6</v>
      </c>
      <c r="B2817" s="88" t="s">
        <v>10</v>
      </c>
      <c r="C2817" s="88" t="s">
        <v>65</v>
      </c>
      <c r="D2817" s="88" t="s">
        <v>132</v>
      </c>
      <c r="E2817" s="130">
        <v>0.06</v>
      </c>
      <c r="F2817" s="130">
        <v>0</v>
      </c>
      <c r="G2817" s="90">
        <v>40.132107378900002</v>
      </c>
      <c r="H2817" s="90">
        <v>-1.5559138306</v>
      </c>
      <c r="I2817" s="90">
        <v>4.7274678799999997E-2</v>
      </c>
      <c r="J2817" s="90">
        <v>49.674113166799998</v>
      </c>
      <c r="K2817" s="90">
        <v>1</v>
      </c>
      <c r="L2817" s="90">
        <v>-1.9196272E-3</v>
      </c>
      <c r="M2817" s="90">
        <v>1.03141047E-2</v>
      </c>
      <c r="N2817" s="89">
        <v>5</v>
      </c>
      <c r="O2817" s="89">
        <v>85</v>
      </c>
      <c r="P2817" s="89">
        <f t="shared" si="77"/>
        <v>30</v>
      </c>
      <c r="Q2817" s="91">
        <f>(alpha_a+beta_b*speed_s+ceta_c*speed_s^2+delta_d/speed_s)/(epsilon_e+feta_f*speed_s+gamma_g*speed_s^2)</f>
        <v>3.6828673767574585</v>
      </c>
    </row>
    <row r="2818" spans="1:17" x14ac:dyDescent="0.25">
      <c r="A2818" s="88" t="s">
        <v>6</v>
      </c>
      <c r="B2818" s="88" t="s">
        <v>10</v>
      </c>
      <c r="C2818" s="88" t="s">
        <v>65</v>
      </c>
      <c r="D2818" s="88" t="s">
        <v>133</v>
      </c>
      <c r="E2818" s="130">
        <v>0.06</v>
      </c>
      <c r="F2818" s="130">
        <v>0</v>
      </c>
      <c r="G2818" s="90">
        <v>-6.8068739708999999</v>
      </c>
      <c r="H2818" s="90">
        <v>0.71569686580000003</v>
      </c>
      <c r="I2818" s="90">
        <v>9.4665591000000007E-3</v>
      </c>
      <c r="J2818" s="90">
        <v>26.977484038499998</v>
      </c>
      <c r="K2818" s="90">
        <v>1</v>
      </c>
      <c r="L2818" s="90">
        <v>-0.46893831470000003</v>
      </c>
      <c r="M2818" s="90">
        <v>7.6034601399999999E-2</v>
      </c>
      <c r="N2818" s="89">
        <v>5</v>
      </c>
      <c r="O2818" s="89">
        <v>85</v>
      </c>
      <c r="P2818" s="89">
        <f t="shared" si="77"/>
        <v>30</v>
      </c>
      <c r="Q2818" s="91">
        <f>(alpha_a+beta_b*speed_s+ceta_c*speed_s^2+delta_d/speed_s)/(epsilon_e+feta_f*speed_s+gamma_g*speed_s^2)</f>
        <v>0.43500511568785744</v>
      </c>
    </row>
    <row r="2819" spans="1:17" x14ac:dyDescent="0.25">
      <c r="A2819" s="88" t="s">
        <v>6</v>
      </c>
      <c r="B2819" s="88" t="s">
        <v>9</v>
      </c>
      <c r="C2819" s="88" t="s">
        <v>65</v>
      </c>
      <c r="D2819" s="88" t="s">
        <v>134</v>
      </c>
      <c r="E2819" s="130">
        <v>0.06</v>
      </c>
      <c r="F2819" s="130">
        <v>0</v>
      </c>
      <c r="G2819" s="90">
        <v>193.492229005372</v>
      </c>
      <c r="H2819" s="90">
        <v>-1.0795997507545056</v>
      </c>
      <c r="I2819" s="90">
        <v>18.375535115842922</v>
      </c>
      <c r="J2819" s="90">
        <v>9.9277060469374775E-2</v>
      </c>
      <c r="K2819" s="90">
        <v>0</v>
      </c>
      <c r="L2819" s="90">
        <v>0</v>
      </c>
      <c r="M2819" s="90">
        <v>0</v>
      </c>
      <c r="N2819" s="89">
        <v>12</v>
      </c>
      <c r="O2819" s="89">
        <v>73</v>
      </c>
      <c r="P2819" s="89">
        <f t="shared" si="77"/>
        <v>30</v>
      </c>
      <c r="Q2819" s="91">
        <f>((alpha_a*(speed_s^beta_b))+(ceta_c*(speed_s^delta_d)))</f>
        <v>30.676331155509938</v>
      </c>
    </row>
    <row r="2820" spans="1:17" x14ac:dyDescent="0.25">
      <c r="A2820" s="88" t="s">
        <v>6</v>
      </c>
      <c r="B2820" s="88" t="s">
        <v>9</v>
      </c>
      <c r="C2820" s="88" t="s">
        <v>65</v>
      </c>
      <c r="D2820" s="88" t="s">
        <v>135</v>
      </c>
      <c r="E2820" s="130">
        <v>0.06</v>
      </c>
      <c r="F2820" s="130">
        <v>0</v>
      </c>
      <c r="G2820" s="90">
        <v>3.0176173106609814</v>
      </c>
      <c r="H2820" s="90">
        <v>3.8299323983643796</v>
      </c>
      <c r="I2820" s="90">
        <v>-2.2817330824976296E-2</v>
      </c>
      <c r="J2820" s="90">
        <v>0</v>
      </c>
      <c r="K2820" s="90">
        <v>0</v>
      </c>
      <c r="L2820" s="90">
        <v>0</v>
      </c>
      <c r="M2820" s="90">
        <v>0</v>
      </c>
      <c r="N2820" s="89">
        <v>12</v>
      </c>
      <c r="O2820" s="89">
        <v>73</v>
      </c>
      <c r="P2820" s="89">
        <f t="shared" si="77"/>
        <v>30</v>
      </c>
      <c r="Q2820" s="91">
        <f>EXP((alpha_a+(beta_b/speed_s))+(ceta_c*LN(speed_s)))</f>
        <v>21.49188620477754</v>
      </c>
    </row>
    <row r="2821" spans="1:17" x14ac:dyDescent="0.25">
      <c r="A2821" s="88" t="s">
        <v>6</v>
      </c>
      <c r="B2821" s="88" t="s">
        <v>9</v>
      </c>
      <c r="C2821" s="88" t="s">
        <v>65</v>
      </c>
      <c r="D2821" s="88" t="s">
        <v>136</v>
      </c>
      <c r="E2821" s="130">
        <v>0.06</v>
      </c>
      <c r="F2821" s="130">
        <v>0</v>
      </c>
      <c r="G2821" s="90">
        <v>3.1295381995451219</v>
      </c>
      <c r="H2821" s="90">
        <v>4.0768937648060488</v>
      </c>
      <c r="I2821" s="90">
        <v>-5.0491270689033509E-2</v>
      </c>
      <c r="J2821" s="90">
        <v>0</v>
      </c>
      <c r="K2821" s="90">
        <v>0</v>
      </c>
      <c r="L2821" s="90">
        <v>0</v>
      </c>
      <c r="M2821" s="90">
        <v>0</v>
      </c>
      <c r="N2821" s="89">
        <v>12</v>
      </c>
      <c r="O2821" s="89">
        <v>79</v>
      </c>
      <c r="P2821" s="89">
        <f t="shared" si="77"/>
        <v>30</v>
      </c>
      <c r="Q2821" s="91">
        <f>EXP((alpha_a+(beta_b/speed_s))+(ceta_c*LN(speed_s)))</f>
        <v>22.058629386004196</v>
      </c>
    </row>
    <row r="2822" spans="1:17" x14ac:dyDescent="0.25">
      <c r="A2822" s="88" t="s">
        <v>6</v>
      </c>
      <c r="B2822" s="88" t="s">
        <v>9</v>
      </c>
      <c r="C2822" s="88" t="s">
        <v>65</v>
      </c>
      <c r="D2822" s="88" t="s">
        <v>137</v>
      </c>
      <c r="E2822" s="130">
        <v>0.06</v>
      </c>
      <c r="F2822" s="130">
        <v>0</v>
      </c>
      <c r="G2822" s="90">
        <v>2.7799377902332258</v>
      </c>
      <c r="H2822" s="90">
        <v>5.5406428078171395</v>
      </c>
      <c r="I2822" s="90">
        <v>-3.9166739949826779E-2</v>
      </c>
      <c r="J2822" s="90">
        <v>0</v>
      </c>
      <c r="K2822" s="90">
        <v>0</v>
      </c>
      <c r="L2822" s="90">
        <v>0</v>
      </c>
      <c r="M2822" s="90">
        <v>0</v>
      </c>
      <c r="N2822" s="89">
        <v>12</v>
      </c>
      <c r="O2822" s="89">
        <v>81</v>
      </c>
      <c r="P2822" s="89">
        <f t="shared" si="77"/>
        <v>30</v>
      </c>
      <c r="Q2822" s="91">
        <f>EXP((alpha_a+(beta_b/speed_s))+(ceta_c*LN(speed_s)))</f>
        <v>16.969405911324593</v>
      </c>
    </row>
    <row r="2823" spans="1:17" x14ac:dyDescent="0.25">
      <c r="A2823" s="88" t="s">
        <v>6</v>
      </c>
      <c r="B2823" s="88" t="s">
        <v>9</v>
      </c>
      <c r="C2823" s="88" t="s">
        <v>65</v>
      </c>
      <c r="D2823" s="88" t="s">
        <v>138</v>
      </c>
      <c r="E2823" s="130">
        <v>0.06</v>
      </c>
      <c r="F2823" s="130">
        <v>0</v>
      </c>
      <c r="G2823" s="90">
        <v>3.1462029734679038</v>
      </c>
      <c r="H2823" s="90">
        <v>0.54124982804679211</v>
      </c>
      <c r="I2823" s="90">
        <v>-0.19257353395545496</v>
      </c>
      <c r="J2823" s="90">
        <v>0</v>
      </c>
      <c r="K2823" s="90">
        <v>0</v>
      </c>
      <c r="L2823" s="90">
        <v>0</v>
      </c>
      <c r="M2823" s="90">
        <v>0</v>
      </c>
      <c r="N2823" s="89">
        <v>12</v>
      </c>
      <c r="O2823" s="89">
        <v>82</v>
      </c>
      <c r="P2823" s="89">
        <f t="shared" si="77"/>
        <v>30</v>
      </c>
      <c r="Q2823" s="91">
        <f>EXP((alpha_a+(beta_b/speed_s))+(ceta_c*LN(speed_s)))</f>
        <v>12.295877393503776</v>
      </c>
    </row>
    <row r="2824" spans="1:17" x14ac:dyDescent="0.25">
      <c r="A2824" s="88" t="s">
        <v>6</v>
      </c>
      <c r="B2824" s="88" t="s">
        <v>9</v>
      </c>
      <c r="C2824" s="88" t="s">
        <v>65</v>
      </c>
      <c r="D2824" s="88" t="s">
        <v>131</v>
      </c>
      <c r="E2824" s="130">
        <v>0.06</v>
      </c>
      <c r="F2824" s="130">
        <v>0</v>
      </c>
      <c r="G2824" s="90">
        <v>159.9840813461</v>
      </c>
      <c r="H2824" s="90">
        <v>13.186069289300001</v>
      </c>
      <c r="I2824" s="90">
        <v>-0.1414108248</v>
      </c>
      <c r="J2824" s="90">
        <v>-49.190490520099999</v>
      </c>
      <c r="K2824" s="90">
        <v>0</v>
      </c>
      <c r="L2824" s="90">
        <v>2.0001965869</v>
      </c>
      <c r="M2824" s="90">
        <v>-1.7249085899999999E-2</v>
      </c>
      <c r="N2824" s="89">
        <v>5</v>
      </c>
      <c r="O2824" s="89">
        <v>85</v>
      </c>
      <c r="P2824" s="89">
        <f t="shared" si="77"/>
        <v>30</v>
      </c>
      <c r="Q2824" s="91">
        <f>(alpha_a+beta_b*speed_s+ceta_c*speed_s^2+delta_d/speed_s)/(epsilon_e+feta_f*speed_s+gamma_g*speed_s^2)</f>
        <v>9.5917318808494585</v>
      </c>
    </row>
    <row r="2825" spans="1:17" x14ac:dyDescent="0.25">
      <c r="A2825" s="88" t="s">
        <v>6</v>
      </c>
      <c r="B2825" s="88" t="s">
        <v>9</v>
      </c>
      <c r="C2825" s="88" t="s">
        <v>65</v>
      </c>
      <c r="D2825" s="88" t="s">
        <v>132</v>
      </c>
      <c r="E2825" s="130">
        <v>0.06</v>
      </c>
      <c r="F2825" s="130">
        <v>0</v>
      </c>
      <c r="G2825" s="90">
        <v>46.0502405999</v>
      </c>
      <c r="H2825" s="90">
        <v>-1.7987225167000001</v>
      </c>
      <c r="I2825" s="90">
        <v>6.1499422800000002E-2</v>
      </c>
      <c r="J2825" s="90">
        <v>42.304825768299999</v>
      </c>
      <c r="K2825" s="90">
        <v>1</v>
      </c>
      <c r="L2825" s="90">
        <v>5.4036250000000002E-4</v>
      </c>
      <c r="M2825" s="90">
        <v>1.32023412E-2</v>
      </c>
      <c r="N2825" s="89">
        <v>5</v>
      </c>
      <c r="O2825" s="89">
        <v>80</v>
      </c>
      <c r="P2825" s="89">
        <f t="shared" ref="P2825:P2888" si="79">IF($P$2&lt;N2825,N2825,IF($P$2&gt;O2825,O2825,$P$2))</f>
        <v>30</v>
      </c>
      <c r="Q2825" s="91">
        <f>(alpha_a+beta_b*speed_s+ceta_c*speed_s^2+delta_d/speed_s)/(epsilon_e+feta_f*speed_s+gamma_g*speed_s^2)</f>
        <v>3.7871764867532551</v>
      </c>
    </row>
    <row r="2826" spans="1:17" x14ac:dyDescent="0.25">
      <c r="A2826" s="88" t="s">
        <v>6</v>
      </c>
      <c r="B2826" s="88" t="s">
        <v>9</v>
      </c>
      <c r="C2826" s="88" t="s">
        <v>65</v>
      </c>
      <c r="D2826" s="88" t="s">
        <v>133</v>
      </c>
      <c r="E2826" s="130">
        <v>0.06</v>
      </c>
      <c r="F2826" s="130">
        <v>0</v>
      </c>
      <c r="G2826" s="90">
        <v>-7.2671631961000003</v>
      </c>
      <c r="H2826" s="90">
        <v>0.76770011790000003</v>
      </c>
      <c r="I2826" s="90">
        <v>1.04607691E-2</v>
      </c>
      <c r="J2826" s="90">
        <v>27.109057375999999</v>
      </c>
      <c r="K2826" s="90">
        <v>1</v>
      </c>
      <c r="L2826" s="90">
        <v>-0.48343851360000001</v>
      </c>
      <c r="M2826" s="90">
        <v>7.9747926799999994E-2</v>
      </c>
      <c r="N2826" s="89">
        <v>5</v>
      </c>
      <c r="O2826" s="89">
        <v>85</v>
      </c>
      <c r="P2826" s="89">
        <f t="shared" si="79"/>
        <v>30</v>
      </c>
      <c r="Q2826" s="91">
        <f>(alpha_a+beta_b*speed_s+ceta_c*speed_s^2+delta_d/speed_s)/(epsilon_e+feta_f*speed_s+gamma_g*speed_s^2)</f>
        <v>0.44760901502432437</v>
      </c>
    </row>
    <row r="2827" spans="1:17" x14ac:dyDescent="0.25">
      <c r="A2827" s="88" t="s">
        <v>6</v>
      </c>
      <c r="B2827" s="88" t="s">
        <v>8</v>
      </c>
      <c r="C2827" s="88" t="s">
        <v>65</v>
      </c>
      <c r="D2827" s="88" t="s">
        <v>134</v>
      </c>
      <c r="E2827" s="130">
        <v>0.06</v>
      </c>
      <c r="F2827" s="130">
        <v>0</v>
      </c>
      <c r="G2827" s="90">
        <v>2.9627042080330481</v>
      </c>
      <c r="H2827" s="90">
        <v>5.8118788739817067</v>
      </c>
      <c r="I2827" s="90">
        <v>0.10513103753496059</v>
      </c>
      <c r="J2827" s="90">
        <v>0</v>
      </c>
      <c r="K2827" s="90">
        <v>0</v>
      </c>
      <c r="L2827" s="90">
        <v>0</v>
      </c>
      <c r="M2827" s="90">
        <v>0</v>
      </c>
      <c r="N2827" s="89">
        <v>12</v>
      </c>
      <c r="O2827" s="89">
        <v>78</v>
      </c>
      <c r="P2827" s="89">
        <f t="shared" si="79"/>
        <v>30</v>
      </c>
      <c r="Q2827" s="91">
        <f>EXP((alpha_a+(beta_b/speed_s))+(ceta_c*LN(speed_s)))</f>
        <v>33.582493803113891</v>
      </c>
    </row>
    <row r="2828" spans="1:17" x14ac:dyDescent="0.25">
      <c r="A2828" s="88" t="s">
        <v>6</v>
      </c>
      <c r="B2828" s="88" t="s">
        <v>8</v>
      </c>
      <c r="C2828" s="88" t="s">
        <v>65</v>
      </c>
      <c r="D2828" s="88" t="s">
        <v>135</v>
      </c>
      <c r="E2828" s="130">
        <v>0.06</v>
      </c>
      <c r="F2828" s="130">
        <v>0</v>
      </c>
      <c r="G2828" s="90">
        <v>27.984554680940892</v>
      </c>
      <c r="H2828" s="90">
        <v>-6.5509283791547412E-2</v>
      </c>
      <c r="I2828" s="90">
        <v>363.12723165512006</v>
      </c>
      <c r="J2828" s="90">
        <v>-1.6860058028075757</v>
      </c>
      <c r="K2828" s="90">
        <v>0</v>
      </c>
      <c r="L2828" s="90">
        <v>0</v>
      </c>
      <c r="M2828" s="90">
        <v>0</v>
      </c>
      <c r="N2828" s="89">
        <v>12</v>
      </c>
      <c r="O2828" s="89">
        <v>79</v>
      </c>
      <c r="P2828" s="89">
        <f t="shared" si="79"/>
        <v>30</v>
      </c>
      <c r="Q2828" s="91">
        <f>((alpha_a*(speed_s^beta_b))+(ceta_c*(speed_s^delta_d)))</f>
        <v>23.568992610553579</v>
      </c>
    </row>
    <row r="2829" spans="1:17" x14ac:dyDescent="0.25">
      <c r="A2829" s="88" t="s">
        <v>6</v>
      </c>
      <c r="B2829" s="88" t="s">
        <v>8</v>
      </c>
      <c r="C2829" s="88" t="s">
        <v>65</v>
      </c>
      <c r="D2829" s="88" t="s">
        <v>136</v>
      </c>
      <c r="E2829" s="130">
        <v>0.06</v>
      </c>
      <c r="F2829" s="130">
        <v>0</v>
      </c>
      <c r="G2829" s="90">
        <v>3.3059430650341954</v>
      </c>
      <c r="H2829" s="90">
        <v>3.923573191075548</v>
      </c>
      <c r="I2829" s="90">
        <v>-6.868353434221626E-2</v>
      </c>
      <c r="J2829" s="90">
        <v>0</v>
      </c>
      <c r="K2829" s="90">
        <v>0</v>
      </c>
      <c r="L2829" s="90">
        <v>0</v>
      </c>
      <c r="M2829" s="90">
        <v>0</v>
      </c>
      <c r="N2829" s="89">
        <v>12</v>
      </c>
      <c r="O2829" s="89">
        <v>82</v>
      </c>
      <c r="P2829" s="89">
        <f t="shared" si="79"/>
        <v>30</v>
      </c>
      <c r="Q2829" s="91">
        <f>EXP((alpha_a+(beta_b/speed_s))+(ceta_c*LN(speed_s)))</f>
        <v>24.609254734325912</v>
      </c>
    </row>
    <row r="2830" spans="1:17" x14ac:dyDescent="0.25">
      <c r="A2830" s="88" t="s">
        <v>6</v>
      </c>
      <c r="B2830" s="88" t="s">
        <v>8</v>
      </c>
      <c r="C2830" s="88" t="s">
        <v>65</v>
      </c>
      <c r="D2830" s="88" t="s">
        <v>137</v>
      </c>
      <c r="E2830" s="130">
        <v>0.06</v>
      </c>
      <c r="F2830" s="130">
        <v>0</v>
      </c>
      <c r="G2830" s="90">
        <v>72.076425177820582</v>
      </c>
      <c r="H2830" s="90">
        <v>1.0055010025066788</v>
      </c>
      <c r="I2830" s="90">
        <v>-0.44175427758666713</v>
      </c>
      <c r="J2830" s="90">
        <v>0</v>
      </c>
      <c r="K2830" s="90">
        <v>0</v>
      </c>
      <c r="L2830" s="90">
        <v>0</v>
      </c>
      <c r="M2830" s="90">
        <v>0</v>
      </c>
      <c r="N2830" s="89">
        <v>12</v>
      </c>
      <c r="O2830" s="89">
        <v>83</v>
      </c>
      <c r="P2830" s="89">
        <f t="shared" si="79"/>
        <v>30</v>
      </c>
      <c r="Q2830" s="91">
        <f>((alpha_a*(beta_b^speed_s))*(speed_s^ceta_c))</f>
        <v>18.912278026829078</v>
      </c>
    </row>
    <row r="2831" spans="1:17" x14ac:dyDescent="0.25">
      <c r="A2831" s="88" t="s">
        <v>6</v>
      </c>
      <c r="B2831" s="88" t="s">
        <v>8</v>
      </c>
      <c r="C2831" s="88" t="s">
        <v>65</v>
      </c>
      <c r="D2831" s="88" t="s">
        <v>138</v>
      </c>
      <c r="E2831" s="130">
        <v>0.06</v>
      </c>
      <c r="F2831" s="130">
        <v>0</v>
      </c>
      <c r="G2831" s="90">
        <v>27.006111494598134</v>
      </c>
      <c r="H2831" s="90">
        <v>0.99927530360675931</v>
      </c>
      <c r="I2831" s="90">
        <v>-0.19010774863916494</v>
      </c>
      <c r="J2831" s="90">
        <v>0</v>
      </c>
      <c r="K2831" s="90">
        <v>0</v>
      </c>
      <c r="L2831" s="90">
        <v>0</v>
      </c>
      <c r="M2831" s="90">
        <v>0</v>
      </c>
      <c r="N2831" s="89">
        <v>12</v>
      </c>
      <c r="O2831" s="89">
        <v>85</v>
      </c>
      <c r="P2831" s="89">
        <f t="shared" si="79"/>
        <v>30</v>
      </c>
      <c r="Q2831" s="91">
        <f>((alpha_a*(beta_b^speed_s))*(speed_s^ceta_c))</f>
        <v>13.8421798549715</v>
      </c>
    </row>
    <row r="2832" spans="1:17" x14ac:dyDescent="0.25">
      <c r="A2832" s="88" t="s">
        <v>6</v>
      </c>
      <c r="B2832" s="88" t="s">
        <v>8</v>
      </c>
      <c r="C2832" s="88" t="s">
        <v>65</v>
      </c>
      <c r="D2832" s="88" t="s">
        <v>131</v>
      </c>
      <c r="E2832" s="130">
        <v>0.06</v>
      </c>
      <c r="F2832" s="130">
        <v>0</v>
      </c>
      <c r="G2832" s="90">
        <v>231.63897927939999</v>
      </c>
      <c r="H2832" s="90">
        <v>14.3243367244</v>
      </c>
      <c r="I2832" s="90">
        <v>-0.17840303239999999</v>
      </c>
      <c r="J2832" s="90">
        <v>-121.2664437375</v>
      </c>
      <c r="K2832" s="90">
        <v>0</v>
      </c>
      <c r="L2832" s="90">
        <v>2.2066189991999998</v>
      </c>
      <c r="M2832" s="90">
        <v>-2.26836256E-2</v>
      </c>
      <c r="N2832" s="89">
        <v>5</v>
      </c>
      <c r="O2832" s="89">
        <v>85</v>
      </c>
      <c r="P2832" s="89">
        <f t="shared" si="79"/>
        <v>30</v>
      </c>
      <c r="Q2832" s="91">
        <f>(alpha_a+beta_b*speed_s+ceta_c*speed_s^2+delta_d/speed_s)/(epsilon_e+feta_f*speed_s+gamma_g*speed_s^2)</f>
        <v>10.850333239461524</v>
      </c>
    </row>
    <row r="2833" spans="1:17" x14ac:dyDescent="0.25">
      <c r="A2833" s="88" t="s">
        <v>6</v>
      </c>
      <c r="B2833" s="88" t="s">
        <v>8</v>
      </c>
      <c r="C2833" s="88" t="s">
        <v>65</v>
      </c>
      <c r="D2833" s="88" t="s">
        <v>132</v>
      </c>
      <c r="E2833" s="130">
        <v>0.06</v>
      </c>
      <c r="F2833" s="130">
        <v>0</v>
      </c>
      <c r="G2833" s="90">
        <v>57.819180467700001</v>
      </c>
      <c r="H2833" s="90">
        <v>-1.9802218907</v>
      </c>
      <c r="I2833" s="90">
        <v>5.5244225600000002E-2</v>
      </c>
      <c r="J2833" s="90">
        <v>62.742298157100002</v>
      </c>
      <c r="K2833" s="90">
        <v>1</v>
      </c>
      <c r="L2833" s="90">
        <v>6.0195608999999997E-2</v>
      </c>
      <c r="M2833" s="90">
        <v>9.5053823000000003E-3</v>
      </c>
      <c r="N2833" s="89">
        <v>5</v>
      </c>
      <c r="O2833" s="89">
        <v>85</v>
      </c>
      <c r="P2833" s="89">
        <f t="shared" si="79"/>
        <v>30</v>
      </c>
      <c r="Q2833" s="91">
        <f>(alpha_a+beta_b*speed_s+ceta_c*speed_s^2+delta_d/speed_s)/(epsilon_e+feta_f*speed_s+gamma_g*speed_s^2)</f>
        <v>4.420826372694691</v>
      </c>
    </row>
    <row r="2834" spans="1:17" x14ac:dyDescent="0.25">
      <c r="A2834" s="88" t="s">
        <v>6</v>
      </c>
      <c r="B2834" s="88" t="s">
        <v>8</v>
      </c>
      <c r="C2834" s="88" t="s">
        <v>65</v>
      </c>
      <c r="D2834" s="88" t="s">
        <v>133</v>
      </c>
      <c r="E2834" s="130">
        <v>0.06</v>
      </c>
      <c r="F2834" s="130">
        <v>0</v>
      </c>
      <c r="G2834" s="90">
        <v>-10.1393172596</v>
      </c>
      <c r="H2834" s="90">
        <v>1.0588551197</v>
      </c>
      <c r="I2834" s="90">
        <v>1.01581043E-2</v>
      </c>
      <c r="J2834" s="90">
        <v>40.3321479098</v>
      </c>
      <c r="K2834" s="90">
        <v>1</v>
      </c>
      <c r="L2834" s="90">
        <v>-0.45782699700000001</v>
      </c>
      <c r="M2834" s="90">
        <v>8.0849112099999995E-2</v>
      </c>
      <c r="N2834" s="89">
        <v>5</v>
      </c>
      <c r="O2834" s="89">
        <v>85</v>
      </c>
      <c r="P2834" s="89">
        <f t="shared" si="79"/>
        <v>30</v>
      </c>
      <c r="Q2834" s="91">
        <f>(alpha_a+beta_b*speed_s+ceta_c*speed_s^2+delta_d/speed_s)/(epsilon_e+feta_f*speed_s+gamma_g*speed_s^2)</f>
        <v>0.53495520456680579</v>
      </c>
    </row>
    <row r="2835" spans="1:17" x14ac:dyDescent="0.25">
      <c r="A2835" s="88" t="s">
        <v>6</v>
      </c>
      <c r="B2835" s="88" t="s">
        <v>7</v>
      </c>
      <c r="C2835" s="88" t="s">
        <v>65</v>
      </c>
      <c r="D2835" s="88" t="s">
        <v>134</v>
      </c>
      <c r="E2835" s="130">
        <v>0.06</v>
      </c>
      <c r="F2835" s="130">
        <v>0</v>
      </c>
      <c r="G2835" s="90">
        <v>190.16967598984593</v>
      </c>
      <c r="H2835" s="90">
        <v>-0.93283627888421838</v>
      </c>
      <c r="I2835" s="90">
        <v>16.667349084428288</v>
      </c>
      <c r="J2835" s="90">
        <v>0.14759717667094291</v>
      </c>
      <c r="K2835" s="90">
        <v>0</v>
      </c>
      <c r="L2835" s="90">
        <v>0</v>
      </c>
      <c r="M2835" s="90">
        <v>0</v>
      </c>
      <c r="N2835" s="89">
        <v>12</v>
      </c>
      <c r="O2835" s="89">
        <v>77</v>
      </c>
      <c r="P2835" s="89">
        <f t="shared" si="79"/>
        <v>30</v>
      </c>
      <c r="Q2835" s="91">
        <f>((alpha_a*(speed_s^beta_b))+(ceta_c*(speed_s^delta_d)))</f>
        <v>35.500816109808675</v>
      </c>
    </row>
    <row r="2836" spans="1:17" x14ac:dyDescent="0.25">
      <c r="A2836" s="88" t="s">
        <v>6</v>
      </c>
      <c r="B2836" s="88" t="s">
        <v>7</v>
      </c>
      <c r="C2836" s="88" t="s">
        <v>65</v>
      </c>
      <c r="D2836" s="88" t="s">
        <v>135</v>
      </c>
      <c r="E2836" s="130">
        <v>0.06</v>
      </c>
      <c r="F2836" s="130">
        <v>0</v>
      </c>
      <c r="G2836" s="90">
        <v>29.991562024370133</v>
      </c>
      <c r="H2836" s="90">
        <v>-6.7903577861676973E-2</v>
      </c>
      <c r="I2836" s="90">
        <v>485.09263755236634</v>
      </c>
      <c r="J2836" s="90">
        <v>-1.8058558055533755</v>
      </c>
      <c r="K2836" s="90">
        <v>0</v>
      </c>
      <c r="L2836" s="90">
        <v>0</v>
      </c>
      <c r="M2836" s="90">
        <v>0</v>
      </c>
      <c r="N2836" s="89">
        <v>12</v>
      </c>
      <c r="O2836" s="89">
        <v>78</v>
      </c>
      <c r="P2836" s="89">
        <f t="shared" si="79"/>
        <v>30</v>
      </c>
      <c r="Q2836" s="91">
        <f>((alpha_a*(speed_s^beta_b))+(ceta_c*(speed_s^delta_d)))</f>
        <v>24.849767938082682</v>
      </c>
    </row>
    <row r="2837" spans="1:17" x14ac:dyDescent="0.25">
      <c r="A2837" s="88" t="s">
        <v>6</v>
      </c>
      <c r="B2837" s="88" t="s">
        <v>7</v>
      </c>
      <c r="C2837" s="88" t="s">
        <v>65</v>
      </c>
      <c r="D2837" s="88" t="s">
        <v>136</v>
      </c>
      <c r="E2837" s="130">
        <v>0.06</v>
      </c>
      <c r="F2837" s="130">
        <v>0</v>
      </c>
      <c r="G2837" s="90">
        <v>3.3848268117909783</v>
      </c>
      <c r="H2837" s="90">
        <v>3.7524697892208887</v>
      </c>
      <c r="I2837" s="90">
        <v>-7.4496174256506897E-2</v>
      </c>
      <c r="J2837" s="90">
        <v>0</v>
      </c>
      <c r="K2837" s="90">
        <v>0</v>
      </c>
      <c r="L2837" s="90">
        <v>0</v>
      </c>
      <c r="M2837" s="90">
        <v>0</v>
      </c>
      <c r="N2837" s="89">
        <v>12</v>
      </c>
      <c r="O2837" s="89">
        <v>81</v>
      </c>
      <c r="P2837" s="89">
        <f t="shared" si="79"/>
        <v>30</v>
      </c>
      <c r="Q2837" s="91">
        <f>EXP((alpha_a+(beta_b/speed_s))+(ceta_c*LN(speed_s)))</f>
        <v>25.959378354677369</v>
      </c>
    </row>
    <row r="2838" spans="1:17" x14ac:dyDescent="0.25">
      <c r="A2838" s="88" t="s">
        <v>6</v>
      </c>
      <c r="B2838" s="88" t="s">
        <v>7</v>
      </c>
      <c r="C2838" s="88" t="s">
        <v>65</v>
      </c>
      <c r="D2838" s="88" t="s">
        <v>137</v>
      </c>
      <c r="E2838" s="130">
        <v>0.06</v>
      </c>
      <c r="F2838" s="130">
        <v>0</v>
      </c>
      <c r="G2838" s="90">
        <v>76.32554999604254</v>
      </c>
      <c r="H2838" s="90">
        <v>1.0057036436089408</v>
      </c>
      <c r="I2838" s="90">
        <v>-0.44516758735957662</v>
      </c>
      <c r="J2838" s="90">
        <v>0</v>
      </c>
      <c r="K2838" s="90">
        <v>0</v>
      </c>
      <c r="L2838" s="90">
        <v>0</v>
      </c>
      <c r="M2838" s="90">
        <v>0</v>
      </c>
      <c r="N2838" s="89">
        <v>12</v>
      </c>
      <c r="O2838" s="89">
        <v>82</v>
      </c>
      <c r="P2838" s="89">
        <f t="shared" si="79"/>
        <v>30</v>
      </c>
      <c r="Q2838" s="91">
        <f>((alpha_a*(beta_b^speed_s))*(speed_s^ceta_c))</f>
        <v>19.916092925409579</v>
      </c>
    </row>
    <row r="2839" spans="1:17" x14ac:dyDescent="0.25">
      <c r="A2839" s="88" t="s">
        <v>6</v>
      </c>
      <c r="B2839" s="88" t="s">
        <v>7</v>
      </c>
      <c r="C2839" s="88" t="s">
        <v>65</v>
      </c>
      <c r="D2839" s="88" t="s">
        <v>138</v>
      </c>
      <c r="E2839" s="130">
        <v>0.06</v>
      </c>
      <c r="F2839" s="130">
        <v>0</v>
      </c>
      <c r="G2839" s="90">
        <v>29.434667102276737</v>
      </c>
      <c r="H2839" s="90">
        <v>0.99964950880633474</v>
      </c>
      <c r="I2839" s="90">
        <v>-0.20451161989365574</v>
      </c>
      <c r="J2839" s="90">
        <v>0</v>
      </c>
      <c r="K2839" s="90">
        <v>0</v>
      </c>
      <c r="L2839" s="90">
        <v>0</v>
      </c>
      <c r="M2839" s="90">
        <v>0</v>
      </c>
      <c r="N2839" s="89">
        <v>12</v>
      </c>
      <c r="O2839" s="89">
        <v>84</v>
      </c>
      <c r="P2839" s="89">
        <f t="shared" si="79"/>
        <v>30</v>
      </c>
      <c r="Q2839" s="91">
        <f>((alpha_a*(beta_b^speed_s))*(speed_s^ceta_c))</f>
        <v>14.527917858422596</v>
      </c>
    </row>
    <row r="2840" spans="1:17" x14ac:dyDescent="0.25">
      <c r="A2840" s="88" t="s">
        <v>6</v>
      </c>
      <c r="B2840" s="88" t="s">
        <v>7</v>
      </c>
      <c r="C2840" s="88" t="s">
        <v>65</v>
      </c>
      <c r="D2840" s="88" t="s">
        <v>131</v>
      </c>
      <c r="E2840" s="130">
        <v>0.06</v>
      </c>
      <c r="F2840" s="130">
        <v>0</v>
      </c>
      <c r="G2840" s="90">
        <v>848.40720553879999</v>
      </c>
      <c r="H2840" s="90">
        <v>53.249362176799998</v>
      </c>
      <c r="I2840" s="90">
        <v>-0.65039450060000004</v>
      </c>
      <c r="J2840" s="90">
        <v>-450.42461029830002</v>
      </c>
      <c r="K2840" s="90">
        <v>0</v>
      </c>
      <c r="L2840" s="90">
        <v>7.7325793039999997</v>
      </c>
      <c r="M2840" s="90">
        <v>-7.7699976500000004E-2</v>
      </c>
      <c r="N2840" s="89">
        <v>5</v>
      </c>
      <c r="O2840" s="89">
        <v>85</v>
      </c>
      <c r="P2840" s="89">
        <f t="shared" si="79"/>
        <v>30</v>
      </c>
      <c r="Q2840" s="91">
        <f>(alpha_a+beta_b*speed_s+ceta_c*speed_s^2+delta_d/speed_s)/(epsilon_e+feta_f*speed_s+gamma_g*speed_s^2)</f>
        <v>11.388759483652469</v>
      </c>
    </row>
    <row r="2841" spans="1:17" x14ac:dyDescent="0.25">
      <c r="A2841" s="88" t="s">
        <v>6</v>
      </c>
      <c r="B2841" s="88" t="s">
        <v>7</v>
      </c>
      <c r="C2841" s="88" t="s">
        <v>65</v>
      </c>
      <c r="D2841" s="88" t="s">
        <v>132</v>
      </c>
      <c r="E2841" s="130">
        <v>0.06</v>
      </c>
      <c r="F2841" s="130">
        <v>0</v>
      </c>
      <c r="G2841" s="90">
        <v>70.952454861600003</v>
      </c>
      <c r="H2841" s="90">
        <v>-2.3907315873999999</v>
      </c>
      <c r="I2841" s="90">
        <v>6.9750720000000002E-2</v>
      </c>
      <c r="J2841" s="90">
        <v>53.5552030136</v>
      </c>
      <c r="K2841" s="90">
        <v>1</v>
      </c>
      <c r="L2841" s="90">
        <v>8.4145353500000006E-2</v>
      </c>
      <c r="M2841" s="90">
        <v>1.14875224E-2</v>
      </c>
      <c r="N2841" s="89">
        <v>5</v>
      </c>
      <c r="O2841" s="89">
        <v>85</v>
      </c>
      <c r="P2841" s="89">
        <f t="shared" si="79"/>
        <v>30</v>
      </c>
      <c r="Q2841" s="91">
        <f>(alpha_a+beta_b*speed_s+ceta_c*speed_s^2+delta_d/speed_s)/(epsilon_e+feta_f*speed_s+gamma_g*speed_s^2)</f>
        <v>4.6015095547132479</v>
      </c>
    </row>
    <row r="2842" spans="1:17" x14ac:dyDescent="0.25">
      <c r="A2842" s="88" t="s">
        <v>6</v>
      </c>
      <c r="B2842" s="88" t="s">
        <v>7</v>
      </c>
      <c r="C2842" s="88" t="s">
        <v>65</v>
      </c>
      <c r="D2842" s="88" t="s">
        <v>133</v>
      </c>
      <c r="E2842" s="130">
        <v>0.06</v>
      </c>
      <c r="F2842" s="130">
        <v>0</v>
      </c>
      <c r="G2842" s="90">
        <v>-10.797862286599999</v>
      </c>
      <c r="H2842" s="90">
        <v>1.1222727253</v>
      </c>
      <c r="I2842" s="90">
        <v>1.10773742E-2</v>
      </c>
      <c r="J2842" s="90">
        <v>41.638015744999997</v>
      </c>
      <c r="K2842" s="90">
        <v>1</v>
      </c>
      <c r="L2842" s="90">
        <v>-0.46418802879999999</v>
      </c>
      <c r="M2842" s="90">
        <v>8.2264468300000004E-2</v>
      </c>
      <c r="N2842" s="89">
        <v>5</v>
      </c>
      <c r="O2842" s="89">
        <v>85</v>
      </c>
      <c r="P2842" s="89">
        <f t="shared" si="79"/>
        <v>30</v>
      </c>
      <c r="Q2842" s="91">
        <f>(alpha_a+beta_b*speed_s+ceta_c*speed_s^2+delta_d/speed_s)/(epsilon_e+feta_f*speed_s+gamma_g*speed_s^2)</f>
        <v>0.56008111238929847</v>
      </c>
    </row>
    <row r="2843" spans="1:17" x14ac:dyDescent="0.25">
      <c r="A2843" s="88" t="s">
        <v>6</v>
      </c>
      <c r="B2843" s="88" t="s">
        <v>139</v>
      </c>
      <c r="C2843" s="88" t="s">
        <v>65</v>
      </c>
      <c r="D2843" s="88" t="s">
        <v>134</v>
      </c>
      <c r="E2843" s="130">
        <v>0.06</v>
      </c>
      <c r="F2843" s="130">
        <v>0</v>
      </c>
      <c r="G2843" s="90">
        <v>222.69030305628937</v>
      </c>
      <c r="H2843" s="90">
        <v>-0.9955909943989476</v>
      </c>
      <c r="I2843" s="90">
        <v>24.801204209040421</v>
      </c>
      <c r="J2843" s="90">
        <v>0.10209699540987988</v>
      </c>
      <c r="K2843" s="90">
        <v>0</v>
      </c>
      <c r="L2843" s="90">
        <v>0</v>
      </c>
      <c r="M2843" s="90">
        <v>0</v>
      </c>
      <c r="N2843" s="89">
        <v>12</v>
      </c>
      <c r="O2843" s="89">
        <v>72</v>
      </c>
      <c r="P2843" s="89">
        <f t="shared" si="79"/>
        <v>30</v>
      </c>
      <c r="Q2843" s="91">
        <f>((alpha_a*(speed_s^beta_b))+(ceta_c*(speed_s^delta_d)))</f>
        <v>42.633166907168572</v>
      </c>
    </row>
    <row r="2844" spans="1:17" x14ac:dyDescent="0.25">
      <c r="A2844" s="88" t="s">
        <v>6</v>
      </c>
      <c r="B2844" s="88" t="s">
        <v>139</v>
      </c>
      <c r="C2844" s="88" t="s">
        <v>65</v>
      </c>
      <c r="D2844" s="88" t="s">
        <v>135</v>
      </c>
      <c r="E2844" s="130">
        <v>0.06</v>
      </c>
      <c r="F2844" s="130">
        <v>0</v>
      </c>
      <c r="G2844" s="90">
        <v>3.2944530391641202</v>
      </c>
      <c r="H2844" s="90">
        <v>3.920366684989506</v>
      </c>
      <c r="I2844" s="90">
        <v>-1.1612146755629932E-2</v>
      </c>
      <c r="J2844" s="90">
        <v>0</v>
      </c>
      <c r="K2844" s="90">
        <v>0</v>
      </c>
      <c r="L2844" s="90">
        <v>0</v>
      </c>
      <c r="M2844" s="90">
        <v>0</v>
      </c>
      <c r="N2844" s="89">
        <v>12</v>
      </c>
      <c r="O2844" s="89">
        <v>74</v>
      </c>
      <c r="P2844" s="89">
        <f t="shared" si="79"/>
        <v>30</v>
      </c>
      <c r="Q2844" s="91">
        <f>EXP((alpha_a+(beta_b/speed_s))+(ceta_c*LN(speed_s)))</f>
        <v>29.536793560356418</v>
      </c>
    </row>
    <row r="2845" spans="1:17" x14ac:dyDescent="0.25">
      <c r="A2845" s="88" t="s">
        <v>6</v>
      </c>
      <c r="B2845" s="88" t="s">
        <v>139</v>
      </c>
      <c r="C2845" s="88" t="s">
        <v>65</v>
      </c>
      <c r="D2845" s="88" t="s">
        <v>136</v>
      </c>
      <c r="E2845" s="130">
        <v>0.06</v>
      </c>
      <c r="F2845" s="130">
        <v>0</v>
      </c>
      <c r="G2845" s="90">
        <v>-1.3363740340060012E-4</v>
      </c>
      <c r="H2845" s="90">
        <v>2.1071406430622826E-2</v>
      </c>
      <c r="I2845" s="90">
        <v>-1.1565487341891743</v>
      </c>
      <c r="J2845" s="90">
        <v>49.999248730308018</v>
      </c>
      <c r="K2845" s="90">
        <v>0</v>
      </c>
      <c r="L2845" s="90">
        <v>0</v>
      </c>
      <c r="M2845" s="90">
        <v>0</v>
      </c>
      <c r="N2845" s="89">
        <v>12</v>
      </c>
      <c r="O2845" s="89">
        <v>77</v>
      </c>
      <c r="P2845" s="89">
        <f t="shared" si="79"/>
        <v>30</v>
      </c>
      <c r="Q2845" s="91">
        <f>(((alpha_a*(speed_s^3))+(beta_b*(speed_s^2))+(ceta_c*speed_s))+delta_d)</f>
        <v>30.658842600377127</v>
      </c>
    </row>
    <row r="2846" spans="1:17" x14ac:dyDescent="0.25">
      <c r="A2846" s="88" t="s">
        <v>6</v>
      </c>
      <c r="B2846" s="88" t="s">
        <v>139</v>
      </c>
      <c r="C2846" s="88" t="s">
        <v>65</v>
      </c>
      <c r="D2846" s="88" t="s">
        <v>137</v>
      </c>
      <c r="E2846" s="130">
        <v>0.06</v>
      </c>
      <c r="F2846" s="130">
        <v>0</v>
      </c>
      <c r="G2846" s="90">
        <v>90.774943547060872</v>
      </c>
      <c r="H2846" s="90">
        <v>1.006354445732105</v>
      </c>
      <c r="I2846" s="90">
        <v>-0.45375569961933293</v>
      </c>
      <c r="J2846" s="90">
        <v>0</v>
      </c>
      <c r="K2846" s="90">
        <v>0</v>
      </c>
      <c r="L2846" s="90">
        <v>0</v>
      </c>
      <c r="M2846" s="90">
        <v>0</v>
      </c>
      <c r="N2846" s="89">
        <v>12</v>
      </c>
      <c r="O2846" s="89">
        <v>77</v>
      </c>
      <c r="P2846" s="89">
        <f t="shared" si="79"/>
        <v>30</v>
      </c>
      <c r="Q2846" s="91">
        <f>((alpha_a*(beta_b^speed_s))*(speed_s^ceta_c))</f>
        <v>23.45540218889192</v>
      </c>
    </row>
    <row r="2847" spans="1:17" x14ac:dyDescent="0.25">
      <c r="A2847" s="88" t="s">
        <v>6</v>
      </c>
      <c r="B2847" s="88" t="s">
        <v>139</v>
      </c>
      <c r="C2847" s="88" t="s">
        <v>65</v>
      </c>
      <c r="D2847" s="88" t="s">
        <v>138</v>
      </c>
      <c r="E2847" s="130">
        <v>0.06</v>
      </c>
      <c r="F2847" s="130">
        <v>0</v>
      </c>
      <c r="G2847" s="90">
        <v>3.4727049202126787</v>
      </c>
      <c r="H2847" s="90">
        <v>0.60989184994811885</v>
      </c>
      <c r="I2847" s="90">
        <v>-0.19395878214630258</v>
      </c>
      <c r="J2847" s="90">
        <v>0</v>
      </c>
      <c r="K2847" s="90">
        <v>0</v>
      </c>
      <c r="L2847" s="90">
        <v>0</v>
      </c>
      <c r="M2847" s="90">
        <v>0</v>
      </c>
      <c r="N2847" s="89">
        <v>12</v>
      </c>
      <c r="O2847" s="89">
        <v>80</v>
      </c>
      <c r="P2847" s="89">
        <f t="shared" si="79"/>
        <v>30</v>
      </c>
      <c r="Q2847" s="91">
        <f>EXP((alpha_a+(beta_b/speed_s))+(ceta_c*LN(speed_s)))</f>
        <v>17.00219658442764</v>
      </c>
    </row>
    <row r="2848" spans="1:17" x14ac:dyDescent="0.25">
      <c r="A2848" s="88" t="s">
        <v>6</v>
      </c>
      <c r="B2848" s="88" t="s">
        <v>139</v>
      </c>
      <c r="C2848" s="88" t="s">
        <v>65</v>
      </c>
      <c r="D2848" s="88" t="s">
        <v>131</v>
      </c>
      <c r="E2848" s="130">
        <v>0.06</v>
      </c>
      <c r="F2848" s="130">
        <v>0</v>
      </c>
      <c r="G2848" s="90">
        <v>160.99403948139999</v>
      </c>
      <c r="H2848" s="90">
        <v>11.256870532400001</v>
      </c>
      <c r="I2848" s="90">
        <v>-0.12173901500000001</v>
      </c>
      <c r="J2848" s="90">
        <v>-83.963157214500001</v>
      </c>
      <c r="K2848" s="90">
        <v>0</v>
      </c>
      <c r="L2848" s="90">
        <v>1.3066977912</v>
      </c>
      <c r="M2848" s="90">
        <v>-1.1325918900000001E-2</v>
      </c>
      <c r="N2848" s="89">
        <v>5</v>
      </c>
      <c r="O2848" s="89">
        <v>80</v>
      </c>
      <c r="P2848" s="89">
        <f t="shared" si="79"/>
        <v>30</v>
      </c>
      <c r="Q2848" s="91">
        <f>(alpha_a+beta_b*speed_s+ceta_c*speed_s^2+delta_d/speed_s)/(epsilon_e+feta_f*speed_s+gamma_g*speed_s^2)</f>
        <v>13.318446905858334</v>
      </c>
    </row>
    <row r="2849" spans="1:17" x14ac:dyDescent="0.25">
      <c r="A2849" s="88" t="s">
        <v>6</v>
      </c>
      <c r="B2849" s="88" t="s">
        <v>139</v>
      </c>
      <c r="C2849" s="88" t="s">
        <v>65</v>
      </c>
      <c r="D2849" s="88" t="s">
        <v>132</v>
      </c>
      <c r="E2849" s="130">
        <v>0.06</v>
      </c>
      <c r="F2849" s="130">
        <v>0</v>
      </c>
      <c r="G2849" s="90">
        <v>101.61693700070001</v>
      </c>
      <c r="H2849" s="90">
        <v>-3.4580281147999998</v>
      </c>
      <c r="I2849" s="90">
        <v>0.115733237</v>
      </c>
      <c r="J2849" s="90">
        <v>36.886666750899998</v>
      </c>
      <c r="K2849" s="90">
        <v>1</v>
      </c>
      <c r="L2849" s="90">
        <v>0.1141844635</v>
      </c>
      <c r="M2849" s="90">
        <v>1.6792289200000001E-2</v>
      </c>
      <c r="N2849" s="89">
        <v>5</v>
      </c>
      <c r="O2849" s="89">
        <v>80</v>
      </c>
      <c r="P2849" s="89">
        <f t="shared" si="79"/>
        <v>30</v>
      </c>
      <c r="Q2849" s="91">
        <f>(alpha_a+beta_b*speed_s+ceta_c*speed_s^2+delta_d/speed_s)/(epsilon_e+feta_f*speed_s+gamma_g*speed_s^2)</f>
        <v>5.2852094391899227</v>
      </c>
    </row>
    <row r="2850" spans="1:17" x14ac:dyDescent="0.25">
      <c r="A2850" s="88" t="s">
        <v>6</v>
      </c>
      <c r="B2850" s="88" t="s">
        <v>139</v>
      </c>
      <c r="C2850" s="88" t="s">
        <v>65</v>
      </c>
      <c r="D2850" s="88" t="s">
        <v>133</v>
      </c>
      <c r="E2850" s="130">
        <v>0.06</v>
      </c>
      <c r="F2850" s="130">
        <v>0</v>
      </c>
      <c r="G2850" s="90">
        <v>-12.2734536252</v>
      </c>
      <c r="H2850" s="90">
        <v>1.1984524632</v>
      </c>
      <c r="I2850" s="90">
        <v>1.5702275700000001E-2</v>
      </c>
      <c r="J2850" s="90">
        <v>48.636034951799999</v>
      </c>
      <c r="K2850" s="90">
        <v>1</v>
      </c>
      <c r="L2850" s="90">
        <v>-0.45320372580000001</v>
      </c>
      <c r="M2850" s="90">
        <v>8.2597599600000002E-2</v>
      </c>
      <c r="N2850" s="89">
        <v>5</v>
      </c>
      <c r="O2850" s="89">
        <v>85</v>
      </c>
      <c r="P2850" s="89">
        <f t="shared" si="79"/>
        <v>30</v>
      </c>
      <c r="Q2850" s="91">
        <f>(alpha_a+beta_b*speed_s+ceta_c*speed_s^2+delta_d/speed_s)/(epsilon_e+feta_f*speed_s+gamma_g*speed_s^2)</f>
        <v>0.63868263699136307</v>
      </c>
    </row>
    <row r="2851" spans="1:17" x14ac:dyDescent="0.25">
      <c r="A2851" s="88" t="s">
        <v>6</v>
      </c>
      <c r="B2851" s="88" t="s">
        <v>140</v>
      </c>
      <c r="C2851" s="88" t="s">
        <v>168</v>
      </c>
      <c r="D2851" s="88" t="s">
        <v>134</v>
      </c>
      <c r="E2851" s="130">
        <v>0.06</v>
      </c>
      <c r="F2851" s="130">
        <v>0</v>
      </c>
      <c r="G2851" s="90">
        <v>53.400850363947235</v>
      </c>
      <c r="H2851" s="90">
        <v>-0.82331120381780865</v>
      </c>
      <c r="I2851" s="90">
        <v>1.9558233831874345</v>
      </c>
      <c r="J2851" s="90">
        <v>0.31369583406646812</v>
      </c>
      <c r="K2851" s="90">
        <v>0</v>
      </c>
      <c r="L2851" s="90">
        <v>0</v>
      </c>
      <c r="M2851" s="90">
        <v>0</v>
      </c>
      <c r="N2851" s="89">
        <v>12</v>
      </c>
      <c r="O2851" s="89">
        <v>74</v>
      </c>
      <c r="P2851" s="89">
        <f t="shared" si="79"/>
        <v>30</v>
      </c>
      <c r="Q2851" s="91">
        <f>((alpha_a*(speed_s^beta_b))+(ceta_c*(speed_s^delta_d)))</f>
        <v>8.9310713824806403</v>
      </c>
    </row>
    <row r="2852" spans="1:17" x14ac:dyDescent="0.25">
      <c r="A2852" s="88" t="s">
        <v>6</v>
      </c>
      <c r="B2852" s="88" t="s">
        <v>18</v>
      </c>
      <c r="C2852" s="88" t="s">
        <v>65</v>
      </c>
      <c r="D2852" s="88" t="s">
        <v>134</v>
      </c>
      <c r="E2852" s="130">
        <v>0.06</v>
      </c>
      <c r="F2852" s="130">
        <v>0</v>
      </c>
      <c r="G2852" s="90">
        <v>51.708721559452918</v>
      </c>
      <c r="H2852" s="90">
        <v>-0.82845303962487404</v>
      </c>
      <c r="I2852" s="90">
        <v>1.9097437701054591</v>
      </c>
      <c r="J2852" s="90">
        <v>0.31064460086585127</v>
      </c>
      <c r="K2852" s="90">
        <v>0</v>
      </c>
      <c r="L2852" s="90">
        <v>0</v>
      </c>
      <c r="M2852" s="90">
        <v>0</v>
      </c>
      <c r="N2852" s="89">
        <v>12</v>
      </c>
      <c r="O2852" s="89">
        <v>74</v>
      </c>
      <c r="P2852" s="89">
        <f t="shared" si="79"/>
        <v>30</v>
      </c>
      <c r="Q2852" s="91">
        <f>((alpha_a*(speed_s^beta_b))+(ceta_c*(speed_s^delta_d)))</f>
        <v>8.5824636997214938</v>
      </c>
    </row>
    <row r="2853" spans="1:17" x14ac:dyDescent="0.25">
      <c r="A2853" s="88" t="s">
        <v>6</v>
      </c>
      <c r="B2853" s="88" t="s">
        <v>18</v>
      </c>
      <c r="C2853" s="88" t="s">
        <v>65</v>
      </c>
      <c r="D2853" s="88" t="s">
        <v>135</v>
      </c>
      <c r="E2853" s="130">
        <v>0.06</v>
      </c>
      <c r="F2853" s="130">
        <v>0</v>
      </c>
      <c r="G2853" s="90">
        <v>2.1318538103658322</v>
      </c>
      <c r="H2853" s="90">
        <v>0.23768786629375202</v>
      </c>
      <c r="I2853" s="90">
        <v>53.308244748741849</v>
      </c>
      <c r="J2853" s="90">
        <v>-1.0484524709790433</v>
      </c>
      <c r="K2853" s="90">
        <v>0</v>
      </c>
      <c r="L2853" s="90">
        <v>0</v>
      </c>
      <c r="M2853" s="90">
        <v>0</v>
      </c>
      <c r="N2853" s="89">
        <v>12</v>
      </c>
      <c r="O2853" s="89">
        <v>75</v>
      </c>
      <c r="P2853" s="89">
        <f t="shared" si="79"/>
        <v>30</v>
      </c>
      <c r="Q2853" s="91">
        <f>((alpha_a*(speed_s^beta_b))+(ceta_c*(speed_s^delta_d)))</f>
        <v>6.2916257766141612</v>
      </c>
    </row>
    <row r="2854" spans="1:17" x14ac:dyDescent="0.25">
      <c r="A2854" s="88" t="s">
        <v>6</v>
      </c>
      <c r="B2854" s="88" t="s">
        <v>18</v>
      </c>
      <c r="C2854" s="88" t="s">
        <v>65</v>
      </c>
      <c r="D2854" s="88" t="s">
        <v>136</v>
      </c>
      <c r="E2854" s="130">
        <v>0.06</v>
      </c>
      <c r="F2854" s="130">
        <v>0</v>
      </c>
      <c r="G2854" s="90">
        <v>6.7608775198513902</v>
      </c>
      <c r="H2854" s="90">
        <v>-2.1858052216944136E-2</v>
      </c>
      <c r="I2854" s="90">
        <v>196.16184406345775</v>
      </c>
      <c r="J2854" s="90">
        <v>-1.8175460653386857</v>
      </c>
      <c r="K2854" s="90">
        <v>0</v>
      </c>
      <c r="L2854" s="90">
        <v>0</v>
      </c>
      <c r="M2854" s="90">
        <v>0</v>
      </c>
      <c r="N2854" s="89">
        <v>12</v>
      </c>
      <c r="O2854" s="89">
        <v>79</v>
      </c>
      <c r="P2854" s="89">
        <f t="shared" si="79"/>
        <v>30</v>
      </c>
      <c r="Q2854" s="91">
        <f>((alpha_a*(speed_s^beta_b))+(ceta_c*(speed_s^delta_d)))</f>
        <v>6.6818741318397619</v>
      </c>
    </row>
    <row r="2855" spans="1:17" x14ac:dyDescent="0.25">
      <c r="A2855" s="88" t="s">
        <v>6</v>
      </c>
      <c r="B2855" s="88" t="s">
        <v>18</v>
      </c>
      <c r="C2855" s="88" t="s">
        <v>65</v>
      </c>
      <c r="D2855" s="88" t="s">
        <v>137</v>
      </c>
      <c r="E2855" s="130">
        <v>0.06</v>
      </c>
      <c r="F2855" s="130">
        <v>0</v>
      </c>
      <c r="G2855" s="90">
        <v>37.909779319003356</v>
      </c>
      <c r="H2855" s="90">
        <v>1.0142353734613978</v>
      </c>
      <c r="I2855" s="90">
        <v>-0.7193877599062608</v>
      </c>
      <c r="J2855" s="90">
        <v>0</v>
      </c>
      <c r="K2855" s="90">
        <v>0</v>
      </c>
      <c r="L2855" s="90">
        <v>0</v>
      </c>
      <c r="M2855" s="90">
        <v>0</v>
      </c>
      <c r="N2855" s="89">
        <v>12</v>
      </c>
      <c r="O2855" s="89">
        <v>80</v>
      </c>
      <c r="P2855" s="89">
        <f t="shared" si="79"/>
        <v>30</v>
      </c>
      <c r="Q2855" s="91">
        <f>((alpha_a*(beta_b^speed_s))*(speed_s^ceta_c))</f>
        <v>5.0152305968662407</v>
      </c>
    </row>
    <row r="2856" spans="1:17" x14ac:dyDescent="0.25">
      <c r="A2856" s="88" t="s">
        <v>6</v>
      </c>
      <c r="B2856" s="88" t="s">
        <v>18</v>
      </c>
      <c r="C2856" s="88" t="s">
        <v>65</v>
      </c>
      <c r="D2856" s="88" t="s">
        <v>138</v>
      </c>
      <c r="E2856" s="130">
        <v>0.06</v>
      </c>
      <c r="F2856" s="130">
        <v>0</v>
      </c>
      <c r="G2856" s="90">
        <v>3.9296879006466305</v>
      </c>
      <c r="H2856" s="90">
        <v>-3.8298896206685862E-2</v>
      </c>
      <c r="I2856" s="90">
        <v>116.81274488935892</v>
      </c>
      <c r="J2856" s="90">
        <v>-1.8832850201609981</v>
      </c>
      <c r="K2856" s="90">
        <v>0</v>
      </c>
      <c r="L2856" s="90">
        <v>0</v>
      </c>
      <c r="M2856" s="90">
        <v>0</v>
      </c>
      <c r="N2856" s="89">
        <v>12</v>
      </c>
      <c r="O2856" s="89">
        <v>81</v>
      </c>
      <c r="P2856" s="89">
        <f t="shared" si="79"/>
        <v>30</v>
      </c>
      <c r="Q2856" s="91">
        <f>((alpha_a*(speed_s^beta_b))+(ceta_c*(speed_s^delta_d)))</f>
        <v>3.6427778275279041</v>
      </c>
    </row>
    <row r="2857" spans="1:17" x14ac:dyDescent="0.25">
      <c r="A2857" s="88" t="s">
        <v>6</v>
      </c>
      <c r="B2857" s="88" t="s">
        <v>18</v>
      </c>
      <c r="C2857" s="88" t="s">
        <v>65</v>
      </c>
      <c r="D2857" s="88" t="s">
        <v>131</v>
      </c>
      <c r="E2857" s="130">
        <v>0.06</v>
      </c>
      <c r="F2857" s="130">
        <v>0</v>
      </c>
      <c r="G2857" s="90">
        <v>-20.3586013866</v>
      </c>
      <c r="H2857" s="90">
        <v>1.7352954078</v>
      </c>
      <c r="I2857" s="90">
        <v>0.208964922</v>
      </c>
      <c r="J2857" s="90">
        <v>28.9678021249</v>
      </c>
      <c r="K2857" s="90">
        <v>1</v>
      </c>
      <c r="L2857" s="90">
        <v>-0.78553786260000003</v>
      </c>
      <c r="M2857" s="90">
        <v>0.1134931173</v>
      </c>
      <c r="N2857" s="89">
        <v>5</v>
      </c>
      <c r="O2857" s="89">
        <v>80</v>
      </c>
      <c r="P2857" s="89">
        <f t="shared" si="79"/>
        <v>30</v>
      </c>
      <c r="Q2857" s="91">
        <f>(alpha_a+beta_b*speed_s+ceta_c*speed_s^2+delta_d/speed_s)/(epsilon_e+feta_f*speed_s+gamma_g*speed_s^2)</f>
        <v>2.773821913935159</v>
      </c>
    </row>
    <row r="2858" spans="1:17" x14ac:dyDescent="0.25">
      <c r="A2858" s="88" t="s">
        <v>6</v>
      </c>
      <c r="B2858" s="88" t="s">
        <v>18</v>
      </c>
      <c r="C2858" s="88" t="s">
        <v>65</v>
      </c>
      <c r="D2858" s="88" t="s">
        <v>132</v>
      </c>
      <c r="E2858" s="130">
        <v>0.06</v>
      </c>
      <c r="F2858" s="130">
        <v>0</v>
      </c>
      <c r="G2858" s="90">
        <v>11.811157225000001</v>
      </c>
      <c r="H2858" s="90">
        <v>-0.37154857819999998</v>
      </c>
      <c r="I2858" s="90">
        <v>1.0361954899999999E-2</v>
      </c>
      <c r="J2858" s="90">
        <v>18.160745501499999</v>
      </c>
      <c r="K2858" s="90">
        <v>1</v>
      </c>
      <c r="L2858" s="90">
        <v>1.20820883E-2</v>
      </c>
      <c r="M2858" s="90">
        <v>6.8062649000000001E-3</v>
      </c>
      <c r="N2858" s="89">
        <v>5</v>
      </c>
      <c r="O2858" s="89">
        <v>80</v>
      </c>
      <c r="P2858" s="89">
        <f t="shared" si="79"/>
        <v>30</v>
      </c>
      <c r="Q2858" s="91">
        <f>(alpha_a+beta_b*speed_s+ceta_c*speed_s^2+delta_d/speed_s)/(epsilon_e+feta_f*speed_s+gamma_g*speed_s^2)</f>
        <v>1.4150206292486061</v>
      </c>
    </row>
    <row r="2859" spans="1:17" x14ac:dyDescent="0.25">
      <c r="A2859" s="88" t="s">
        <v>6</v>
      </c>
      <c r="B2859" s="88" t="s">
        <v>18</v>
      </c>
      <c r="C2859" s="88" t="s">
        <v>65</v>
      </c>
      <c r="D2859" s="88" t="s">
        <v>133</v>
      </c>
      <c r="E2859" s="130">
        <v>0.06</v>
      </c>
      <c r="F2859" s="130">
        <v>0</v>
      </c>
      <c r="G2859" s="90">
        <v>-3.0850235197</v>
      </c>
      <c r="H2859" s="90">
        <v>0.20160279480000001</v>
      </c>
      <c r="I2859" s="90">
        <v>5.993398E-4</v>
      </c>
      <c r="J2859" s="90">
        <v>15.986244043299999</v>
      </c>
      <c r="K2859" s="90">
        <v>1</v>
      </c>
      <c r="L2859" s="90">
        <v>-0.2956523835</v>
      </c>
      <c r="M2859" s="90">
        <v>3.7316396199999997E-2</v>
      </c>
      <c r="N2859" s="89">
        <v>5</v>
      </c>
      <c r="O2859" s="89">
        <v>80</v>
      </c>
      <c r="P2859" s="89">
        <f t="shared" si="79"/>
        <v>30</v>
      </c>
      <c r="Q2859" s="91">
        <f>(alpha_a+beta_b*speed_s+ceta_c*speed_s^2+delta_d/speed_s)/(epsilon_e+feta_f*speed_s+gamma_g*speed_s^2)</f>
        <v>0.15692443721380972</v>
      </c>
    </row>
    <row r="2860" spans="1:17" x14ac:dyDescent="0.25">
      <c r="A2860" s="88" t="s">
        <v>6</v>
      </c>
      <c r="B2860" s="88" t="s">
        <v>11</v>
      </c>
      <c r="C2860" s="88" t="s">
        <v>65</v>
      </c>
      <c r="D2860" s="88" t="s">
        <v>134</v>
      </c>
      <c r="E2860" s="130">
        <v>0.06</v>
      </c>
      <c r="F2860" s="130">
        <v>0</v>
      </c>
      <c r="G2860" s="90">
        <v>11.241480888218682</v>
      </c>
      <c r="H2860" s="90">
        <v>0.21386270930600307</v>
      </c>
      <c r="I2860" s="90">
        <v>174.68110941850153</v>
      </c>
      <c r="J2860" s="90">
        <v>-0.85352649776358769</v>
      </c>
      <c r="K2860" s="90">
        <v>0</v>
      </c>
      <c r="L2860" s="90">
        <v>0</v>
      </c>
      <c r="M2860" s="90">
        <v>0</v>
      </c>
      <c r="N2860" s="89">
        <v>12</v>
      </c>
      <c r="O2860" s="89">
        <v>79</v>
      </c>
      <c r="P2860" s="89">
        <f t="shared" si="79"/>
        <v>30</v>
      </c>
      <c r="Q2860" s="91">
        <f>((alpha_a*(speed_s^beta_b))+(ceta_c*(speed_s^delta_d)))</f>
        <v>32.848768302833356</v>
      </c>
    </row>
    <row r="2861" spans="1:17" x14ac:dyDescent="0.25">
      <c r="A2861" s="88" t="s">
        <v>6</v>
      </c>
      <c r="B2861" s="88" t="s">
        <v>11</v>
      </c>
      <c r="C2861" s="88" t="s">
        <v>65</v>
      </c>
      <c r="D2861" s="88" t="s">
        <v>135</v>
      </c>
      <c r="E2861" s="130">
        <v>0.06</v>
      </c>
      <c r="F2861" s="130">
        <v>0</v>
      </c>
      <c r="G2861" s="90">
        <v>24.660099926491235</v>
      </c>
      <c r="H2861" s="90">
        <v>-4.013265447651819E-2</v>
      </c>
      <c r="I2861" s="90">
        <v>264.8687677218843</v>
      </c>
      <c r="J2861" s="90">
        <v>-1.4905092578105721</v>
      </c>
      <c r="K2861" s="90">
        <v>0</v>
      </c>
      <c r="L2861" s="90">
        <v>0</v>
      </c>
      <c r="M2861" s="90">
        <v>0</v>
      </c>
      <c r="N2861" s="89">
        <v>12</v>
      </c>
      <c r="O2861" s="89">
        <v>80</v>
      </c>
      <c r="P2861" s="89">
        <f t="shared" si="79"/>
        <v>30</v>
      </c>
      <c r="Q2861" s="91">
        <f>((alpha_a*(speed_s^beta_b))+(ceta_c*(speed_s^delta_d)))</f>
        <v>23.178468993282895</v>
      </c>
    </row>
    <row r="2862" spans="1:17" x14ac:dyDescent="0.25">
      <c r="A2862" s="88" t="s">
        <v>6</v>
      </c>
      <c r="B2862" s="88" t="s">
        <v>11</v>
      </c>
      <c r="C2862" s="88" t="s">
        <v>65</v>
      </c>
      <c r="D2862" s="88" t="s">
        <v>136</v>
      </c>
      <c r="E2862" s="130">
        <v>0.06</v>
      </c>
      <c r="F2862" s="130">
        <v>0</v>
      </c>
      <c r="G2862" s="90">
        <v>3.2206373368252157</v>
      </c>
      <c r="H2862" s="90">
        <v>4.3139881063034595</v>
      </c>
      <c r="I2862" s="90">
        <v>-5.2081946095538907E-2</v>
      </c>
      <c r="J2862" s="90">
        <v>0</v>
      </c>
      <c r="K2862" s="90">
        <v>0</v>
      </c>
      <c r="L2862" s="90">
        <v>0</v>
      </c>
      <c r="M2862" s="90">
        <v>0</v>
      </c>
      <c r="N2862" s="89">
        <v>12</v>
      </c>
      <c r="O2862" s="89">
        <v>83</v>
      </c>
      <c r="P2862" s="89">
        <f t="shared" si="79"/>
        <v>30</v>
      </c>
      <c r="Q2862" s="91">
        <f>EXP((alpha_a+(beta_b/speed_s))+(ceta_c*LN(speed_s)))</f>
        <v>24.222839320836599</v>
      </c>
    </row>
    <row r="2863" spans="1:17" x14ac:dyDescent="0.25">
      <c r="A2863" s="88" t="s">
        <v>6</v>
      </c>
      <c r="B2863" s="88" t="s">
        <v>11</v>
      </c>
      <c r="C2863" s="88" t="s">
        <v>65</v>
      </c>
      <c r="D2863" s="88" t="s">
        <v>137</v>
      </c>
      <c r="E2863" s="130">
        <v>0.06</v>
      </c>
      <c r="F2863" s="130">
        <v>0</v>
      </c>
      <c r="G2863" s="90">
        <v>72.956476439782449</v>
      </c>
      <c r="H2863" s="90">
        <v>1.0057251677523928</v>
      </c>
      <c r="I2863" s="90">
        <v>-0.4509261586656157</v>
      </c>
      <c r="J2863" s="90">
        <v>0</v>
      </c>
      <c r="K2863" s="90">
        <v>0</v>
      </c>
      <c r="L2863" s="90">
        <v>0</v>
      </c>
      <c r="M2863" s="90">
        <v>0</v>
      </c>
      <c r="N2863" s="89">
        <v>12</v>
      </c>
      <c r="O2863" s="89">
        <v>84</v>
      </c>
      <c r="P2863" s="89">
        <f t="shared" si="79"/>
        <v>30</v>
      </c>
      <c r="Q2863" s="91">
        <f>((alpha_a*(beta_b^speed_s))*(speed_s^ceta_c))</f>
        <v>18.679738204346307</v>
      </c>
    </row>
    <row r="2864" spans="1:17" x14ac:dyDescent="0.25">
      <c r="A2864" s="88" t="s">
        <v>6</v>
      </c>
      <c r="B2864" s="88" t="s">
        <v>11</v>
      </c>
      <c r="C2864" s="88" t="s">
        <v>65</v>
      </c>
      <c r="D2864" s="88" t="s">
        <v>138</v>
      </c>
      <c r="E2864" s="130">
        <v>0.06</v>
      </c>
      <c r="F2864" s="130">
        <v>0</v>
      </c>
      <c r="G2864" s="90">
        <v>26.873275266468667</v>
      </c>
      <c r="H2864" s="90">
        <v>0.99960645556852445</v>
      </c>
      <c r="I2864" s="90">
        <v>-0.19449013074704</v>
      </c>
      <c r="J2864" s="90">
        <v>0</v>
      </c>
      <c r="K2864" s="90">
        <v>0</v>
      </c>
      <c r="L2864" s="90">
        <v>0</v>
      </c>
      <c r="M2864" s="90">
        <v>0</v>
      </c>
      <c r="N2864" s="89">
        <v>12</v>
      </c>
      <c r="O2864" s="89">
        <v>86</v>
      </c>
      <c r="P2864" s="89">
        <f t="shared" si="79"/>
        <v>30</v>
      </c>
      <c r="Q2864" s="91">
        <f>((alpha_a*(beta_b^speed_s))*(speed_s^ceta_c))</f>
        <v>13.705871642885917</v>
      </c>
    </row>
    <row r="2865" spans="1:17" x14ac:dyDescent="0.25">
      <c r="A2865" s="88" t="s">
        <v>6</v>
      </c>
      <c r="B2865" s="88" t="s">
        <v>11</v>
      </c>
      <c r="C2865" s="88" t="s">
        <v>65</v>
      </c>
      <c r="D2865" s="88" t="s">
        <v>131</v>
      </c>
      <c r="E2865" s="130">
        <v>0.06</v>
      </c>
      <c r="F2865" s="130">
        <v>0</v>
      </c>
      <c r="G2865" s="90">
        <v>646.70503054860001</v>
      </c>
      <c r="H2865" s="90">
        <v>38.865280020699998</v>
      </c>
      <c r="I2865" s="90">
        <v>-0.4973734031</v>
      </c>
      <c r="J2865" s="90">
        <v>-333.44838856619998</v>
      </c>
      <c r="K2865" s="90">
        <v>0</v>
      </c>
      <c r="L2865" s="90">
        <v>6.1740491631000003</v>
      </c>
      <c r="M2865" s="90">
        <v>-6.5419739899999996E-2</v>
      </c>
      <c r="N2865" s="89">
        <v>5</v>
      </c>
      <c r="O2865" s="89">
        <v>85</v>
      </c>
      <c r="P2865" s="89">
        <f t="shared" si="79"/>
        <v>30</v>
      </c>
      <c r="Q2865" s="91">
        <f>(alpha_a+beta_b*speed_s+ceta_c*speed_s^2+delta_d/speed_s)/(epsilon_e+feta_f*speed_s+gamma_g*speed_s^2)</f>
        <v>10.716104766848607</v>
      </c>
    </row>
    <row r="2866" spans="1:17" x14ac:dyDescent="0.25">
      <c r="A2866" s="88" t="s">
        <v>6</v>
      </c>
      <c r="B2866" s="88" t="s">
        <v>11</v>
      </c>
      <c r="C2866" s="88" t="s">
        <v>65</v>
      </c>
      <c r="D2866" s="88" t="s">
        <v>132</v>
      </c>
      <c r="E2866" s="130">
        <v>0.06</v>
      </c>
      <c r="F2866" s="130">
        <v>0</v>
      </c>
      <c r="G2866" s="90">
        <v>51.149196652100002</v>
      </c>
      <c r="H2866" s="90">
        <v>-1.8232965739</v>
      </c>
      <c r="I2866" s="90">
        <v>4.7783074199999998E-2</v>
      </c>
      <c r="J2866" s="90">
        <v>70.600539247200004</v>
      </c>
      <c r="K2866" s="90">
        <v>1</v>
      </c>
      <c r="L2866" s="90">
        <v>4.6659864099999997E-2</v>
      </c>
      <c r="M2866" s="90">
        <v>7.9769417999999998E-3</v>
      </c>
      <c r="N2866" s="89">
        <v>5</v>
      </c>
      <c r="O2866" s="89">
        <v>85</v>
      </c>
      <c r="P2866" s="89">
        <f t="shared" si="79"/>
        <v>30</v>
      </c>
      <c r="Q2866" s="91">
        <f>(alpha_a+beta_b*speed_s+ceta_c*speed_s^2+delta_d/speed_s)/(epsilon_e+feta_f*speed_s+gamma_g*speed_s^2)</f>
        <v>4.3645711949907557</v>
      </c>
    </row>
    <row r="2867" spans="1:17" x14ac:dyDescent="0.25">
      <c r="A2867" s="88" t="s">
        <v>6</v>
      </c>
      <c r="B2867" s="88" t="s">
        <v>11</v>
      </c>
      <c r="C2867" s="88" t="s">
        <v>65</v>
      </c>
      <c r="D2867" s="88" t="s">
        <v>133</v>
      </c>
      <c r="E2867" s="130">
        <v>0.06</v>
      </c>
      <c r="F2867" s="130">
        <v>0</v>
      </c>
      <c r="G2867" s="90">
        <v>-9.9955802842000008</v>
      </c>
      <c r="H2867" s="90">
        <v>1.0480703512</v>
      </c>
      <c r="I2867" s="90">
        <v>1.07224781E-2</v>
      </c>
      <c r="J2867" s="90">
        <v>42.349543057200002</v>
      </c>
      <c r="K2867" s="90">
        <v>1</v>
      </c>
      <c r="L2867" s="90">
        <v>-0.44661268510000002</v>
      </c>
      <c r="M2867" s="90">
        <v>8.1814167100000001E-2</v>
      </c>
      <c r="N2867" s="89">
        <v>5</v>
      </c>
      <c r="O2867" s="89">
        <v>85</v>
      </c>
      <c r="P2867" s="89">
        <f t="shared" si="79"/>
        <v>30</v>
      </c>
      <c r="Q2867" s="91">
        <f>(alpha_a+beta_b*speed_s+ceta_c*speed_s^2+delta_d/speed_s)/(epsilon_e+feta_f*speed_s+gamma_g*speed_s^2)</f>
        <v>0.53088505791068419</v>
      </c>
    </row>
    <row r="2868" spans="1:17" x14ac:dyDescent="0.25">
      <c r="A2868" s="88" t="s">
        <v>6</v>
      </c>
      <c r="B2868" s="88" t="s">
        <v>16</v>
      </c>
      <c r="C2868" s="88" t="s">
        <v>65</v>
      </c>
      <c r="D2868" s="88" t="s">
        <v>134</v>
      </c>
      <c r="E2868" s="130">
        <v>0.06</v>
      </c>
      <c r="F2868" s="130">
        <v>0</v>
      </c>
      <c r="G2868" s="90">
        <v>102.17804376343902</v>
      </c>
      <c r="H2868" s="90">
        <v>-0.77180077929601287</v>
      </c>
      <c r="I2868" s="90">
        <v>5.8964370203603638</v>
      </c>
      <c r="J2868" s="90">
        <v>0.22754516789976739</v>
      </c>
      <c r="K2868" s="90">
        <v>0</v>
      </c>
      <c r="L2868" s="90">
        <v>0</v>
      </c>
      <c r="M2868" s="90">
        <v>0</v>
      </c>
      <c r="N2868" s="89">
        <v>12</v>
      </c>
      <c r="O2868" s="89">
        <v>75</v>
      </c>
      <c r="P2868" s="89">
        <f t="shared" si="79"/>
        <v>30</v>
      </c>
      <c r="Q2868" s="91">
        <f>((alpha_a*(speed_s^beta_b))+(ceta_c*(speed_s^delta_d)))</f>
        <v>20.186428006669729</v>
      </c>
    </row>
    <row r="2869" spans="1:17" x14ac:dyDescent="0.25">
      <c r="A2869" s="88" t="s">
        <v>6</v>
      </c>
      <c r="B2869" s="88" t="s">
        <v>16</v>
      </c>
      <c r="C2869" s="88" t="s">
        <v>65</v>
      </c>
      <c r="D2869" s="88" t="s">
        <v>135</v>
      </c>
      <c r="E2869" s="130">
        <v>0.06</v>
      </c>
      <c r="F2869" s="130">
        <v>0</v>
      </c>
      <c r="G2869" s="90">
        <v>2.0615207185965865</v>
      </c>
      <c r="H2869" s="90">
        <v>5.8218555746401703</v>
      </c>
      <c r="I2869" s="90">
        <v>7.4937820882128817E-2</v>
      </c>
      <c r="J2869" s="90">
        <v>0</v>
      </c>
      <c r="K2869" s="90">
        <v>0</v>
      </c>
      <c r="L2869" s="90">
        <v>0</v>
      </c>
      <c r="M2869" s="90">
        <v>0</v>
      </c>
      <c r="N2869" s="89">
        <v>12</v>
      </c>
      <c r="O2869" s="89">
        <v>75</v>
      </c>
      <c r="P2869" s="89">
        <f t="shared" si="79"/>
        <v>30</v>
      </c>
      <c r="Q2869" s="91">
        <f>EXP((alpha_a+(beta_b/speed_s))+(ceta_c*LN(speed_s)))</f>
        <v>12.310602602297415</v>
      </c>
    </row>
    <row r="2870" spans="1:17" x14ac:dyDescent="0.25">
      <c r="A2870" s="88" t="s">
        <v>6</v>
      </c>
      <c r="B2870" s="88" t="s">
        <v>16</v>
      </c>
      <c r="C2870" s="88" t="s">
        <v>65</v>
      </c>
      <c r="D2870" s="88" t="s">
        <v>136</v>
      </c>
      <c r="E2870" s="130">
        <v>0.06</v>
      </c>
      <c r="F2870" s="130">
        <v>0</v>
      </c>
      <c r="G2870" s="90">
        <v>6.6909490649772332</v>
      </c>
      <c r="H2870" s="90">
        <v>0.10014635796388978</v>
      </c>
      <c r="I2870" s="90">
        <v>84.996338022564061</v>
      </c>
      <c r="J2870" s="90">
        <v>-0.94384065493392966</v>
      </c>
      <c r="K2870" s="90">
        <v>0</v>
      </c>
      <c r="L2870" s="90">
        <v>0</v>
      </c>
      <c r="M2870" s="90">
        <v>0</v>
      </c>
      <c r="N2870" s="89">
        <v>12</v>
      </c>
      <c r="O2870" s="89">
        <v>81</v>
      </c>
      <c r="P2870" s="89">
        <f t="shared" si="79"/>
        <v>30</v>
      </c>
      <c r="Q2870" s="91">
        <f>((alpha_a*(speed_s^beta_b))+(ceta_c*(speed_s^delta_d)))</f>
        <v>12.835757897612893</v>
      </c>
    </row>
    <row r="2871" spans="1:17" x14ac:dyDescent="0.25">
      <c r="A2871" s="88" t="s">
        <v>6</v>
      </c>
      <c r="B2871" s="88" t="s">
        <v>16</v>
      </c>
      <c r="C2871" s="88" t="s">
        <v>65</v>
      </c>
      <c r="D2871" s="88" t="s">
        <v>137</v>
      </c>
      <c r="E2871" s="130">
        <v>0.06</v>
      </c>
      <c r="F2871" s="130">
        <v>0</v>
      </c>
      <c r="G2871" s="90">
        <v>84.678609447975631</v>
      </c>
      <c r="H2871" s="90">
        <v>-0.95579889873968049</v>
      </c>
      <c r="I2871" s="90">
        <v>4.4041499882113699</v>
      </c>
      <c r="J2871" s="90">
        <v>0.12098160124125042</v>
      </c>
      <c r="K2871" s="90">
        <v>0</v>
      </c>
      <c r="L2871" s="90">
        <v>0</v>
      </c>
      <c r="M2871" s="90">
        <v>0</v>
      </c>
      <c r="N2871" s="89">
        <v>12</v>
      </c>
      <c r="O2871" s="89">
        <v>82</v>
      </c>
      <c r="P2871" s="89">
        <f t="shared" si="79"/>
        <v>30</v>
      </c>
      <c r="Q2871" s="91">
        <f>((alpha_a*(speed_s^beta_b))+(ceta_c*(speed_s^delta_d)))</f>
        <v>9.9266169789845939</v>
      </c>
    </row>
    <row r="2872" spans="1:17" x14ac:dyDescent="0.25">
      <c r="A2872" s="88" t="s">
        <v>6</v>
      </c>
      <c r="B2872" s="88" t="s">
        <v>16</v>
      </c>
      <c r="C2872" s="88" t="s">
        <v>65</v>
      </c>
      <c r="D2872" s="88" t="s">
        <v>138</v>
      </c>
      <c r="E2872" s="130">
        <v>0.06</v>
      </c>
      <c r="F2872" s="130">
        <v>0</v>
      </c>
      <c r="G2872" s="90">
        <v>2.5393535825172817</v>
      </c>
      <c r="H2872" s="90">
        <v>0.78021927184941664</v>
      </c>
      <c r="I2872" s="90">
        <v>-0.17161810875099082</v>
      </c>
      <c r="J2872" s="90">
        <v>0</v>
      </c>
      <c r="K2872" s="90">
        <v>0</v>
      </c>
      <c r="L2872" s="90">
        <v>0</v>
      </c>
      <c r="M2872" s="90">
        <v>0</v>
      </c>
      <c r="N2872" s="89">
        <v>12</v>
      </c>
      <c r="O2872" s="89">
        <v>83</v>
      </c>
      <c r="P2872" s="89">
        <f t="shared" si="79"/>
        <v>30</v>
      </c>
      <c r="Q2872" s="91">
        <f>EXP((alpha_a+(beta_b/speed_s))+(ceta_c*LN(speed_s)))</f>
        <v>7.2547311572667859</v>
      </c>
    </row>
    <row r="2873" spans="1:17" x14ac:dyDescent="0.25">
      <c r="A2873" s="88" t="s">
        <v>6</v>
      </c>
      <c r="B2873" s="88" t="s">
        <v>16</v>
      </c>
      <c r="C2873" s="88" t="s">
        <v>65</v>
      </c>
      <c r="D2873" s="88" t="s">
        <v>131</v>
      </c>
      <c r="E2873" s="130">
        <v>0.06</v>
      </c>
      <c r="F2873" s="130">
        <v>0</v>
      </c>
      <c r="G2873" s="90">
        <v>137.2929354339</v>
      </c>
      <c r="H2873" s="90">
        <v>9.9993348708000003</v>
      </c>
      <c r="I2873" s="90">
        <v>-0.1225403384</v>
      </c>
      <c r="J2873" s="90">
        <v>-34.933055581700003</v>
      </c>
      <c r="K2873" s="90">
        <v>0</v>
      </c>
      <c r="L2873" s="90">
        <v>2.7690461585000001</v>
      </c>
      <c r="M2873" s="90">
        <v>-2.85643561E-2</v>
      </c>
      <c r="N2873" s="89">
        <v>5</v>
      </c>
      <c r="O2873" s="89">
        <v>80</v>
      </c>
      <c r="P2873" s="89">
        <f t="shared" si="79"/>
        <v>30</v>
      </c>
      <c r="Q2873" s="91">
        <f>(alpha_a+beta_b*speed_s+ceta_c*speed_s^2+delta_d/speed_s)/(epsilon_e+feta_f*speed_s+gamma_g*speed_s^2)</f>
        <v>5.679961034198592</v>
      </c>
    </row>
    <row r="2874" spans="1:17" x14ac:dyDescent="0.25">
      <c r="A2874" s="88" t="s">
        <v>6</v>
      </c>
      <c r="B2874" s="88" t="s">
        <v>16</v>
      </c>
      <c r="C2874" s="88" t="s">
        <v>65</v>
      </c>
      <c r="D2874" s="88" t="s">
        <v>132</v>
      </c>
      <c r="E2874" s="130">
        <v>0.06</v>
      </c>
      <c r="F2874" s="130">
        <v>0</v>
      </c>
      <c r="G2874" s="90">
        <v>31.685606227000001</v>
      </c>
      <c r="H2874" s="90">
        <v>-1.2004710977999999</v>
      </c>
      <c r="I2874" s="90">
        <v>2.9706565800000001E-2</v>
      </c>
      <c r="J2874" s="90">
        <v>25.5049515579</v>
      </c>
      <c r="K2874" s="90">
        <v>1</v>
      </c>
      <c r="L2874" s="90">
        <v>4.8114490900000001E-2</v>
      </c>
      <c r="M2874" s="90">
        <v>8.4630185000000007E-3</v>
      </c>
      <c r="N2874" s="89">
        <v>5</v>
      </c>
      <c r="O2874" s="89">
        <v>80</v>
      </c>
      <c r="P2874" s="89">
        <f t="shared" si="79"/>
        <v>30</v>
      </c>
      <c r="Q2874" s="91">
        <f>(alpha_a+beta_b*speed_s+ceta_c*speed_s^2+delta_d/speed_s)/(epsilon_e+feta_f*speed_s+gamma_g*speed_s^2)</f>
        <v>2.3118486684109469</v>
      </c>
    </row>
    <row r="2875" spans="1:17" x14ac:dyDescent="0.25">
      <c r="A2875" s="88" t="s">
        <v>6</v>
      </c>
      <c r="B2875" s="88" t="s">
        <v>16</v>
      </c>
      <c r="C2875" s="88" t="s">
        <v>65</v>
      </c>
      <c r="D2875" s="88" t="s">
        <v>133</v>
      </c>
      <c r="E2875" s="130">
        <v>0.06</v>
      </c>
      <c r="F2875" s="130">
        <v>0</v>
      </c>
      <c r="G2875" s="90">
        <v>-4.3345447568999997</v>
      </c>
      <c r="H2875" s="90">
        <v>0.46278263180000001</v>
      </c>
      <c r="I2875" s="90">
        <v>5.8717735999999996E-3</v>
      </c>
      <c r="J2875" s="90">
        <v>17.131160427099999</v>
      </c>
      <c r="K2875" s="90">
        <v>1</v>
      </c>
      <c r="L2875" s="90">
        <v>-0.47569457259999998</v>
      </c>
      <c r="M2875" s="90">
        <v>7.7737142699999998E-2</v>
      </c>
      <c r="N2875" s="89">
        <v>5</v>
      </c>
      <c r="O2875" s="89">
        <v>80</v>
      </c>
      <c r="P2875" s="89">
        <f t="shared" si="79"/>
        <v>30</v>
      </c>
      <c r="Q2875" s="91">
        <f>(alpha_a+beta_b*speed_s+ceta_c*speed_s^2+delta_d/speed_s)/(epsilon_e+feta_f*speed_s+gamma_g*speed_s^2)</f>
        <v>0.27172102699503781</v>
      </c>
    </row>
    <row r="2876" spans="1:17" x14ac:dyDescent="0.25">
      <c r="A2876" s="88" t="s">
        <v>6</v>
      </c>
      <c r="B2876" s="88" t="s">
        <v>15</v>
      </c>
      <c r="C2876" s="88" t="s">
        <v>65</v>
      </c>
      <c r="D2876" s="88" t="s">
        <v>134</v>
      </c>
      <c r="E2876" s="130">
        <v>0.06</v>
      </c>
      <c r="F2876" s="130">
        <v>0</v>
      </c>
      <c r="G2876" s="90">
        <v>175.84417656481131</v>
      </c>
      <c r="H2876" s="90">
        <v>-0.93919173320257843</v>
      </c>
      <c r="I2876" s="90">
        <v>10.502717165371866</v>
      </c>
      <c r="J2876" s="90">
        <v>0.15630933098986038</v>
      </c>
      <c r="K2876" s="90">
        <v>0</v>
      </c>
      <c r="L2876" s="90">
        <v>0</v>
      </c>
      <c r="M2876" s="90">
        <v>0</v>
      </c>
      <c r="N2876" s="89">
        <v>12</v>
      </c>
      <c r="O2876" s="89">
        <v>85</v>
      </c>
      <c r="P2876" s="89">
        <f t="shared" si="79"/>
        <v>30</v>
      </c>
      <c r="Q2876" s="91">
        <f>((alpha_a*(speed_s^beta_b))+(ceta_c*(speed_s^delta_d)))</f>
        <v>25.080890932532338</v>
      </c>
    </row>
    <row r="2877" spans="1:17" x14ac:dyDescent="0.25">
      <c r="A2877" s="88" t="s">
        <v>6</v>
      </c>
      <c r="B2877" s="88" t="s">
        <v>15</v>
      </c>
      <c r="C2877" s="88" t="s">
        <v>65</v>
      </c>
      <c r="D2877" s="88" t="s">
        <v>135</v>
      </c>
      <c r="E2877" s="130">
        <v>0.06</v>
      </c>
      <c r="F2877" s="130">
        <v>0</v>
      </c>
      <c r="G2877" s="90">
        <v>9.3873824575564377</v>
      </c>
      <c r="H2877" s="90">
        <v>7.7231498092651021E-2</v>
      </c>
      <c r="I2877" s="90">
        <v>113.78460040699102</v>
      </c>
      <c r="J2877" s="90">
        <v>-1.0610814192555527</v>
      </c>
      <c r="K2877" s="90">
        <v>0</v>
      </c>
      <c r="L2877" s="90">
        <v>0</v>
      </c>
      <c r="M2877" s="90">
        <v>0</v>
      </c>
      <c r="N2877" s="89">
        <v>12</v>
      </c>
      <c r="O2877" s="89">
        <v>86</v>
      </c>
      <c r="P2877" s="89">
        <f t="shared" si="79"/>
        <v>30</v>
      </c>
      <c r="Q2877" s="91">
        <f>((alpha_a*(speed_s^beta_b))+(ceta_c*(speed_s^delta_d)))</f>
        <v>15.288771104493</v>
      </c>
    </row>
    <row r="2878" spans="1:17" x14ac:dyDescent="0.25">
      <c r="A2878" s="88" t="s">
        <v>6</v>
      </c>
      <c r="B2878" s="88" t="s">
        <v>15</v>
      </c>
      <c r="C2878" s="88" t="s">
        <v>65</v>
      </c>
      <c r="D2878" s="88" t="s">
        <v>136</v>
      </c>
      <c r="E2878" s="130">
        <v>0.06</v>
      </c>
      <c r="F2878" s="130">
        <v>0</v>
      </c>
      <c r="G2878" s="90">
        <v>158.36638214703254</v>
      </c>
      <c r="H2878" s="90">
        <v>-1.1853832145925975</v>
      </c>
      <c r="I2878" s="90">
        <v>12.867808309948565</v>
      </c>
      <c r="J2878" s="90">
        <v>1.128407642678363E-2</v>
      </c>
      <c r="K2878" s="90">
        <v>0</v>
      </c>
      <c r="L2878" s="90">
        <v>0</v>
      </c>
      <c r="M2878" s="90">
        <v>0</v>
      </c>
      <c r="N2878" s="89">
        <v>12</v>
      </c>
      <c r="O2878" s="89">
        <v>86</v>
      </c>
      <c r="P2878" s="89">
        <f t="shared" si="79"/>
        <v>30</v>
      </c>
      <c r="Q2878" s="91">
        <f>((alpha_a*(speed_s^beta_b))+(ceta_c*(speed_s^delta_d)))</f>
        <v>16.181278616724509</v>
      </c>
    </row>
    <row r="2879" spans="1:17" x14ac:dyDescent="0.25">
      <c r="A2879" s="88" t="s">
        <v>6</v>
      </c>
      <c r="B2879" s="88" t="s">
        <v>15</v>
      </c>
      <c r="C2879" s="88" t="s">
        <v>65</v>
      </c>
      <c r="D2879" s="88" t="s">
        <v>137</v>
      </c>
      <c r="E2879" s="130">
        <v>0.06</v>
      </c>
      <c r="F2879" s="130">
        <v>0</v>
      </c>
      <c r="G2879" s="90">
        <v>12875.996850502484</v>
      </c>
      <c r="H2879" s="90">
        <v>-3.3832548344897426</v>
      </c>
      <c r="I2879" s="90">
        <v>25.678218263518662</v>
      </c>
      <c r="J2879" s="90">
        <v>-0.20868698071549052</v>
      </c>
      <c r="K2879" s="90">
        <v>0</v>
      </c>
      <c r="L2879" s="90">
        <v>0</v>
      </c>
      <c r="M2879" s="90">
        <v>0</v>
      </c>
      <c r="N2879" s="89">
        <v>12</v>
      </c>
      <c r="O2879" s="89">
        <v>86</v>
      </c>
      <c r="P2879" s="89">
        <f t="shared" si="79"/>
        <v>30</v>
      </c>
      <c r="Q2879" s="91">
        <f>((alpha_a*(speed_s^beta_b))+(ceta_c*(speed_s^delta_d)))</f>
        <v>12.756763826716147</v>
      </c>
    </row>
    <row r="2880" spans="1:17" x14ac:dyDescent="0.25">
      <c r="A2880" s="88" t="s">
        <v>6</v>
      </c>
      <c r="B2880" s="88" t="s">
        <v>15</v>
      </c>
      <c r="C2880" s="88" t="s">
        <v>65</v>
      </c>
      <c r="D2880" s="88" t="s">
        <v>138</v>
      </c>
      <c r="E2880" s="130">
        <v>0.06</v>
      </c>
      <c r="F2880" s="130">
        <v>0</v>
      </c>
      <c r="G2880" s="90">
        <v>2.7459561432593498</v>
      </c>
      <c r="H2880" s="90">
        <v>1.1374531552338505</v>
      </c>
      <c r="I2880" s="90">
        <v>-0.16635337450076457</v>
      </c>
      <c r="J2880" s="90">
        <v>0</v>
      </c>
      <c r="K2880" s="90">
        <v>0</v>
      </c>
      <c r="L2880" s="90">
        <v>0</v>
      </c>
      <c r="M2880" s="90">
        <v>0</v>
      </c>
      <c r="N2880" s="89">
        <v>12</v>
      </c>
      <c r="O2880" s="89">
        <v>86</v>
      </c>
      <c r="P2880" s="89">
        <f t="shared" si="79"/>
        <v>30</v>
      </c>
      <c r="Q2880" s="91">
        <f>EXP((alpha_a+(beta_b/speed_s))+(ceta_c*LN(speed_s)))</f>
        <v>9.1895832455557542</v>
      </c>
    </row>
    <row r="2881" spans="1:17" x14ac:dyDescent="0.25">
      <c r="A2881" s="88" t="s">
        <v>6</v>
      </c>
      <c r="B2881" s="88" t="s">
        <v>15</v>
      </c>
      <c r="C2881" s="88" t="s">
        <v>65</v>
      </c>
      <c r="D2881" s="88" t="s">
        <v>131</v>
      </c>
      <c r="E2881" s="130">
        <v>0.06</v>
      </c>
      <c r="F2881" s="130">
        <v>0</v>
      </c>
      <c r="G2881" s="90">
        <v>6.2117058500000003E-2</v>
      </c>
      <c r="H2881" s="90">
        <v>-0.2743179369</v>
      </c>
      <c r="I2881" s="90">
        <v>7.1679985200000004E-2</v>
      </c>
      <c r="J2881" s="90">
        <v>53.834935000000002</v>
      </c>
      <c r="K2881" s="90">
        <v>1</v>
      </c>
      <c r="L2881" s="90">
        <v>-0.14280311030000001</v>
      </c>
      <c r="M2881" s="90">
        <v>1.2797898300000001E-2</v>
      </c>
      <c r="N2881" s="89">
        <v>5</v>
      </c>
      <c r="O2881" s="89">
        <v>85</v>
      </c>
      <c r="P2881" s="89">
        <f t="shared" si="79"/>
        <v>30</v>
      </c>
      <c r="Q2881" s="91">
        <f>(alpha_a+beta_b*speed_s+ceta_c*speed_s^2+delta_d/speed_s)/(epsilon_e+feta_f*speed_s+gamma_g*speed_s^2)</f>
        <v>7.0608399824433263</v>
      </c>
    </row>
    <row r="2882" spans="1:17" x14ac:dyDescent="0.25">
      <c r="A2882" s="88" t="s">
        <v>6</v>
      </c>
      <c r="B2882" s="88" t="s">
        <v>15</v>
      </c>
      <c r="C2882" s="88" t="s">
        <v>65</v>
      </c>
      <c r="D2882" s="88" t="s">
        <v>132</v>
      </c>
      <c r="E2882" s="130">
        <v>0.06</v>
      </c>
      <c r="F2882" s="130">
        <v>0</v>
      </c>
      <c r="G2882" s="90">
        <v>18.282105267799999</v>
      </c>
      <c r="H2882" s="90">
        <v>-0.77440463979999996</v>
      </c>
      <c r="I2882" s="90">
        <v>1.5873312800000001E-2</v>
      </c>
      <c r="J2882" s="90">
        <v>66.912835509399997</v>
      </c>
      <c r="K2882" s="90">
        <v>1</v>
      </c>
      <c r="L2882" s="90">
        <v>-2.7551319899999999E-2</v>
      </c>
      <c r="M2882" s="90">
        <v>3.8080571000000001E-3</v>
      </c>
      <c r="N2882" s="89">
        <v>5</v>
      </c>
      <c r="O2882" s="89">
        <v>85</v>
      </c>
      <c r="P2882" s="89">
        <f t="shared" si="79"/>
        <v>30</v>
      </c>
      <c r="Q2882" s="91">
        <f>(alpha_a+beta_b*speed_s+ceta_c*speed_s^2+delta_d/speed_s)/(epsilon_e+feta_f*speed_s+gamma_g*speed_s^2)</f>
        <v>3.2122469414517045</v>
      </c>
    </row>
    <row r="2883" spans="1:17" x14ac:dyDescent="0.25">
      <c r="A2883" s="88" t="s">
        <v>6</v>
      </c>
      <c r="B2883" s="88" t="s">
        <v>15</v>
      </c>
      <c r="C2883" s="88" t="s">
        <v>65</v>
      </c>
      <c r="D2883" s="88" t="s">
        <v>133</v>
      </c>
      <c r="E2883" s="130">
        <v>0.06</v>
      </c>
      <c r="F2883" s="130">
        <v>0</v>
      </c>
      <c r="G2883" s="90">
        <v>-5.1601447409999999</v>
      </c>
      <c r="H2883" s="90">
        <v>0.59190925530000005</v>
      </c>
      <c r="I2883" s="90">
        <v>5.7015918999999997E-3</v>
      </c>
      <c r="J2883" s="90">
        <v>23.972054267400001</v>
      </c>
      <c r="K2883" s="90">
        <v>1</v>
      </c>
      <c r="L2883" s="90">
        <v>-0.43373727909999998</v>
      </c>
      <c r="M2883" s="90">
        <v>6.8084609800000001E-2</v>
      </c>
      <c r="N2883" s="89">
        <v>5</v>
      </c>
      <c r="O2883" s="89">
        <v>85</v>
      </c>
      <c r="P2883" s="89">
        <f t="shared" si="79"/>
        <v>30</v>
      </c>
      <c r="Q2883" s="91">
        <f>(alpha_a+beta_b*speed_s+ceta_c*speed_s^2+delta_d/speed_s)/(epsilon_e+feta_f*speed_s+gamma_g*speed_s^2)</f>
        <v>0.37608847541438351</v>
      </c>
    </row>
    <row r="2884" spans="1:17" x14ac:dyDescent="0.25">
      <c r="A2884" s="88" t="s">
        <v>6</v>
      </c>
      <c r="B2884" s="88" t="s">
        <v>14</v>
      </c>
      <c r="C2884" s="88" t="s">
        <v>65</v>
      </c>
      <c r="D2884" s="88" t="s">
        <v>134</v>
      </c>
      <c r="E2884" s="130">
        <v>0.06</v>
      </c>
      <c r="F2884" s="130">
        <v>0</v>
      </c>
      <c r="G2884" s="90">
        <v>10.502024686998002</v>
      </c>
      <c r="H2884" s="90">
        <v>0.19870170777185964</v>
      </c>
      <c r="I2884" s="90">
        <v>207.58329995622671</v>
      </c>
      <c r="J2884" s="90">
        <v>-0.98789072066854777</v>
      </c>
      <c r="K2884" s="90">
        <v>0</v>
      </c>
      <c r="L2884" s="90">
        <v>0</v>
      </c>
      <c r="M2884" s="90">
        <v>0</v>
      </c>
      <c r="N2884" s="89">
        <v>12</v>
      </c>
      <c r="O2884" s="89">
        <v>80</v>
      </c>
      <c r="P2884" s="89">
        <f t="shared" si="79"/>
        <v>30</v>
      </c>
      <c r="Q2884" s="91">
        <f>((alpha_a*(speed_s^beta_b))+(ceta_c*(speed_s^delta_d)))</f>
        <v>27.853698247737341</v>
      </c>
    </row>
    <row r="2885" spans="1:17" x14ac:dyDescent="0.25">
      <c r="A2885" s="88" t="s">
        <v>6</v>
      </c>
      <c r="B2885" s="88" t="s">
        <v>14</v>
      </c>
      <c r="C2885" s="88" t="s">
        <v>65</v>
      </c>
      <c r="D2885" s="88" t="s">
        <v>135</v>
      </c>
      <c r="E2885" s="130">
        <v>0.06</v>
      </c>
      <c r="F2885" s="130">
        <v>0</v>
      </c>
      <c r="G2885" s="90">
        <v>144.84170828534627</v>
      </c>
      <c r="H2885" s="90">
        <v>-1.1472754299543386</v>
      </c>
      <c r="I2885" s="90">
        <v>15.519902348424782</v>
      </c>
      <c r="J2885" s="90">
        <v>2.0724152715731213E-2</v>
      </c>
      <c r="K2885" s="90">
        <v>0</v>
      </c>
      <c r="L2885" s="90">
        <v>0</v>
      </c>
      <c r="M2885" s="90">
        <v>0</v>
      </c>
      <c r="N2885" s="89">
        <v>12</v>
      </c>
      <c r="O2885" s="89">
        <v>83</v>
      </c>
      <c r="P2885" s="89">
        <f t="shared" si="79"/>
        <v>30</v>
      </c>
      <c r="Q2885" s="91">
        <f>((alpha_a*(speed_s^beta_b))+(ceta_c*(speed_s^delta_d)))</f>
        <v>19.57902208984374</v>
      </c>
    </row>
    <row r="2886" spans="1:17" x14ac:dyDescent="0.25">
      <c r="A2886" s="88" t="s">
        <v>6</v>
      </c>
      <c r="B2886" s="88" t="s">
        <v>14</v>
      </c>
      <c r="C2886" s="88" t="s">
        <v>65</v>
      </c>
      <c r="D2886" s="88" t="s">
        <v>136</v>
      </c>
      <c r="E2886" s="130">
        <v>0.06</v>
      </c>
      <c r="F2886" s="130">
        <v>0</v>
      </c>
      <c r="G2886" s="90">
        <v>16.513018282539885</v>
      </c>
      <c r="H2886" s="90">
        <v>1.6299032986370264E-3</v>
      </c>
      <c r="I2886" s="90">
        <v>145.90404569870174</v>
      </c>
      <c r="J2886" s="90">
        <v>-1.0569254596460076</v>
      </c>
      <c r="K2886" s="90">
        <v>0</v>
      </c>
      <c r="L2886" s="90">
        <v>0</v>
      </c>
      <c r="M2886" s="90">
        <v>0</v>
      </c>
      <c r="N2886" s="89">
        <v>12</v>
      </c>
      <c r="O2886" s="89">
        <v>86</v>
      </c>
      <c r="P2886" s="89">
        <f t="shared" si="79"/>
        <v>30</v>
      </c>
      <c r="Q2886" s="91">
        <f>((alpha_a*(speed_s^beta_b))+(ceta_c*(speed_s^delta_d)))</f>
        <v>20.612192098920133</v>
      </c>
    </row>
    <row r="2887" spans="1:17" x14ac:dyDescent="0.25">
      <c r="A2887" s="88" t="s">
        <v>6</v>
      </c>
      <c r="B2887" s="88" t="s">
        <v>14</v>
      </c>
      <c r="C2887" s="88" t="s">
        <v>65</v>
      </c>
      <c r="D2887" s="88" t="s">
        <v>137</v>
      </c>
      <c r="E2887" s="130">
        <v>0.06</v>
      </c>
      <c r="F2887" s="130">
        <v>0</v>
      </c>
      <c r="G2887" s="90">
        <v>2.9463856572684475</v>
      </c>
      <c r="H2887" s="90">
        <v>4.6618856704415297</v>
      </c>
      <c r="I2887" s="90">
        <v>-9.6707654213127214E-2</v>
      </c>
      <c r="J2887" s="90">
        <v>0</v>
      </c>
      <c r="K2887" s="90">
        <v>0</v>
      </c>
      <c r="L2887" s="90">
        <v>0</v>
      </c>
      <c r="M2887" s="90">
        <v>0</v>
      </c>
      <c r="N2887" s="89">
        <v>12</v>
      </c>
      <c r="O2887" s="89">
        <v>86</v>
      </c>
      <c r="P2887" s="89">
        <f t="shared" si="79"/>
        <v>30</v>
      </c>
      <c r="Q2887" s="91">
        <f>EXP((alpha_a+(beta_b/speed_s))+(ceta_c*LN(speed_s)))</f>
        <v>16.004341448851147</v>
      </c>
    </row>
    <row r="2888" spans="1:17" x14ac:dyDescent="0.25">
      <c r="A2888" s="88" t="s">
        <v>6</v>
      </c>
      <c r="B2888" s="88" t="s">
        <v>14</v>
      </c>
      <c r="C2888" s="88" t="s">
        <v>65</v>
      </c>
      <c r="D2888" s="88" t="s">
        <v>138</v>
      </c>
      <c r="E2888" s="130">
        <v>0.06</v>
      </c>
      <c r="F2888" s="130">
        <v>0</v>
      </c>
      <c r="G2888" s="90">
        <v>-3.1187558831332681E-5</v>
      </c>
      <c r="H2888" s="90">
        <v>5.0922239896459285E-3</v>
      </c>
      <c r="I2888" s="90">
        <v>-0.30518664920599498</v>
      </c>
      <c r="J2888" s="90">
        <v>17.053868479110832</v>
      </c>
      <c r="K2888" s="90">
        <v>0</v>
      </c>
      <c r="L2888" s="90">
        <v>0</v>
      </c>
      <c r="M2888" s="90">
        <v>0</v>
      </c>
      <c r="N2888" s="89">
        <v>12</v>
      </c>
      <c r="O2888" s="89">
        <v>86</v>
      </c>
      <c r="P2888" s="89">
        <f t="shared" si="79"/>
        <v>30</v>
      </c>
      <c r="Q2888" s="91">
        <f>(((alpha_a*(speed_s^3))+(beta_b*(speed_s^2))+(ceta_c*speed_s))+delta_d)</f>
        <v>11.639206505166335</v>
      </c>
    </row>
    <row r="2889" spans="1:17" x14ac:dyDescent="0.25">
      <c r="A2889" s="88" t="s">
        <v>6</v>
      </c>
      <c r="B2889" s="88" t="s">
        <v>14</v>
      </c>
      <c r="C2889" s="88" t="s">
        <v>65</v>
      </c>
      <c r="D2889" s="88" t="s">
        <v>131</v>
      </c>
      <c r="E2889" s="130">
        <v>0.06</v>
      </c>
      <c r="F2889" s="130">
        <v>0</v>
      </c>
      <c r="G2889" s="90">
        <v>103.9697074103</v>
      </c>
      <c r="H2889" s="90">
        <v>5.7692558300999996</v>
      </c>
      <c r="I2889" s="90">
        <v>-7.5985958699999995E-2</v>
      </c>
      <c r="J2889" s="90">
        <v>-51.740836052500001</v>
      </c>
      <c r="K2889" s="90">
        <v>0</v>
      </c>
      <c r="L2889" s="90">
        <v>1.1108112012</v>
      </c>
      <c r="M2889" s="90">
        <v>-1.2068821699999999E-2</v>
      </c>
      <c r="N2889" s="89">
        <v>5</v>
      </c>
      <c r="O2889" s="89">
        <v>85</v>
      </c>
      <c r="P2889" s="89">
        <f t="shared" ref="P2889:P2952" si="80">IF($P$2&lt;N2889,N2889,IF($P$2&gt;O2889,O2889,$P$2))</f>
        <v>30</v>
      </c>
      <c r="Q2889" s="91">
        <f>(alpha_a+beta_b*speed_s+ceta_c*speed_s^2+delta_d/speed_s)/(epsilon_e+feta_f*speed_s+gamma_g*speed_s^2)</f>
        <v>9.2125221319524631</v>
      </c>
    </row>
    <row r="2890" spans="1:17" x14ac:dyDescent="0.25">
      <c r="A2890" s="88" t="s">
        <v>6</v>
      </c>
      <c r="B2890" s="88" t="s">
        <v>14</v>
      </c>
      <c r="C2890" s="88" t="s">
        <v>65</v>
      </c>
      <c r="D2890" s="88" t="s">
        <v>132</v>
      </c>
      <c r="E2890" s="130">
        <v>0.06</v>
      </c>
      <c r="F2890" s="130">
        <v>0</v>
      </c>
      <c r="G2890" s="90">
        <v>33.219751800700003</v>
      </c>
      <c r="H2890" s="90">
        <v>-1.1939847526</v>
      </c>
      <c r="I2890" s="90">
        <v>2.7997360200000002E-2</v>
      </c>
      <c r="J2890" s="90">
        <v>76.343106205799998</v>
      </c>
      <c r="K2890" s="90">
        <v>1</v>
      </c>
      <c r="L2890" s="90">
        <v>1.5215615300000001E-2</v>
      </c>
      <c r="M2890" s="90">
        <v>5.4564415E-3</v>
      </c>
      <c r="N2890" s="89">
        <v>5</v>
      </c>
      <c r="O2890" s="89">
        <v>85</v>
      </c>
      <c r="P2890" s="89">
        <f t="shared" si="80"/>
        <v>30</v>
      </c>
      <c r="Q2890" s="91">
        <f>(alpha_a+beta_b*speed_s+ceta_c*speed_s^2+delta_d/speed_s)/(epsilon_e+feta_f*speed_s+gamma_g*speed_s^2)</f>
        <v>3.9487284438512753</v>
      </c>
    </row>
    <row r="2891" spans="1:17" x14ac:dyDescent="0.25">
      <c r="A2891" s="88" t="s">
        <v>6</v>
      </c>
      <c r="B2891" s="88" t="s">
        <v>14</v>
      </c>
      <c r="C2891" s="88" t="s">
        <v>65</v>
      </c>
      <c r="D2891" s="88" t="s">
        <v>133</v>
      </c>
      <c r="E2891" s="130">
        <v>0.06</v>
      </c>
      <c r="F2891" s="130">
        <v>0</v>
      </c>
      <c r="G2891" s="90">
        <v>-8.1958881259999998</v>
      </c>
      <c r="H2891" s="90">
        <v>0.96349497939999995</v>
      </c>
      <c r="I2891" s="90">
        <v>8.3674730000000003E-3</v>
      </c>
      <c r="J2891" s="90">
        <v>34.414425045599998</v>
      </c>
      <c r="K2891" s="90">
        <v>1</v>
      </c>
      <c r="L2891" s="90">
        <v>-0.46631151739999999</v>
      </c>
      <c r="M2891" s="90">
        <v>8.43825666E-2</v>
      </c>
      <c r="N2891" s="89">
        <v>5</v>
      </c>
      <c r="O2891" s="89">
        <v>85</v>
      </c>
      <c r="P2891" s="89">
        <f t="shared" si="80"/>
        <v>30</v>
      </c>
      <c r="Q2891" s="91">
        <f>(alpha_a+beta_b*speed_s+ceta_c*speed_s^2+delta_d/speed_s)/(epsilon_e+feta_f*speed_s+gamma_g*speed_s^2)</f>
        <v>0.46679137585403441</v>
      </c>
    </row>
    <row r="2892" spans="1:17" x14ac:dyDescent="0.25">
      <c r="A2892" s="88" t="s">
        <v>6</v>
      </c>
      <c r="B2892" s="88" t="s">
        <v>13</v>
      </c>
      <c r="C2892" s="88" t="s">
        <v>65</v>
      </c>
      <c r="D2892" s="88" t="s">
        <v>134</v>
      </c>
      <c r="E2892" s="130">
        <v>0.06</v>
      </c>
      <c r="F2892" s="130">
        <v>0</v>
      </c>
      <c r="G2892" s="90">
        <v>10.983255187651658</v>
      </c>
      <c r="H2892" s="90">
        <v>0.19943031059313374</v>
      </c>
      <c r="I2892" s="90">
        <v>187.45938150848005</v>
      </c>
      <c r="J2892" s="90">
        <v>-0.95127170542564254</v>
      </c>
      <c r="K2892" s="90">
        <v>0</v>
      </c>
      <c r="L2892" s="90">
        <v>0</v>
      </c>
      <c r="M2892" s="90">
        <v>0</v>
      </c>
      <c r="N2892" s="89">
        <v>12</v>
      </c>
      <c r="O2892" s="89">
        <v>81</v>
      </c>
      <c r="P2892" s="89">
        <f t="shared" si="80"/>
        <v>30</v>
      </c>
      <c r="Q2892" s="91">
        <f>((alpha_a*(speed_s^beta_b))+(ceta_c*(speed_s^delta_d)))</f>
        <v>29.017844343989257</v>
      </c>
    </row>
    <row r="2893" spans="1:17" x14ac:dyDescent="0.25">
      <c r="A2893" s="88" t="s">
        <v>6</v>
      </c>
      <c r="B2893" s="88" t="s">
        <v>13</v>
      </c>
      <c r="C2893" s="88" t="s">
        <v>65</v>
      </c>
      <c r="D2893" s="88" t="s">
        <v>135</v>
      </c>
      <c r="E2893" s="130">
        <v>0.06</v>
      </c>
      <c r="F2893" s="130">
        <v>0</v>
      </c>
      <c r="G2893" s="90">
        <v>12.958880408276334</v>
      </c>
      <c r="H2893" s="90">
        <v>6.4625382876883491E-2</v>
      </c>
      <c r="I2893" s="90">
        <v>118.4543156858288</v>
      </c>
      <c r="J2893" s="90">
        <v>-0.98275201889080499</v>
      </c>
      <c r="K2893" s="90">
        <v>0</v>
      </c>
      <c r="L2893" s="90">
        <v>0</v>
      </c>
      <c r="M2893" s="90">
        <v>0</v>
      </c>
      <c r="N2893" s="89">
        <v>12</v>
      </c>
      <c r="O2893" s="89">
        <v>83</v>
      </c>
      <c r="P2893" s="89">
        <f t="shared" si="80"/>
        <v>30</v>
      </c>
      <c r="Q2893" s="91">
        <f>((alpha_a*(speed_s^beta_b))+(ceta_c*(speed_s^delta_d)))</f>
        <v>20.331628435855194</v>
      </c>
    </row>
    <row r="2894" spans="1:17" x14ac:dyDescent="0.25">
      <c r="A2894" s="88" t="s">
        <v>6</v>
      </c>
      <c r="B2894" s="88" t="s">
        <v>13</v>
      </c>
      <c r="C2894" s="88" t="s">
        <v>65</v>
      </c>
      <c r="D2894" s="88" t="s">
        <v>136</v>
      </c>
      <c r="E2894" s="130">
        <v>0.06</v>
      </c>
      <c r="F2894" s="130">
        <v>0</v>
      </c>
      <c r="G2894" s="90">
        <v>33.304044405024861</v>
      </c>
      <c r="H2894" s="90">
        <v>-0.13724527484519414</v>
      </c>
      <c r="I2894" s="90">
        <v>774.26343706061232</v>
      </c>
      <c r="J2894" s="90">
        <v>-2.1101213907032013</v>
      </c>
      <c r="K2894" s="90">
        <v>0</v>
      </c>
      <c r="L2894" s="90">
        <v>0</v>
      </c>
      <c r="M2894" s="90">
        <v>0</v>
      </c>
      <c r="N2894" s="89">
        <v>12</v>
      </c>
      <c r="O2894" s="89">
        <v>86</v>
      </c>
      <c r="P2894" s="89">
        <f t="shared" si="80"/>
        <v>30</v>
      </c>
      <c r="Q2894" s="91">
        <f>((alpha_a*(speed_s^beta_b))+(ceta_c*(speed_s^delta_d)))</f>
        <v>21.473393739683917</v>
      </c>
    </row>
    <row r="2895" spans="1:17" x14ac:dyDescent="0.25">
      <c r="A2895" s="88" t="s">
        <v>6</v>
      </c>
      <c r="B2895" s="88" t="s">
        <v>13</v>
      </c>
      <c r="C2895" s="88" t="s">
        <v>65</v>
      </c>
      <c r="D2895" s="88" t="s">
        <v>137</v>
      </c>
      <c r="E2895" s="130">
        <v>0.06</v>
      </c>
      <c r="F2895" s="130">
        <v>0</v>
      </c>
      <c r="G2895" s="90">
        <v>59.213397826908476</v>
      </c>
      <c r="H2895" s="90">
        <v>1.0047681656104643</v>
      </c>
      <c r="I2895" s="90">
        <v>-0.42111281876376155</v>
      </c>
      <c r="J2895" s="90">
        <v>0</v>
      </c>
      <c r="K2895" s="90">
        <v>0</v>
      </c>
      <c r="L2895" s="90">
        <v>0</v>
      </c>
      <c r="M2895" s="90">
        <v>0</v>
      </c>
      <c r="N2895" s="89">
        <v>12</v>
      </c>
      <c r="O2895" s="89">
        <v>86</v>
      </c>
      <c r="P2895" s="89">
        <f t="shared" si="80"/>
        <v>30</v>
      </c>
      <c r="Q2895" s="91">
        <f>((alpha_a*(beta_b^speed_s))*(speed_s^ceta_c))</f>
        <v>16.306520065143562</v>
      </c>
    </row>
    <row r="2896" spans="1:17" x14ac:dyDescent="0.25">
      <c r="A2896" s="88" t="s">
        <v>6</v>
      </c>
      <c r="B2896" s="88" t="s">
        <v>13</v>
      </c>
      <c r="C2896" s="88" t="s">
        <v>65</v>
      </c>
      <c r="D2896" s="88" t="s">
        <v>138</v>
      </c>
      <c r="E2896" s="130">
        <v>0.06</v>
      </c>
      <c r="F2896" s="130">
        <v>0</v>
      </c>
      <c r="G2896" s="90">
        <v>3.0637029617813707</v>
      </c>
      <c r="H2896" s="90">
        <v>0.5414734801529596</v>
      </c>
      <c r="I2896" s="90">
        <v>-0.18027383403679434</v>
      </c>
      <c r="J2896" s="90">
        <v>0</v>
      </c>
      <c r="K2896" s="90">
        <v>0</v>
      </c>
      <c r="L2896" s="90">
        <v>0</v>
      </c>
      <c r="M2896" s="90">
        <v>0</v>
      </c>
      <c r="N2896" s="89">
        <v>12</v>
      </c>
      <c r="O2896" s="89">
        <v>86</v>
      </c>
      <c r="P2896" s="89">
        <f t="shared" si="80"/>
        <v>30</v>
      </c>
      <c r="Q2896" s="91">
        <f>EXP((alpha_a+(beta_b/speed_s))+(ceta_c*LN(speed_s)))</f>
        <v>11.805968226080699</v>
      </c>
    </row>
    <row r="2897" spans="1:17" x14ac:dyDescent="0.25">
      <c r="A2897" s="88" t="s">
        <v>6</v>
      </c>
      <c r="B2897" s="88" t="s">
        <v>13</v>
      </c>
      <c r="C2897" s="88" t="s">
        <v>65</v>
      </c>
      <c r="D2897" s="88" t="s">
        <v>131</v>
      </c>
      <c r="E2897" s="130">
        <v>0.06</v>
      </c>
      <c r="F2897" s="130">
        <v>0</v>
      </c>
      <c r="G2897" s="90">
        <v>-132.66114849249999</v>
      </c>
      <c r="H2897" s="90">
        <v>22.366576155000001</v>
      </c>
      <c r="I2897" s="90">
        <v>1.9793601923999999</v>
      </c>
      <c r="J2897" s="90">
        <v>117.20017720529999</v>
      </c>
      <c r="K2897" s="90">
        <v>1</v>
      </c>
      <c r="L2897" s="90">
        <v>-1.4444744957</v>
      </c>
      <c r="M2897" s="90">
        <v>0.33975574050000001</v>
      </c>
      <c r="N2897" s="89">
        <v>5</v>
      </c>
      <c r="O2897" s="89">
        <v>85</v>
      </c>
      <c r="P2897" s="89">
        <f t="shared" si="80"/>
        <v>30</v>
      </c>
      <c r="Q2897" s="91">
        <f>(alpha_a+beta_b*speed_s+ceta_c*speed_s^2+delta_d/speed_s)/(epsilon_e+feta_f*speed_s+gamma_g*speed_s^2)</f>
        <v>8.8202803814953121</v>
      </c>
    </row>
    <row r="2898" spans="1:17" x14ac:dyDescent="0.25">
      <c r="A2898" s="88" t="s">
        <v>6</v>
      </c>
      <c r="B2898" s="88" t="s">
        <v>13</v>
      </c>
      <c r="C2898" s="88" t="s">
        <v>65</v>
      </c>
      <c r="D2898" s="88" t="s">
        <v>132</v>
      </c>
      <c r="E2898" s="130">
        <v>0.06</v>
      </c>
      <c r="F2898" s="130">
        <v>0</v>
      </c>
      <c r="G2898" s="90">
        <v>30.234624515699998</v>
      </c>
      <c r="H2898" s="90">
        <v>-1.0482134999999999</v>
      </c>
      <c r="I2898" s="90">
        <v>3.0444176E-2</v>
      </c>
      <c r="J2898" s="90">
        <v>73.622953640899993</v>
      </c>
      <c r="K2898" s="90">
        <v>1</v>
      </c>
      <c r="L2898" s="90">
        <v>-1.1460128700000001E-2</v>
      </c>
      <c r="M2898" s="90">
        <v>7.0592865000000003E-3</v>
      </c>
      <c r="N2898" s="89">
        <v>5</v>
      </c>
      <c r="O2898" s="89">
        <v>85</v>
      </c>
      <c r="P2898" s="89">
        <f t="shared" si="80"/>
        <v>30</v>
      </c>
      <c r="Q2898" s="91">
        <f>(alpha_a+beta_b*speed_s+ceta_c*speed_s^2+delta_d/speed_s)/(epsilon_e+feta_f*speed_s+gamma_g*speed_s^2)</f>
        <v>4.0861481936431749</v>
      </c>
    </row>
    <row r="2899" spans="1:17" x14ac:dyDescent="0.25">
      <c r="A2899" s="88" t="s">
        <v>6</v>
      </c>
      <c r="B2899" s="88" t="s">
        <v>13</v>
      </c>
      <c r="C2899" s="88" t="s">
        <v>65</v>
      </c>
      <c r="D2899" s="88" t="s">
        <v>133</v>
      </c>
      <c r="E2899" s="130">
        <v>0.06</v>
      </c>
      <c r="F2899" s="130">
        <v>0</v>
      </c>
      <c r="G2899" s="90">
        <v>-8.1052511898000006</v>
      </c>
      <c r="H2899" s="90">
        <v>0.88144247519999996</v>
      </c>
      <c r="I2899" s="90">
        <v>9.4093464000000009E-3</v>
      </c>
      <c r="J2899" s="90">
        <v>36.188136606100002</v>
      </c>
      <c r="K2899" s="90">
        <v>1</v>
      </c>
      <c r="L2899" s="90">
        <v>-0.44053049059999999</v>
      </c>
      <c r="M2899" s="90">
        <v>7.8698442300000004E-2</v>
      </c>
      <c r="N2899" s="89">
        <v>5</v>
      </c>
      <c r="O2899" s="89">
        <v>85</v>
      </c>
      <c r="P2899" s="89">
        <f t="shared" si="80"/>
        <v>30</v>
      </c>
      <c r="Q2899" s="91">
        <f>(alpha_a+beta_b*speed_s+ceta_c*speed_s^2+delta_d/speed_s)/(epsilon_e+feta_f*speed_s+gamma_g*speed_s^2)</f>
        <v>0.47792908367924897</v>
      </c>
    </row>
    <row r="2900" spans="1:17" x14ac:dyDescent="0.25">
      <c r="A2900" s="88" t="s">
        <v>6</v>
      </c>
      <c r="B2900" s="88" t="s">
        <v>12</v>
      </c>
      <c r="C2900" s="88" t="s">
        <v>65</v>
      </c>
      <c r="D2900" s="88" t="s">
        <v>134</v>
      </c>
      <c r="E2900" s="130">
        <v>0.06</v>
      </c>
      <c r="F2900" s="130">
        <v>0</v>
      </c>
      <c r="G2900" s="90">
        <v>9.9804613907432884</v>
      </c>
      <c r="H2900" s="90">
        <v>0.23343349593520429</v>
      </c>
      <c r="I2900" s="90">
        <v>132.73807601153635</v>
      </c>
      <c r="J2900" s="90">
        <v>-0.75733048971150263</v>
      </c>
      <c r="K2900" s="90">
        <v>0</v>
      </c>
      <c r="L2900" s="90">
        <v>0</v>
      </c>
      <c r="M2900" s="90">
        <v>0</v>
      </c>
      <c r="N2900" s="89">
        <v>12</v>
      </c>
      <c r="O2900" s="89">
        <v>78</v>
      </c>
      <c r="P2900" s="89">
        <f t="shared" si="80"/>
        <v>30</v>
      </c>
      <c r="Q2900" s="91">
        <f>((alpha_a*(speed_s^beta_b))+(ceta_c*(speed_s^delta_d)))</f>
        <v>32.178144308822127</v>
      </c>
    </row>
    <row r="2901" spans="1:17" x14ac:dyDescent="0.25">
      <c r="A2901" s="88" t="s">
        <v>6</v>
      </c>
      <c r="B2901" s="88" t="s">
        <v>12</v>
      </c>
      <c r="C2901" s="88" t="s">
        <v>65</v>
      </c>
      <c r="D2901" s="88" t="s">
        <v>135</v>
      </c>
      <c r="E2901" s="130">
        <v>0.06</v>
      </c>
      <c r="F2901" s="130">
        <v>0</v>
      </c>
      <c r="G2901" s="90">
        <v>9.7297142858148735</v>
      </c>
      <c r="H2901" s="90">
        <v>0.13956361674974235</v>
      </c>
      <c r="I2901" s="90">
        <v>98.264042765789554</v>
      </c>
      <c r="J2901" s="90">
        <v>-0.77736154482729558</v>
      </c>
      <c r="K2901" s="90">
        <v>0</v>
      </c>
      <c r="L2901" s="90">
        <v>0</v>
      </c>
      <c r="M2901" s="90">
        <v>0</v>
      </c>
      <c r="N2901" s="89">
        <v>12</v>
      </c>
      <c r="O2901" s="89">
        <v>80</v>
      </c>
      <c r="P2901" s="89">
        <f t="shared" si="80"/>
        <v>30</v>
      </c>
      <c r="Q2901" s="91">
        <f>((alpha_a*(speed_s^beta_b))+(ceta_c*(speed_s^delta_d)))</f>
        <v>22.625099144706059</v>
      </c>
    </row>
    <row r="2902" spans="1:17" x14ac:dyDescent="0.25">
      <c r="A2902" s="88" t="s">
        <v>6</v>
      </c>
      <c r="B2902" s="88" t="s">
        <v>12</v>
      </c>
      <c r="C2902" s="88" t="s">
        <v>65</v>
      </c>
      <c r="D2902" s="88" t="s">
        <v>136</v>
      </c>
      <c r="E2902" s="130">
        <v>0.06</v>
      </c>
      <c r="F2902" s="130">
        <v>0</v>
      </c>
      <c r="G2902" s="90">
        <v>26.076293557239136</v>
      </c>
      <c r="H2902" s="90">
        <v>-6.1181939437427599E-2</v>
      </c>
      <c r="I2902" s="90">
        <v>188.36695750669637</v>
      </c>
      <c r="J2902" s="90">
        <v>-1.2707925749268021</v>
      </c>
      <c r="K2902" s="90">
        <v>0</v>
      </c>
      <c r="L2902" s="90">
        <v>0</v>
      </c>
      <c r="M2902" s="90">
        <v>0</v>
      </c>
      <c r="N2902" s="89">
        <v>12</v>
      </c>
      <c r="O2902" s="89">
        <v>83</v>
      </c>
      <c r="P2902" s="89">
        <f t="shared" si="80"/>
        <v>30</v>
      </c>
      <c r="Q2902" s="91">
        <f>((alpha_a*(speed_s^beta_b))+(ceta_c*(speed_s^delta_d)))</f>
        <v>23.677115983307786</v>
      </c>
    </row>
    <row r="2903" spans="1:17" x14ac:dyDescent="0.25">
      <c r="A2903" s="88" t="s">
        <v>6</v>
      </c>
      <c r="B2903" s="88" t="s">
        <v>12</v>
      </c>
      <c r="C2903" s="88" t="s">
        <v>65</v>
      </c>
      <c r="D2903" s="88" t="s">
        <v>137</v>
      </c>
      <c r="E2903" s="130">
        <v>0.06</v>
      </c>
      <c r="F2903" s="130">
        <v>0</v>
      </c>
      <c r="G2903" s="90">
        <v>172.80465890077383</v>
      </c>
      <c r="H2903" s="90">
        <v>-1.0675127704339213</v>
      </c>
      <c r="I2903" s="90">
        <v>11.781379974657897</v>
      </c>
      <c r="J2903" s="90">
        <v>3.7671502541016415E-2</v>
      </c>
      <c r="K2903" s="90">
        <v>0</v>
      </c>
      <c r="L2903" s="90">
        <v>0</v>
      </c>
      <c r="M2903" s="90">
        <v>0</v>
      </c>
      <c r="N2903" s="89">
        <v>12</v>
      </c>
      <c r="O2903" s="89">
        <v>84</v>
      </c>
      <c r="P2903" s="89">
        <f t="shared" si="80"/>
        <v>30</v>
      </c>
      <c r="Q2903" s="91">
        <f>((alpha_a*(speed_s^beta_b))+(ceta_c*(speed_s^delta_d)))</f>
        <v>17.97023662324613</v>
      </c>
    </row>
    <row r="2904" spans="1:17" x14ac:dyDescent="0.25">
      <c r="A2904" s="88" t="s">
        <v>6</v>
      </c>
      <c r="B2904" s="88" t="s">
        <v>12</v>
      </c>
      <c r="C2904" s="88" t="s">
        <v>65</v>
      </c>
      <c r="D2904" s="88" t="s">
        <v>138</v>
      </c>
      <c r="E2904" s="130">
        <v>0.06</v>
      </c>
      <c r="F2904" s="130">
        <v>0</v>
      </c>
      <c r="G2904" s="90">
        <v>3.1184692262711069</v>
      </c>
      <c r="H2904" s="90">
        <v>0.77923312857521088</v>
      </c>
      <c r="I2904" s="90">
        <v>-0.1653252679630105</v>
      </c>
      <c r="J2904" s="90">
        <v>0</v>
      </c>
      <c r="K2904" s="90">
        <v>0</v>
      </c>
      <c r="L2904" s="90">
        <v>0</v>
      </c>
      <c r="M2904" s="90">
        <v>0</v>
      </c>
      <c r="N2904" s="89">
        <v>12</v>
      </c>
      <c r="O2904" s="89">
        <v>84</v>
      </c>
      <c r="P2904" s="89">
        <f t="shared" si="80"/>
        <v>30</v>
      </c>
      <c r="Q2904" s="91">
        <f>EXP((alpha_a+(beta_b/speed_s))+(ceta_c*LN(speed_s)))</f>
        <v>13.225407569404235</v>
      </c>
    </row>
    <row r="2905" spans="1:17" x14ac:dyDescent="0.25">
      <c r="A2905" s="88" t="s">
        <v>6</v>
      </c>
      <c r="B2905" s="88" t="s">
        <v>12</v>
      </c>
      <c r="C2905" s="88" t="s">
        <v>65</v>
      </c>
      <c r="D2905" s="88" t="s">
        <v>131</v>
      </c>
      <c r="E2905" s="130">
        <v>0.06</v>
      </c>
      <c r="F2905" s="130">
        <v>0</v>
      </c>
      <c r="G2905" s="90">
        <v>-49.361234423799999</v>
      </c>
      <c r="H2905" s="90">
        <v>-3.7652961195999999</v>
      </c>
      <c r="I2905" s="90">
        <v>4.5151312999999998E-2</v>
      </c>
      <c r="J2905" s="90">
        <v>92.992601363299997</v>
      </c>
      <c r="K2905" s="90">
        <v>1</v>
      </c>
      <c r="L2905" s="90">
        <v>-0.62605901379999995</v>
      </c>
      <c r="M2905" s="90">
        <v>6.3838849000000001E-3</v>
      </c>
      <c r="N2905" s="89">
        <v>5</v>
      </c>
      <c r="O2905" s="89">
        <v>80</v>
      </c>
      <c r="P2905" s="89">
        <f t="shared" si="80"/>
        <v>30</v>
      </c>
      <c r="Q2905" s="91">
        <f>(alpha_a+beta_b*speed_s+ceta_c*speed_s^2+delta_d/speed_s)/(epsilon_e+feta_f*speed_s+gamma_g*speed_s^2)</f>
        <v>9.8522335810579236</v>
      </c>
    </row>
    <row r="2906" spans="1:17" x14ac:dyDescent="0.25">
      <c r="A2906" s="88" t="s">
        <v>6</v>
      </c>
      <c r="B2906" s="88" t="s">
        <v>12</v>
      </c>
      <c r="C2906" s="88" t="s">
        <v>65</v>
      </c>
      <c r="D2906" s="88" t="s">
        <v>132</v>
      </c>
      <c r="E2906" s="130">
        <v>0.06</v>
      </c>
      <c r="F2906" s="130">
        <v>0</v>
      </c>
      <c r="G2906" s="90">
        <v>33.696951524699998</v>
      </c>
      <c r="H2906" s="90">
        <v>-1.3221246754</v>
      </c>
      <c r="I2906" s="90">
        <v>4.5093617799999999E-2</v>
      </c>
      <c r="J2906" s="90">
        <v>65.074082485000005</v>
      </c>
      <c r="K2906" s="90">
        <v>1</v>
      </c>
      <c r="L2906" s="90">
        <v>-3.7414139700000001E-2</v>
      </c>
      <c r="M2906" s="90">
        <v>9.7208016000000005E-3</v>
      </c>
      <c r="N2906" s="89">
        <v>5</v>
      </c>
      <c r="O2906" s="89">
        <v>80</v>
      </c>
      <c r="P2906" s="89">
        <f t="shared" si="80"/>
        <v>30</v>
      </c>
      <c r="Q2906" s="91">
        <f>(alpha_a+beta_b*speed_s+ceta_c*speed_s^2+delta_d/speed_s)/(epsilon_e+feta_f*speed_s+gamma_g*speed_s^2)</f>
        <v>4.2644720328641359</v>
      </c>
    </row>
    <row r="2907" spans="1:17" x14ac:dyDescent="0.25">
      <c r="A2907" s="88" t="s">
        <v>6</v>
      </c>
      <c r="B2907" s="88" t="s">
        <v>12</v>
      </c>
      <c r="C2907" s="88" t="s">
        <v>65</v>
      </c>
      <c r="D2907" s="88" t="s">
        <v>133</v>
      </c>
      <c r="E2907" s="130">
        <v>0.06</v>
      </c>
      <c r="F2907" s="130">
        <v>0</v>
      </c>
      <c r="G2907" s="90">
        <v>-7.3766557001999997</v>
      </c>
      <c r="H2907" s="90">
        <v>0.62833379410000001</v>
      </c>
      <c r="I2907" s="90">
        <v>1.1197979699999999E-2</v>
      </c>
      <c r="J2907" s="90">
        <v>32.993973976299998</v>
      </c>
      <c r="K2907" s="90">
        <v>1</v>
      </c>
      <c r="L2907" s="90">
        <v>-0.41593432590000001</v>
      </c>
      <c r="M2907" s="90">
        <v>6.2306687700000002E-2</v>
      </c>
      <c r="N2907" s="89">
        <v>5</v>
      </c>
      <c r="O2907" s="89">
        <v>85</v>
      </c>
      <c r="P2907" s="89">
        <f t="shared" si="80"/>
        <v>30</v>
      </c>
      <c r="Q2907" s="91">
        <f>(alpha_a+beta_b*speed_s+ceta_c*speed_s^2+delta_d/speed_s)/(epsilon_e+feta_f*speed_s+gamma_g*speed_s^2)</f>
        <v>0.50790045505492543</v>
      </c>
    </row>
    <row r="2908" spans="1:17" x14ac:dyDescent="0.25">
      <c r="A2908" s="88" t="s">
        <v>6</v>
      </c>
      <c r="B2908" s="88" t="s">
        <v>17</v>
      </c>
      <c r="C2908" s="88" t="s">
        <v>65</v>
      </c>
      <c r="D2908" s="88" t="s">
        <v>134</v>
      </c>
      <c r="E2908" s="130">
        <v>0.06</v>
      </c>
      <c r="F2908" s="130">
        <v>0</v>
      </c>
      <c r="G2908" s="90">
        <v>6.3839119409852323</v>
      </c>
      <c r="H2908" s="90">
        <v>0.19511470196815903</v>
      </c>
      <c r="I2908" s="90">
        <v>108.94356798476795</v>
      </c>
      <c r="J2908" s="90">
        <v>-0.91700290385296535</v>
      </c>
      <c r="K2908" s="90">
        <v>0</v>
      </c>
      <c r="L2908" s="90">
        <v>0</v>
      </c>
      <c r="M2908" s="90">
        <v>0</v>
      </c>
      <c r="N2908" s="89">
        <v>12</v>
      </c>
      <c r="O2908" s="89">
        <v>77</v>
      </c>
      <c r="P2908" s="89">
        <f t="shared" si="80"/>
        <v>30</v>
      </c>
      <c r="Q2908" s="91">
        <f>((alpha_a*(speed_s^beta_b))+(ceta_c*(speed_s^delta_d)))</f>
        <v>17.212278463683468</v>
      </c>
    </row>
    <row r="2909" spans="1:17" x14ac:dyDescent="0.25">
      <c r="A2909" s="88" t="s">
        <v>6</v>
      </c>
      <c r="B2909" s="88" t="s">
        <v>17</v>
      </c>
      <c r="C2909" s="88" t="s">
        <v>65</v>
      </c>
      <c r="D2909" s="88" t="s">
        <v>135</v>
      </c>
      <c r="E2909" s="130">
        <v>0.06</v>
      </c>
      <c r="F2909" s="130">
        <v>0</v>
      </c>
      <c r="G2909" s="90">
        <v>62.871336257658506</v>
      </c>
      <c r="H2909" s="90">
        <v>-0.88567212347461177</v>
      </c>
      <c r="I2909" s="90">
        <v>3.3821732102796895</v>
      </c>
      <c r="J2909" s="90">
        <v>0.22507459123377782</v>
      </c>
      <c r="K2909" s="90">
        <v>0</v>
      </c>
      <c r="L2909" s="90">
        <v>0</v>
      </c>
      <c r="M2909" s="90">
        <v>0</v>
      </c>
      <c r="N2909" s="89">
        <v>12</v>
      </c>
      <c r="O2909" s="89">
        <v>78</v>
      </c>
      <c r="P2909" s="89">
        <f t="shared" si="80"/>
        <v>30</v>
      </c>
      <c r="Q2909" s="91">
        <f>((alpha_a*(speed_s^beta_b))+(ceta_c*(speed_s^delta_d)))</f>
        <v>10.363847108909365</v>
      </c>
    </row>
    <row r="2910" spans="1:17" x14ac:dyDescent="0.25">
      <c r="A2910" s="88" t="s">
        <v>6</v>
      </c>
      <c r="B2910" s="88" t="s">
        <v>17</v>
      </c>
      <c r="C2910" s="88" t="s">
        <v>65</v>
      </c>
      <c r="D2910" s="88" t="s">
        <v>136</v>
      </c>
      <c r="E2910" s="130">
        <v>0.06</v>
      </c>
      <c r="F2910" s="130">
        <v>0</v>
      </c>
      <c r="G2910" s="90">
        <v>9.8105871004152938</v>
      </c>
      <c r="H2910" s="90">
        <v>9.638207855083893</v>
      </c>
      <c r="I2910" s="90">
        <v>5.8487366087360151</v>
      </c>
      <c r="J2910" s="90">
        <v>2.5603055849301115</v>
      </c>
      <c r="K2910" s="90">
        <v>-2.5923977679851995E-2</v>
      </c>
      <c r="L2910" s="90">
        <v>0</v>
      </c>
      <c r="M2910" s="90">
        <v>0</v>
      </c>
      <c r="N2910" s="89">
        <v>12</v>
      </c>
      <c r="O2910" s="89">
        <v>82</v>
      </c>
      <c r="P2910" s="89">
        <f t="shared" si="80"/>
        <v>30</v>
      </c>
      <c r="Q2910" s="91">
        <f>(alpha_a+(beta_b/(1+EXP((((-1)*ceta_c)+(delta_d*LN(speed_s)))+(epsilon_e*speed_s)))))</f>
        <v>10.879399833023093</v>
      </c>
    </row>
    <row r="2911" spans="1:17" x14ac:dyDescent="0.25">
      <c r="A2911" s="88" t="s">
        <v>6</v>
      </c>
      <c r="B2911" s="88" t="s">
        <v>17</v>
      </c>
      <c r="C2911" s="88" t="s">
        <v>65</v>
      </c>
      <c r="D2911" s="88" t="s">
        <v>137</v>
      </c>
      <c r="E2911" s="130">
        <v>0.06</v>
      </c>
      <c r="F2911" s="130">
        <v>0</v>
      </c>
      <c r="G2911" s="90">
        <v>7.4325673950097535</v>
      </c>
      <c r="H2911" s="90">
        <v>6.6990193002742782</v>
      </c>
      <c r="I2911" s="90">
        <v>9.868133576380524</v>
      </c>
      <c r="J2911" s="90">
        <v>3.8635979923298573</v>
      </c>
      <c r="K2911" s="90">
        <v>-3.8181516029445625E-2</v>
      </c>
      <c r="L2911" s="90">
        <v>0</v>
      </c>
      <c r="M2911" s="90">
        <v>0</v>
      </c>
      <c r="N2911" s="89">
        <v>12</v>
      </c>
      <c r="O2911" s="89">
        <v>83</v>
      </c>
      <c r="P2911" s="89">
        <f t="shared" si="80"/>
        <v>30</v>
      </c>
      <c r="Q2911" s="91">
        <f>(alpha_a+(beta_b/(1+EXP((((-1)*ceta_c)+(delta_d*LN(speed_s)))+(epsilon_e*speed_s)))))</f>
        <v>8.145835137684351</v>
      </c>
    </row>
    <row r="2912" spans="1:17" x14ac:dyDescent="0.25">
      <c r="A2912" s="88" t="s">
        <v>6</v>
      </c>
      <c r="B2912" s="88" t="s">
        <v>17</v>
      </c>
      <c r="C2912" s="88" t="s">
        <v>65</v>
      </c>
      <c r="D2912" s="88" t="s">
        <v>138</v>
      </c>
      <c r="E2912" s="130">
        <v>0.06</v>
      </c>
      <c r="F2912" s="130">
        <v>0</v>
      </c>
      <c r="G2912" s="90">
        <v>7.2490133334133908</v>
      </c>
      <c r="H2912" s="90">
        <v>-6.9468641082166188E-2</v>
      </c>
      <c r="I2912" s="90">
        <v>101.30012357585129</v>
      </c>
      <c r="J2912" s="90">
        <v>-1.7120086734448126</v>
      </c>
      <c r="K2912" s="90">
        <v>0</v>
      </c>
      <c r="L2912" s="90">
        <v>0</v>
      </c>
      <c r="M2912" s="90">
        <v>0</v>
      </c>
      <c r="N2912" s="89">
        <v>12</v>
      </c>
      <c r="O2912" s="89">
        <v>82</v>
      </c>
      <c r="P2912" s="89">
        <f t="shared" si="80"/>
        <v>30</v>
      </c>
      <c r="Q2912" s="91">
        <f>((alpha_a*(speed_s^beta_b))+(ceta_c*(speed_s^delta_d)))</f>
        <v>6.0233019176874327</v>
      </c>
    </row>
    <row r="2913" spans="1:17" x14ac:dyDescent="0.25">
      <c r="A2913" s="88" t="s">
        <v>6</v>
      </c>
      <c r="B2913" s="88" t="s">
        <v>17</v>
      </c>
      <c r="C2913" s="88" t="s">
        <v>65</v>
      </c>
      <c r="D2913" s="88" t="s">
        <v>131</v>
      </c>
      <c r="E2913" s="130">
        <v>0.06</v>
      </c>
      <c r="F2913" s="130">
        <v>0</v>
      </c>
      <c r="G2913" s="90">
        <v>0.91673243790000003</v>
      </c>
      <c r="H2913" s="90">
        <v>1.0142358827</v>
      </c>
      <c r="I2913" s="90">
        <v>0.14176439960000001</v>
      </c>
      <c r="J2913" s="90">
        <v>32.929455503200003</v>
      </c>
      <c r="K2913" s="90">
        <v>1</v>
      </c>
      <c r="L2913" s="90">
        <v>-0.14555741</v>
      </c>
      <c r="M2913" s="90">
        <v>4.2732104399999998E-2</v>
      </c>
      <c r="N2913" s="89">
        <v>5</v>
      </c>
      <c r="O2913" s="89">
        <v>80</v>
      </c>
      <c r="P2913" s="89">
        <f t="shared" si="80"/>
        <v>30</v>
      </c>
      <c r="Q2913" s="91">
        <f t="shared" ref="Q2913:Q2930" si="81">(alpha_a+beta_b*speed_s+ceta_c*speed_s^2+delta_d/speed_s)/(epsilon_e+feta_f*speed_s+gamma_g*speed_s^2)</f>
        <v>4.5602597247660155</v>
      </c>
    </row>
    <row r="2914" spans="1:17" x14ac:dyDescent="0.25">
      <c r="A2914" s="88" t="s">
        <v>6</v>
      </c>
      <c r="B2914" s="88" t="s">
        <v>17</v>
      </c>
      <c r="C2914" s="88" t="s">
        <v>65</v>
      </c>
      <c r="D2914" s="88" t="s">
        <v>132</v>
      </c>
      <c r="E2914" s="130">
        <v>0.06</v>
      </c>
      <c r="F2914" s="130">
        <v>0</v>
      </c>
      <c r="G2914" s="90">
        <v>18.9460421293</v>
      </c>
      <c r="H2914" s="90">
        <v>-0.63736826520000001</v>
      </c>
      <c r="I2914" s="90">
        <v>1.7144309600000001E-2</v>
      </c>
      <c r="J2914" s="90">
        <v>31.5030267239</v>
      </c>
      <c r="K2914" s="90">
        <v>1</v>
      </c>
      <c r="L2914" s="90">
        <v>4.6697522999999998E-3</v>
      </c>
      <c r="M2914" s="90">
        <v>6.7399716999999998E-3</v>
      </c>
      <c r="N2914" s="89">
        <v>5</v>
      </c>
      <c r="O2914" s="89">
        <v>80</v>
      </c>
      <c r="P2914" s="89">
        <f t="shared" si="80"/>
        <v>30</v>
      </c>
      <c r="Q2914" s="91">
        <f t="shared" si="81"/>
        <v>2.2626730337217285</v>
      </c>
    </row>
    <row r="2915" spans="1:17" x14ac:dyDescent="0.25">
      <c r="A2915" s="88" t="s">
        <v>6</v>
      </c>
      <c r="B2915" s="88" t="s">
        <v>17</v>
      </c>
      <c r="C2915" s="88" t="s">
        <v>65</v>
      </c>
      <c r="D2915" s="88" t="s">
        <v>133</v>
      </c>
      <c r="E2915" s="130">
        <v>0.06</v>
      </c>
      <c r="F2915" s="130">
        <v>0</v>
      </c>
      <c r="G2915" s="90">
        <v>-3.9497363830999999</v>
      </c>
      <c r="H2915" s="90">
        <v>0.3683018877</v>
      </c>
      <c r="I2915" s="90">
        <v>3.8599628E-3</v>
      </c>
      <c r="J2915" s="90">
        <v>16.057346491499999</v>
      </c>
      <c r="K2915" s="90">
        <v>1</v>
      </c>
      <c r="L2915" s="90">
        <v>-0.43139006159999999</v>
      </c>
      <c r="M2915" s="90">
        <v>6.2125910600000001E-2</v>
      </c>
      <c r="N2915" s="89">
        <v>5</v>
      </c>
      <c r="O2915" s="89">
        <v>80</v>
      </c>
      <c r="P2915" s="89">
        <f t="shared" si="80"/>
        <v>30</v>
      </c>
      <c r="Q2915" s="91">
        <f t="shared" si="81"/>
        <v>0.2526295877663613</v>
      </c>
    </row>
    <row r="2916" spans="1:17" x14ac:dyDescent="0.25">
      <c r="A2916" s="88" t="s">
        <v>20</v>
      </c>
      <c r="B2916" s="88" t="s">
        <v>23</v>
      </c>
      <c r="C2916" s="88" t="s">
        <v>65</v>
      </c>
      <c r="D2916" s="88" t="s">
        <v>131</v>
      </c>
      <c r="E2916" s="130">
        <v>0.06</v>
      </c>
      <c r="F2916" s="130">
        <v>0.5</v>
      </c>
      <c r="G2916" s="90">
        <v>-1.949093127</v>
      </c>
      <c r="H2916" s="90">
        <v>-3.2950115000000002E-2</v>
      </c>
      <c r="I2916" s="90">
        <v>1.6713131E-3</v>
      </c>
      <c r="J2916" s="90">
        <v>229.0548708083</v>
      </c>
      <c r="K2916" s="90">
        <v>1</v>
      </c>
      <c r="L2916" s="90">
        <v>-3.0118679900000001E-2</v>
      </c>
      <c r="M2916" s="90">
        <v>3.8185200000000002E-4</v>
      </c>
      <c r="N2916" s="89">
        <v>5</v>
      </c>
      <c r="O2916" s="89">
        <v>75</v>
      </c>
      <c r="P2916" s="89">
        <f t="shared" si="80"/>
        <v>30</v>
      </c>
      <c r="Q2916" s="91">
        <f t="shared" si="81"/>
        <v>14.091473177854825</v>
      </c>
    </row>
    <row r="2917" spans="1:17" x14ac:dyDescent="0.25">
      <c r="A2917" s="88" t="s">
        <v>20</v>
      </c>
      <c r="B2917" s="88" t="s">
        <v>23</v>
      </c>
      <c r="C2917" s="88" t="s">
        <v>65</v>
      </c>
      <c r="D2917" s="88" t="s">
        <v>132</v>
      </c>
      <c r="E2917" s="130">
        <v>0.06</v>
      </c>
      <c r="F2917" s="130">
        <v>0.5</v>
      </c>
      <c r="G2917" s="90">
        <v>18.447579998399998</v>
      </c>
      <c r="H2917" s="90">
        <v>-1.0780408325999999</v>
      </c>
      <c r="I2917" s="90">
        <v>9.6285858599999996E-2</v>
      </c>
      <c r="J2917" s="90">
        <v>234.26910330370001</v>
      </c>
      <c r="K2917" s="90">
        <v>1</v>
      </c>
      <c r="L2917" s="90">
        <v>-7.2882231300000003E-2</v>
      </c>
      <c r="M2917" s="90">
        <v>1.7672771699999999E-2</v>
      </c>
      <c r="N2917" s="89">
        <v>5</v>
      </c>
      <c r="O2917" s="89">
        <v>75</v>
      </c>
      <c r="P2917" s="89">
        <f t="shared" si="80"/>
        <v>30</v>
      </c>
      <c r="Q2917" s="91">
        <f t="shared" si="81"/>
        <v>5.4740435380248718</v>
      </c>
    </row>
    <row r="2918" spans="1:17" x14ac:dyDescent="0.25">
      <c r="A2918" s="88" t="s">
        <v>20</v>
      </c>
      <c r="B2918" s="88" t="s">
        <v>23</v>
      </c>
      <c r="C2918" s="88" t="s">
        <v>65</v>
      </c>
      <c r="D2918" s="88" t="s">
        <v>133</v>
      </c>
      <c r="E2918" s="130">
        <v>0.06</v>
      </c>
      <c r="F2918" s="130">
        <v>0.5</v>
      </c>
      <c r="G2918" s="90">
        <v>-27.806808417900001</v>
      </c>
      <c r="H2918" s="90">
        <v>2.1911668041999999</v>
      </c>
      <c r="I2918" s="90">
        <v>4.9864393000000002E-3</v>
      </c>
      <c r="J2918" s="90">
        <v>112.1069148887</v>
      </c>
      <c r="K2918" s="90">
        <v>1</v>
      </c>
      <c r="L2918" s="90">
        <v>-0.40241665879999999</v>
      </c>
      <c r="M2918" s="90">
        <v>8.4762072899999999E-2</v>
      </c>
      <c r="N2918" s="89">
        <v>5</v>
      </c>
      <c r="O2918" s="89">
        <v>75</v>
      </c>
      <c r="P2918" s="89">
        <f t="shared" si="80"/>
        <v>30</v>
      </c>
      <c r="Q2918" s="91">
        <f t="shared" si="81"/>
        <v>0.7077213028698095</v>
      </c>
    </row>
    <row r="2919" spans="1:17" x14ac:dyDescent="0.25">
      <c r="A2919" s="88" t="s">
        <v>20</v>
      </c>
      <c r="B2919" s="88" t="s">
        <v>24</v>
      </c>
      <c r="C2919" s="88" t="s">
        <v>65</v>
      </c>
      <c r="D2919" s="88" t="s">
        <v>131</v>
      </c>
      <c r="E2919" s="130">
        <v>0.06</v>
      </c>
      <c r="F2919" s="130">
        <v>0.5</v>
      </c>
      <c r="G2919" s="90">
        <v>-11.971935648900001</v>
      </c>
      <c r="H2919" s="90">
        <v>-17.652659988300002</v>
      </c>
      <c r="I2919" s="90">
        <v>-0.60066747210000004</v>
      </c>
      <c r="J2919" s="90">
        <v>214.80675451210001</v>
      </c>
      <c r="K2919" s="90">
        <v>1</v>
      </c>
      <c r="L2919" s="90">
        <v>-2.2170235199999999E-2</v>
      </c>
      <c r="M2919" s="90">
        <v>-0.1011495538</v>
      </c>
      <c r="N2919" s="89">
        <v>5</v>
      </c>
      <c r="O2919" s="89">
        <v>80</v>
      </c>
      <c r="P2919" s="89">
        <f t="shared" si="80"/>
        <v>30</v>
      </c>
      <c r="Q2919" s="91">
        <f t="shared" si="81"/>
        <v>11.852213073855571</v>
      </c>
    </row>
    <row r="2920" spans="1:17" x14ac:dyDescent="0.25">
      <c r="A2920" s="88" t="s">
        <v>20</v>
      </c>
      <c r="B2920" s="88" t="s">
        <v>24</v>
      </c>
      <c r="C2920" s="88" t="s">
        <v>65</v>
      </c>
      <c r="D2920" s="88" t="s">
        <v>132</v>
      </c>
      <c r="E2920" s="130">
        <v>0.06</v>
      </c>
      <c r="F2920" s="130">
        <v>0.5</v>
      </c>
      <c r="G2920" s="90">
        <v>5.3011131137999996</v>
      </c>
      <c r="H2920" s="90">
        <v>-0.30141667859999999</v>
      </c>
      <c r="I2920" s="90">
        <v>4.62998768E-2</v>
      </c>
      <c r="J2920" s="90">
        <v>215.15037193699999</v>
      </c>
      <c r="K2920" s="90">
        <v>1</v>
      </c>
      <c r="L2920" s="90">
        <v>-8.5016649099999994E-2</v>
      </c>
      <c r="M2920" s="90">
        <v>1.2287024699999999E-2</v>
      </c>
      <c r="N2920" s="89">
        <v>5</v>
      </c>
      <c r="O2920" s="89">
        <v>80</v>
      </c>
      <c r="P2920" s="89">
        <f t="shared" si="80"/>
        <v>30</v>
      </c>
      <c r="Q2920" s="91">
        <f t="shared" si="81"/>
        <v>4.7434814565892385</v>
      </c>
    </row>
    <row r="2921" spans="1:17" x14ac:dyDescent="0.25">
      <c r="A2921" s="88" t="s">
        <v>20</v>
      </c>
      <c r="B2921" s="88" t="s">
        <v>24</v>
      </c>
      <c r="C2921" s="88" t="s">
        <v>65</v>
      </c>
      <c r="D2921" s="88" t="s">
        <v>133</v>
      </c>
      <c r="E2921" s="130">
        <v>0.06</v>
      </c>
      <c r="F2921" s="130">
        <v>0.5</v>
      </c>
      <c r="G2921" s="90">
        <v>-22.406807796599999</v>
      </c>
      <c r="H2921" s="90">
        <v>1.7577956314000001</v>
      </c>
      <c r="I2921" s="90">
        <v>4.2697331E-3</v>
      </c>
      <c r="J2921" s="90">
        <v>97.865213406999999</v>
      </c>
      <c r="K2921" s="90">
        <v>1</v>
      </c>
      <c r="L2921" s="90">
        <v>-0.39294808069999998</v>
      </c>
      <c r="M2921" s="90">
        <v>8.01017074E-2</v>
      </c>
      <c r="N2921" s="89">
        <v>5</v>
      </c>
      <c r="O2921" s="89">
        <v>85</v>
      </c>
      <c r="P2921" s="89">
        <f t="shared" si="80"/>
        <v>30</v>
      </c>
      <c r="Q2921" s="91">
        <f t="shared" si="81"/>
        <v>0.61060530761626264</v>
      </c>
    </row>
    <row r="2922" spans="1:17" x14ac:dyDescent="0.25">
      <c r="A2922" s="88" t="s">
        <v>20</v>
      </c>
      <c r="B2922" s="88" t="s">
        <v>19</v>
      </c>
      <c r="C2922" s="88" t="s">
        <v>65</v>
      </c>
      <c r="D2922" s="88" t="s">
        <v>131</v>
      </c>
      <c r="E2922" s="130">
        <v>0.06</v>
      </c>
      <c r="F2922" s="130">
        <v>0.5</v>
      </c>
      <c r="G2922" s="90">
        <v>409.0083468638</v>
      </c>
      <c r="H2922" s="90">
        <v>-84.920911429</v>
      </c>
      <c r="I2922" s="90">
        <v>-2.1335709389000002</v>
      </c>
      <c r="J2922" s="90">
        <v>-141.10744966749999</v>
      </c>
      <c r="K2922" s="90">
        <v>1</v>
      </c>
      <c r="L2922" s="90">
        <v>1.4477038468000001</v>
      </c>
      <c r="M2922" s="90">
        <v>-0.42492243159999998</v>
      </c>
      <c r="N2922" s="89">
        <v>5</v>
      </c>
      <c r="O2922" s="89">
        <v>50</v>
      </c>
      <c r="P2922" s="89">
        <f t="shared" si="80"/>
        <v>30</v>
      </c>
      <c r="Q2922" s="91">
        <f t="shared" si="81"/>
        <v>12.022330079701078</v>
      </c>
    </row>
    <row r="2923" spans="1:17" x14ac:dyDescent="0.25">
      <c r="A2923" s="88" t="s">
        <v>20</v>
      </c>
      <c r="B2923" s="88" t="s">
        <v>19</v>
      </c>
      <c r="C2923" s="88" t="s">
        <v>65</v>
      </c>
      <c r="D2923" s="88" t="s">
        <v>132</v>
      </c>
      <c r="E2923" s="130">
        <v>0.06</v>
      </c>
      <c r="F2923" s="130">
        <v>0.5</v>
      </c>
      <c r="G2923" s="90">
        <v>4.7210365699999999</v>
      </c>
      <c r="H2923" s="90">
        <v>1.2759758780999999</v>
      </c>
      <c r="I2923" s="90">
        <v>0.59782781080000003</v>
      </c>
      <c r="J2923" s="90">
        <v>233.4004595065</v>
      </c>
      <c r="K2923" s="90">
        <v>1</v>
      </c>
      <c r="L2923" s="90">
        <v>-1.6807611E-2</v>
      </c>
      <c r="M2923" s="90">
        <v>0.12256721330000001</v>
      </c>
      <c r="N2923" s="89">
        <v>5</v>
      </c>
      <c r="O2923" s="89">
        <v>50</v>
      </c>
      <c r="P2923" s="89">
        <f t="shared" si="80"/>
        <v>30</v>
      </c>
      <c r="Q2923" s="91">
        <f t="shared" si="81"/>
        <v>5.3140078783174767</v>
      </c>
    </row>
    <row r="2924" spans="1:17" x14ac:dyDescent="0.25">
      <c r="A2924" s="88" t="s">
        <v>20</v>
      </c>
      <c r="B2924" s="88" t="s">
        <v>19</v>
      </c>
      <c r="C2924" s="88" t="s">
        <v>65</v>
      </c>
      <c r="D2924" s="88" t="s">
        <v>133</v>
      </c>
      <c r="E2924" s="130">
        <v>0.06</v>
      </c>
      <c r="F2924" s="130">
        <v>0.5</v>
      </c>
      <c r="G2924" s="90">
        <v>-20.795861314</v>
      </c>
      <c r="H2924" s="90">
        <v>1.6789618629</v>
      </c>
      <c r="I2924" s="90">
        <v>2.76108706E-2</v>
      </c>
      <c r="J2924" s="90">
        <v>87.075226701700004</v>
      </c>
      <c r="K2924" s="90">
        <v>1</v>
      </c>
      <c r="L2924" s="90">
        <v>-0.40800920600000001</v>
      </c>
      <c r="M2924" s="90">
        <v>0.128978593</v>
      </c>
      <c r="N2924" s="89">
        <v>5</v>
      </c>
      <c r="O2924" s="89">
        <v>50</v>
      </c>
      <c r="P2924" s="89">
        <f t="shared" si="80"/>
        <v>30</v>
      </c>
      <c r="Q2924" s="91">
        <f t="shared" si="81"/>
        <v>0.54678591667522647</v>
      </c>
    </row>
    <row r="2925" spans="1:17" x14ac:dyDescent="0.25">
      <c r="A2925" s="88" t="s">
        <v>20</v>
      </c>
      <c r="B2925" s="88" t="s">
        <v>22</v>
      </c>
      <c r="C2925" s="88" t="s">
        <v>65</v>
      </c>
      <c r="D2925" s="88" t="s">
        <v>131</v>
      </c>
      <c r="E2925" s="130">
        <v>0.06</v>
      </c>
      <c r="F2925" s="130">
        <v>0.5</v>
      </c>
      <c r="G2925" s="90">
        <v>-121.2908197629</v>
      </c>
      <c r="H2925" s="90">
        <v>16.436209981600001</v>
      </c>
      <c r="I2925" s="90">
        <v>0.74388962989999996</v>
      </c>
      <c r="J2925" s="90">
        <v>123.7278195313</v>
      </c>
      <c r="K2925" s="90">
        <v>1</v>
      </c>
      <c r="L2925" s="90">
        <v>-1.1898864275000001</v>
      </c>
      <c r="M2925" s="90">
        <v>0.20513511600000001</v>
      </c>
      <c r="N2925" s="89">
        <v>5</v>
      </c>
      <c r="O2925" s="89">
        <v>70</v>
      </c>
      <c r="P2925" s="89">
        <f t="shared" si="80"/>
        <v>30</v>
      </c>
      <c r="Q2925" s="91">
        <f t="shared" si="81"/>
        <v>6.9729553212218489</v>
      </c>
    </row>
    <row r="2926" spans="1:17" x14ac:dyDescent="0.25">
      <c r="A2926" s="88" t="s">
        <v>20</v>
      </c>
      <c r="B2926" s="88" t="s">
        <v>22</v>
      </c>
      <c r="C2926" s="88" t="s">
        <v>65</v>
      </c>
      <c r="D2926" s="88" t="s">
        <v>132</v>
      </c>
      <c r="E2926" s="130">
        <v>0.06</v>
      </c>
      <c r="F2926" s="130">
        <v>0.5</v>
      </c>
      <c r="G2926" s="90">
        <v>77.355061285600001</v>
      </c>
      <c r="H2926" s="90">
        <v>-1.9738930594999999</v>
      </c>
      <c r="I2926" s="90">
        <v>0.17350922260000001</v>
      </c>
      <c r="J2926" s="90">
        <v>53.905505699300001</v>
      </c>
      <c r="K2926" s="90">
        <v>1</v>
      </c>
      <c r="L2926" s="90">
        <v>0.2988097804</v>
      </c>
      <c r="M2926" s="90">
        <v>5.9551275600000002E-2</v>
      </c>
      <c r="N2926" s="89">
        <v>5</v>
      </c>
      <c r="O2926" s="89">
        <v>70</v>
      </c>
      <c r="P2926" s="89">
        <f t="shared" si="80"/>
        <v>30</v>
      </c>
      <c r="Q2926" s="91">
        <f t="shared" si="81"/>
        <v>2.7704876808251888</v>
      </c>
    </row>
    <row r="2927" spans="1:17" x14ac:dyDescent="0.25">
      <c r="A2927" s="88" t="s">
        <v>20</v>
      </c>
      <c r="B2927" s="88" t="s">
        <v>22</v>
      </c>
      <c r="C2927" s="88" t="s">
        <v>65</v>
      </c>
      <c r="D2927" s="88" t="s">
        <v>133</v>
      </c>
      <c r="E2927" s="130">
        <v>0.06</v>
      </c>
      <c r="F2927" s="130">
        <v>0.5</v>
      </c>
      <c r="G2927" s="90">
        <v>-7.4626142507999997</v>
      </c>
      <c r="H2927" s="90">
        <v>0.47851262519999999</v>
      </c>
      <c r="I2927" s="90">
        <v>8.0659993999999992E-3</v>
      </c>
      <c r="J2927" s="90">
        <v>35.793975242000002</v>
      </c>
      <c r="K2927" s="90">
        <v>1</v>
      </c>
      <c r="L2927" s="90">
        <v>-0.39236160079999999</v>
      </c>
      <c r="M2927" s="90">
        <v>6.2301275599999997E-2</v>
      </c>
      <c r="N2927" s="89">
        <v>5</v>
      </c>
      <c r="O2927" s="89">
        <v>75</v>
      </c>
      <c r="P2927" s="89">
        <f t="shared" si="80"/>
        <v>30</v>
      </c>
      <c r="Q2927" s="91">
        <f t="shared" si="81"/>
        <v>0.33874602304723661</v>
      </c>
    </row>
    <row r="2928" spans="1:17" x14ac:dyDescent="0.25">
      <c r="A2928" s="88" t="s">
        <v>20</v>
      </c>
      <c r="B2928" s="88" t="s">
        <v>21</v>
      </c>
      <c r="C2928" s="88" t="s">
        <v>65</v>
      </c>
      <c r="D2928" s="88" t="s">
        <v>131</v>
      </c>
      <c r="E2928" s="130">
        <v>0.06</v>
      </c>
      <c r="F2928" s="130">
        <v>0.5</v>
      </c>
      <c r="G2928" s="90">
        <v>-162.4905072496</v>
      </c>
      <c r="H2928" s="90">
        <v>22.118625008999999</v>
      </c>
      <c r="I2928" s="90">
        <v>1.0935792814</v>
      </c>
      <c r="J2928" s="90">
        <v>161.38934345000001</v>
      </c>
      <c r="K2928" s="90">
        <v>1</v>
      </c>
      <c r="L2928" s="90">
        <v>-1.2085272274000001</v>
      </c>
      <c r="M2928" s="90">
        <v>0.21119137739999999</v>
      </c>
      <c r="N2928" s="89">
        <v>5</v>
      </c>
      <c r="O2928" s="89">
        <v>60</v>
      </c>
      <c r="P2928" s="89">
        <f t="shared" si="80"/>
        <v>30</v>
      </c>
      <c r="Q2928" s="91">
        <f t="shared" si="81"/>
        <v>9.628624752697613</v>
      </c>
    </row>
    <row r="2929" spans="1:17" x14ac:dyDescent="0.25">
      <c r="A2929" s="88" t="s">
        <v>20</v>
      </c>
      <c r="B2929" s="88" t="s">
        <v>21</v>
      </c>
      <c r="C2929" s="88" t="s">
        <v>65</v>
      </c>
      <c r="D2929" s="88" t="s">
        <v>132</v>
      </c>
      <c r="E2929" s="130">
        <v>0.06</v>
      </c>
      <c r="F2929" s="130">
        <v>0.5</v>
      </c>
      <c r="G2929" s="90">
        <v>7.7141630860000001</v>
      </c>
      <c r="H2929" s="90">
        <v>-9.4287150700000003E-2</v>
      </c>
      <c r="I2929" s="90">
        <v>9.1090049699999995E-2</v>
      </c>
      <c r="J2929" s="90">
        <v>146.31918469190001</v>
      </c>
      <c r="K2929" s="90">
        <v>1</v>
      </c>
      <c r="L2929" s="90">
        <v>3.0688209999999998E-3</v>
      </c>
      <c r="M2929" s="90">
        <v>2.4678321600000001E-2</v>
      </c>
      <c r="N2929" s="89">
        <v>5</v>
      </c>
      <c r="O2929" s="89">
        <v>60</v>
      </c>
      <c r="P2929" s="89">
        <f t="shared" si="80"/>
        <v>30</v>
      </c>
      <c r="Q2929" s="91">
        <f t="shared" si="81"/>
        <v>3.937074844920494</v>
      </c>
    </row>
    <row r="2930" spans="1:17" x14ac:dyDescent="0.25">
      <c r="A2930" s="88" t="s">
        <v>20</v>
      </c>
      <c r="B2930" s="88" t="s">
        <v>21</v>
      </c>
      <c r="C2930" s="88" t="s">
        <v>65</v>
      </c>
      <c r="D2930" s="88" t="s">
        <v>133</v>
      </c>
      <c r="E2930" s="130">
        <v>0.06</v>
      </c>
      <c r="F2930" s="130">
        <v>0.5</v>
      </c>
      <c r="G2930" s="90">
        <v>-131.50502518420001</v>
      </c>
      <c r="H2930" s="90">
        <v>11.454815678199999</v>
      </c>
      <c r="I2930" s="90">
        <v>-0.46647466189999998</v>
      </c>
      <c r="J2930" s="90">
        <v>350.57612743120001</v>
      </c>
      <c r="K2930" s="90">
        <v>0</v>
      </c>
      <c r="L2930" s="90">
        <v>2.2607180824999999</v>
      </c>
      <c r="M2930" s="90">
        <v>-0.65365252119999995</v>
      </c>
      <c r="N2930" s="89">
        <v>5</v>
      </c>
      <c r="O2930" s="89">
        <v>65</v>
      </c>
      <c r="P2930" s="89">
        <f t="shared" si="80"/>
        <v>30</v>
      </c>
      <c r="Q2930" s="91">
        <f t="shared" si="81"/>
        <v>0.3765894075530154</v>
      </c>
    </row>
    <row r="2931" spans="1:17" x14ac:dyDescent="0.25">
      <c r="A2931" s="88" t="s">
        <v>20</v>
      </c>
      <c r="B2931" s="88" t="s">
        <v>23</v>
      </c>
      <c r="C2931" s="88" t="s">
        <v>65</v>
      </c>
      <c r="D2931" s="88" t="s">
        <v>134</v>
      </c>
      <c r="E2931" s="130">
        <v>0.06</v>
      </c>
      <c r="F2931" s="130">
        <v>0.5</v>
      </c>
      <c r="G2931" s="90">
        <v>49.722013573355646</v>
      </c>
      <c r="H2931" s="90">
        <v>-5.3856603967100722E-2</v>
      </c>
      <c r="I2931" s="90">
        <v>510.81067720545065</v>
      </c>
      <c r="J2931" s="90">
        <v>-1.5330965145358353</v>
      </c>
      <c r="K2931" s="90">
        <v>0</v>
      </c>
      <c r="L2931" s="90">
        <v>0</v>
      </c>
      <c r="M2931" s="90">
        <v>0</v>
      </c>
      <c r="N2931" s="89">
        <v>12</v>
      </c>
      <c r="O2931" s="89">
        <v>67</v>
      </c>
      <c r="P2931" s="89">
        <f t="shared" si="80"/>
        <v>30</v>
      </c>
      <c r="Q2931" s="91">
        <f>((alpha_a*(speed_s^beta_b))+(ceta_c*(speed_s^delta_d)))</f>
        <v>44.177316770464685</v>
      </c>
    </row>
    <row r="2932" spans="1:17" x14ac:dyDescent="0.25">
      <c r="A2932" s="88" t="s">
        <v>20</v>
      </c>
      <c r="B2932" s="88" t="s">
        <v>23</v>
      </c>
      <c r="C2932" s="88" t="s">
        <v>65</v>
      </c>
      <c r="D2932" s="88" t="s">
        <v>135</v>
      </c>
      <c r="E2932" s="130">
        <v>0.06</v>
      </c>
      <c r="F2932" s="130">
        <v>0.5</v>
      </c>
      <c r="G2932" s="90">
        <v>40.32273371434718</v>
      </c>
      <c r="H2932" s="90">
        <v>-0.10046956689786615</v>
      </c>
      <c r="I2932" s="90">
        <v>622.74086096830831</v>
      </c>
      <c r="J2932" s="90">
        <v>-1.6566218542951205</v>
      </c>
      <c r="K2932" s="90">
        <v>0</v>
      </c>
      <c r="L2932" s="90">
        <v>0</v>
      </c>
      <c r="M2932" s="90">
        <v>0</v>
      </c>
      <c r="N2932" s="89">
        <v>12</v>
      </c>
      <c r="O2932" s="89">
        <v>71</v>
      </c>
      <c r="P2932" s="89">
        <f t="shared" si="80"/>
        <v>30</v>
      </c>
      <c r="Q2932" s="91">
        <f>((alpha_a*(speed_s^beta_b))+(ceta_c*(speed_s^delta_d)))</f>
        <v>30.876016940415322</v>
      </c>
    </row>
    <row r="2933" spans="1:17" x14ac:dyDescent="0.25">
      <c r="A2933" s="88" t="s">
        <v>20</v>
      </c>
      <c r="B2933" s="88" t="s">
        <v>23</v>
      </c>
      <c r="C2933" s="88" t="s">
        <v>65</v>
      </c>
      <c r="D2933" s="88" t="s">
        <v>136</v>
      </c>
      <c r="E2933" s="130">
        <v>0.06</v>
      </c>
      <c r="F2933" s="130">
        <v>0.5</v>
      </c>
      <c r="G2933" s="90">
        <v>3.9740824704478563</v>
      </c>
      <c r="H2933" s="90">
        <v>3.4513168961195402</v>
      </c>
      <c r="I2933" s="90">
        <v>-0.1816589504194244</v>
      </c>
      <c r="J2933" s="90">
        <v>0</v>
      </c>
      <c r="K2933" s="90">
        <v>0</v>
      </c>
      <c r="L2933" s="90">
        <v>0</v>
      </c>
      <c r="M2933" s="90">
        <v>0</v>
      </c>
      <c r="N2933" s="89">
        <v>12</v>
      </c>
      <c r="O2933" s="89">
        <v>75</v>
      </c>
      <c r="P2933" s="89">
        <f t="shared" si="80"/>
        <v>30</v>
      </c>
      <c r="Q2933" s="91">
        <f>EXP((alpha_a+(beta_b/speed_s))+(ceta_c*LN(speed_s)))</f>
        <v>32.17753120967182</v>
      </c>
    </row>
    <row r="2934" spans="1:17" x14ac:dyDescent="0.25">
      <c r="A2934" s="88" t="s">
        <v>20</v>
      </c>
      <c r="B2934" s="88" t="s">
        <v>23</v>
      </c>
      <c r="C2934" s="88" t="s">
        <v>65</v>
      </c>
      <c r="D2934" s="88" t="s">
        <v>137</v>
      </c>
      <c r="E2934" s="130">
        <v>0.06</v>
      </c>
      <c r="F2934" s="130">
        <v>0.5</v>
      </c>
      <c r="G2934" s="90">
        <v>367.99514349211114</v>
      </c>
      <c r="H2934" s="90">
        <v>-1.2071634968471439</v>
      </c>
      <c r="I2934" s="90">
        <v>22.867098908854423</v>
      </c>
      <c r="J2934" s="90">
        <v>-5.3014233017394989E-2</v>
      </c>
      <c r="K2934" s="90">
        <v>0</v>
      </c>
      <c r="L2934" s="90">
        <v>0</v>
      </c>
      <c r="M2934" s="90">
        <v>0</v>
      </c>
      <c r="N2934" s="89">
        <v>12</v>
      </c>
      <c r="O2934" s="89">
        <v>78</v>
      </c>
      <c r="P2934" s="89">
        <f t="shared" si="80"/>
        <v>30</v>
      </c>
      <c r="Q2934" s="91">
        <f>((alpha_a*(speed_s^beta_b))+(ceta_c*(speed_s^delta_d)))</f>
        <v>25.157636837401014</v>
      </c>
    </row>
    <row r="2935" spans="1:17" x14ac:dyDescent="0.25">
      <c r="A2935" s="88" t="s">
        <v>20</v>
      </c>
      <c r="B2935" s="88" t="s">
        <v>23</v>
      </c>
      <c r="C2935" s="88" t="s">
        <v>65</v>
      </c>
      <c r="D2935" s="88" t="s">
        <v>138</v>
      </c>
      <c r="E2935" s="130">
        <v>0.06</v>
      </c>
      <c r="F2935" s="130">
        <v>0.5</v>
      </c>
      <c r="G2935" s="90">
        <v>15.380676933451941</v>
      </c>
      <c r="H2935" s="90">
        <v>-6.1267659482861267E-2</v>
      </c>
      <c r="I2935" s="90">
        <v>86.295058922260282</v>
      </c>
      <c r="J2935" s="90">
        <v>-0.80205841255536436</v>
      </c>
      <c r="K2935" s="90">
        <v>0</v>
      </c>
      <c r="L2935" s="90">
        <v>0</v>
      </c>
      <c r="M2935" s="90">
        <v>0</v>
      </c>
      <c r="N2935" s="89">
        <v>12</v>
      </c>
      <c r="O2935" s="89">
        <v>79</v>
      </c>
      <c r="P2935" s="89">
        <f t="shared" si="80"/>
        <v>30</v>
      </c>
      <c r="Q2935" s="91">
        <f>((alpha_a*(speed_s^beta_b))+(ceta_c*(speed_s^delta_d)))</f>
        <v>18.127106655731861</v>
      </c>
    </row>
    <row r="2936" spans="1:17" x14ac:dyDescent="0.25">
      <c r="A2936" s="88" t="s">
        <v>20</v>
      </c>
      <c r="B2936" s="88" t="s">
        <v>24</v>
      </c>
      <c r="C2936" s="88" t="s">
        <v>65</v>
      </c>
      <c r="D2936" s="88" t="s">
        <v>134</v>
      </c>
      <c r="E2936" s="130">
        <v>0.06</v>
      </c>
      <c r="F2936" s="130">
        <v>0.5</v>
      </c>
      <c r="G2936" s="90">
        <v>3.2475297729989032</v>
      </c>
      <c r="H2936" s="90">
        <v>5.2841531546968952</v>
      </c>
      <c r="I2936" s="90">
        <v>3.0321904563595507E-2</v>
      </c>
      <c r="J2936" s="90">
        <v>0</v>
      </c>
      <c r="K2936" s="90">
        <v>0</v>
      </c>
      <c r="L2936" s="90">
        <v>0</v>
      </c>
      <c r="M2936" s="90">
        <v>0</v>
      </c>
      <c r="N2936" s="89">
        <v>12</v>
      </c>
      <c r="O2936" s="89">
        <v>72</v>
      </c>
      <c r="P2936" s="89">
        <f t="shared" si="80"/>
        <v>30</v>
      </c>
      <c r="Q2936" s="91">
        <f>EXP((alpha_a+(beta_b/speed_s))+(ceta_c*LN(speed_s)))</f>
        <v>34.014911224383887</v>
      </c>
    </row>
    <row r="2937" spans="1:17" x14ac:dyDescent="0.25">
      <c r="A2937" s="88" t="s">
        <v>20</v>
      </c>
      <c r="B2937" s="88" t="s">
        <v>24</v>
      </c>
      <c r="C2937" s="88" t="s">
        <v>65</v>
      </c>
      <c r="D2937" s="88" t="s">
        <v>135</v>
      </c>
      <c r="E2937" s="130">
        <v>0.06</v>
      </c>
      <c r="F2937" s="130">
        <v>0.5</v>
      </c>
      <c r="G2937" s="90">
        <v>223.10629395196247</v>
      </c>
      <c r="H2937" s="90">
        <v>-1.1117485821211956</v>
      </c>
      <c r="I2937" s="90">
        <v>19.712644384790302</v>
      </c>
      <c r="J2937" s="90">
        <v>-2.509110913449371E-3</v>
      </c>
      <c r="K2937" s="90">
        <v>0</v>
      </c>
      <c r="L2937" s="90">
        <v>0</v>
      </c>
      <c r="M2937" s="90">
        <v>0</v>
      </c>
      <c r="N2937" s="89">
        <v>12</v>
      </c>
      <c r="O2937" s="89">
        <v>77</v>
      </c>
      <c r="P2937" s="89">
        <f t="shared" si="80"/>
        <v>30</v>
      </c>
      <c r="Q2937" s="91">
        <f>((alpha_a*(speed_s^beta_b))+(ceta_c*(speed_s^delta_d)))</f>
        <v>24.630523964281956</v>
      </c>
    </row>
    <row r="2938" spans="1:17" x14ac:dyDescent="0.25">
      <c r="A2938" s="88" t="s">
        <v>20</v>
      </c>
      <c r="B2938" s="88" t="s">
        <v>24</v>
      </c>
      <c r="C2938" s="88" t="s">
        <v>65</v>
      </c>
      <c r="D2938" s="88" t="s">
        <v>136</v>
      </c>
      <c r="E2938" s="130">
        <v>0.06</v>
      </c>
      <c r="F2938" s="130">
        <v>0.5</v>
      </c>
      <c r="G2938" s="90">
        <v>-1.7845288947277325E-4</v>
      </c>
      <c r="H2938" s="90">
        <v>2.8237241847785515E-2</v>
      </c>
      <c r="I2938" s="90">
        <v>-1.5354347925090372</v>
      </c>
      <c r="J2938" s="90">
        <v>51.689992773928672</v>
      </c>
      <c r="K2938" s="90">
        <v>0</v>
      </c>
      <c r="L2938" s="90">
        <v>0</v>
      </c>
      <c r="M2938" s="90">
        <v>0</v>
      </c>
      <c r="N2938" s="89">
        <v>12</v>
      </c>
      <c r="O2938" s="89">
        <v>81</v>
      </c>
      <c r="P2938" s="89">
        <f t="shared" si="80"/>
        <v>30</v>
      </c>
      <c r="Q2938" s="91">
        <f>(((alpha_a*(speed_s^3))+(beta_b*(speed_s^2))+(ceta_c*speed_s))+delta_d)</f>
        <v>26.22223864589964</v>
      </c>
    </row>
    <row r="2939" spans="1:17" x14ac:dyDescent="0.25">
      <c r="A2939" s="88" t="s">
        <v>20</v>
      </c>
      <c r="B2939" s="88" t="s">
        <v>24</v>
      </c>
      <c r="C2939" s="88" t="s">
        <v>65</v>
      </c>
      <c r="D2939" s="88" t="s">
        <v>137</v>
      </c>
      <c r="E2939" s="130">
        <v>0.06</v>
      </c>
      <c r="F2939" s="130">
        <v>0.5</v>
      </c>
      <c r="G2939" s="90">
        <v>466.93065812370617</v>
      </c>
      <c r="H2939" s="90">
        <v>-1.1859606756671563</v>
      </c>
      <c r="I2939" s="90">
        <v>8.0429138002099876</v>
      </c>
      <c r="J2939" s="90">
        <v>0.13789540077706641</v>
      </c>
      <c r="K2939" s="90">
        <v>0</v>
      </c>
      <c r="L2939" s="90">
        <v>0</v>
      </c>
      <c r="M2939" s="90">
        <v>0</v>
      </c>
      <c r="N2939" s="89">
        <v>12</v>
      </c>
      <c r="O2939" s="89">
        <v>84</v>
      </c>
      <c r="P2939" s="89">
        <f t="shared" si="80"/>
        <v>30</v>
      </c>
      <c r="Q2939" s="91">
        <f>((alpha_a*(speed_s^beta_b))+(ceta_c*(speed_s^delta_d)))</f>
        <v>21.124716545620021</v>
      </c>
    </row>
    <row r="2940" spans="1:17" x14ac:dyDescent="0.25">
      <c r="A2940" s="88" t="s">
        <v>20</v>
      </c>
      <c r="B2940" s="88" t="s">
        <v>24</v>
      </c>
      <c r="C2940" s="88" t="s">
        <v>65</v>
      </c>
      <c r="D2940" s="88" t="s">
        <v>138</v>
      </c>
      <c r="E2940" s="130">
        <v>0.06</v>
      </c>
      <c r="F2940" s="130">
        <v>0.5</v>
      </c>
      <c r="G2940" s="90">
        <v>1621.707102930465</v>
      </c>
      <c r="H2940" s="90">
        <v>-2.4134528362219165</v>
      </c>
      <c r="I2940" s="90">
        <v>33.623859685501465</v>
      </c>
      <c r="J2940" s="90">
        <v>-0.23792081794671222</v>
      </c>
      <c r="K2940" s="90">
        <v>0</v>
      </c>
      <c r="L2940" s="90">
        <v>0</v>
      </c>
      <c r="M2940" s="90">
        <v>0</v>
      </c>
      <c r="N2940" s="89">
        <v>12</v>
      </c>
      <c r="O2940" s="89">
        <v>86</v>
      </c>
      <c r="P2940" s="89">
        <f t="shared" si="80"/>
        <v>30</v>
      </c>
      <c r="Q2940" s="91">
        <f>((alpha_a*(speed_s^beta_b))+(ceta_c*(speed_s^delta_d)))</f>
        <v>15.41116234273597</v>
      </c>
    </row>
    <row r="2941" spans="1:17" x14ac:dyDescent="0.25">
      <c r="A2941" s="88" t="s">
        <v>20</v>
      </c>
      <c r="B2941" s="88" t="s">
        <v>19</v>
      </c>
      <c r="C2941" s="88" t="s">
        <v>65</v>
      </c>
      <c r="D2941" s="88" t="s">
        <v>134</v>
      </c>
      <c r="E2941" s="130">
        <v>0.06</v>
      </c>
      <c r="F2941" s="130">
        <v>0.5</v>
      </c>
      <c r="G2941" s="90">
        <v>-1.0540932685005322E-3</v>
      </c>
      <c r="H2941" s="90">
        <v>0.10184864015729214</v>
      </c>
      <c r="I2941" s="90">
        <v>-3.3308832225071026</v>
      </c>
      <c r="J2941" s="90">
        <v>88.923135357473981</v>
      </c>
      <c r="K2941" s="90">
        <v>0</v>
      </c>
      <c r="L2941" s="90">
        <v>0</v>
      </c>
      <c r="M2941" s="90">
        <v>0</v>
      </c>
      <c r="N2941" s="89">
        <v>10</v>
      </c>
      <c r="O2941" s="89">
        <v>44</v>
      </c>
      <c r="P2941" s="89">
        <f t="shared" si="80"/>
        <v>30</v>
      </c>
      <c r="Q2941" s="91">
        <f>(((alpha_a*(speed_s^3))+(beta_b*(speed_s^2))+(ceta_c*speed_s))+delta_d)</f>
        <v>52.199896574309477</v>
      </c>
    </row>
    <row r="2942" spans="1:17" x14ac:dyDescent="0.25">
      <c r="A2942" s="88" t="s">
        <v>20</v>
      </c>
      <c r="B2942" s="88" t="s">
        <v>19</v>
      </c>
      <c r="C2942" s="88" t="s">
        <v>65</v>
      </c>
      <c r="D2942" s="88" t="s">
        <v>135</v>
      </c>
      <c r="E2942" s="130">
        <v>0.06</v>
      </c>
      <c r="F2942" s="130">
        <v>0.5</v>
      </c>
      <c r="G2942" s="90">
        <v>-5.3251272949182498E-4</v>
      </c>
      <c r="H2942" s="90">
        <v>5.3654728176198548E-2</v>
      </c>
      <c r="I2942" s="90">
        <v>-1.9032477982962464</v>
      </c>
      <c r="J2942" s="90">
        <v>54.918420474008961</v>
      </c>
      <c r="K2942" s="90">
        <v>0</v>
      </c>
      <c r="L2942" s="90">
        <v>0</v>
      </c>
      <c r="M2942" s="90">
        <v>0</v>
      </c>
      <c r="N2942" s="89">
        <v>10</v>
      </c>
      <c r="O2942" s="89">
        <v>44</v>
      </c>
      <c r="P2942" s="89">
        <f t="shared" si="80"/>
        <v>30</v>
      </c>
      <c r="Q2942" s="91">
        <f>(((alpha_a*(speed_s^3))+(beta_b*(speed_s^2))+(ceta_c*speed_s))+delta_d)</f>
        <v>31.732398187420984</v>
      </c>
    </row>
    <row r="2943" spans="1:17" x14ac:dyDescent="0.25">
      <c r="A2943" s="88" t="s">
        <v>20</v>
      </c>
      <c r="B2943" s="88" t="s">
        <v>19</v>
      </c>
      <c r="C2943" s="88" t="s">
        <v>65</v>
      </c>
      <c r="D2943" s="88" t="s">
        <v>136</v>
      </c>
      <c r="E2943" s="130">
        <v>0.06</v>
      </c>
      <c r="F2943" s="130">
        <v>0.5</v>
      </c>
      <c r="G2943" s="90">
        <v>-5.7589545036997372E-4</v>
      </c>
      <c r="H2943" s="90">
        <v>6.1388397449477237E-2</v>
      </c>
      <c r="I2943" s="90">
        <v>-2.2293432282270897</v>
      </c>
      <c r="J2943" s="90">
        <v>58.72547949052705</v>
      </c>
      <c r="K2943" s="90">
        <v>0</v>
      </c>
      <c r="L2943" s="90">
        <v>0</v>
      </c>
      <c r="M2943" s="90">
        <v>0</v>
      </c>
      <c r="N2943" s="89">
        <v>10</v>
      </c>
      <c r="O2943" s="89">
        <v>48</v>
      </c>
      <c r="P2943" s="89">
        <f t="shared" si="80"/>
        <v>30</v>
      </c>
      <c r="Q2943" s="91">
        <f>(((alpha_a*(speed_s^3))+(beta_b*(speed_s^2))+(ceta_c*speed_s))+delta_d)</f>
        <v>31.545563188254576</v>
      </c>
    </row>
    <row r="2944" spans="1:17" x14ac:dyDescent="0.25">
      <c r="A2944" s="88" t="s">
        <v>20</v>
      </c>
      <c r="B2944" s="88" t="s">
        <v>19</v>
      </c>
      <c r="C2944" s="88" t="s">
        <v>65</v>
      </c>
      <c r="D2944" s="88" t="s">
        <v>137</v>
      </c>
      <c r="E2944" s="130">
        <v>0.06</v>
      </c>
      <c r="F2944" s="130">
        <v>0.5</v>
      </c>
      <c r="G2944" s="90">
        <v>3.8518249700725735</v>
      </c>
      <c r="H2944" s="90">
        <v>3.648418776063497</v>
      </c>
      <c r="I2944" s="90">
        <v>-0.20944062313670134</v>
      </c>
      <c r="J2944" s="90">
        <v>0</v>
      </c>
      <c r="K2944" s="90">
        <v>0</v>
      </c>
      <c r="L2944" s="90">
        <v>0</v>
      </c>
      <c r="M2944" s="90">
        <v>0</v>
      </c>
      <c r="N2944" s="89">
        <v>11</v>
      </c>
      <c r="O2944" s="89">
        <v>49</v>
      </c>
      <c r="P2944" s="89">
        <f t="shared" si="80"/>
        <v>30</v>
      </c>
      <c r="Q2944" s="91">
        <f>EXP((alpha_a+(beta_b/speed_s))+(ceta_c*LN(speed_s)))</f>
        <v>26.077947407172747</v>
      </c>
    </row>
    <row r="2945" spans="1:17" x14ac:dyDescent="0.25">
      <c r="A2945" s="88" t="s">
        <v>20</v>
      </c>
      <c r="B2945" s="88" t="s">
        <v>19</v>
      </c>
      <c r="C2945" s="88" t="s">
        <v>65</v>
      </c>
      <c r="D2945" s="88" t="s">
        <v>138</v>
      </c>
      <c r="E2945" s="130">
        <v>0.06</v>
      </c>
      <c r="F2945" s="130">
        <v>0.5</v>
      </c>
      <c r="G2945" s="90">
        <v>-1.8410727057035142E-4</v>
      </c>
      <c r="H2945" s="90">
        <v>2.674269242309046E-2</v>
      </c>
      <c r="I2945" s="90">
        <v>-1.336917653674172</v>
      </c>
      <c r="J2945" s="90">
        <v>39.741976438806205</v>
      </c>
      <c r="K2945" s="90">
        <v>0</v>
      </c>
      <c r="L2945" s="90">
        <v>0</v>
      </c>
      <c r="M2945" s="90">
        <v>0</v>
      </c>
      <c r="N2945" s="89">
        <v>10</v>
      </c>
      <c r="O2945" s="89">
        <v>51</v>
      </c>
      <c r="P2945" s="89">
        <f t="shared" si="80"/>
        <v>30</v>
      </c>
      <c r="Q2945" s="91">
        <f>(((alpha_a*(speed_s^3))+(beta_b*(speed_s^2))+(ceta_c*speed_s))+delta_d)</f>
        <v>18.731973703962968</v>
      </c>
    </row>
    <row r="2946" spans="1:17" x14ac:dyDescent="0.25">
      <c r="A2946" s="88" t="s">
        <v>20</v>
      </c>
      <c r="B2946" s="88" t="s">
        <v>22</v>
      </c>
      <c r="C2946" s="88" t="s">
        <v>65</v>
      </c>
      <c r="D2946" s="88" t="s">
        <v>134</v>
      </c>
      <c r="E2946" s="130">
        <v>0.06</v>
      </c>
      <c r="F2946" s="130">
        <v>0.5</v>
      </c>
      <c r="G2946" s="90">
        <v>104.47031945231373</v>
      </c>
      <c r="H2946" s="90">
        <v>-0.88230431164231593</v>
      </c>
      <c r="I2946" s="90">
        <v>13.678023253847364</v>
      </c>
      <c r="J2946" s="90">
        <v>4.4507271070901563E-2</v>
      </c>
      <c r="K2946" s="90">
        <v>0</v>
      </c>
      <c r="L2946" s="90">
        <v>0</v>
      </c>
      <c r="M2946" s="90">
        <v>0</v>
      </c>
      <c r="N2946" s="89">
        <v>11</v>
      </c>
      <c r="O2946" s="89">
        <v>66</v>
      </c>
      <c r="P2946" s="89">
        <f t="shared" si="80"/>
        <v>30</v>
      </c>
      <c r="Q2946" s="91">
        <f>((alpha_a*(speed_s^beta_b))+(ceta_c*(speed_s^delta_d)))</f>
        <v>21.110147796431121</v>
      </c>
    </row>
    <row r="2947" spans="1:17" x14ac:dyDescent="0.25">
      <c r="A2947" s="88" t="s">
        <v>20</v>
      </c>
      <c r="B2947" s="88" t="s">
        <v>22</v>
      </c>
      <c r="C2947" s="88" t="s">
        <v>65</v>
      </c>
      <c r="D2947" s="88" t="s">
        <v>135</v>
      </c>
      <c r="E2947" s="130">
        <v>0.06</v>
      </c>
      <c r="F2947" s="130">
        <v>0.5</v>
      </c>
      <c r="G2947" s="90">
        <v>2.7951122700042337</v>
      </c>
      <c r="H2947" s="90">
        <v>4.5301738909372409</v>
      </c>
      <c r="I2947" s="90">
        <v>-4.6756624601844272E-2</v>
      </c>
      <c r="J2947" s="90">
        <v>0</v>
      </c>
      <c r="K2947" s="90">
        <v>0</v>
      </c>
      <c r="L2947" s="90">
        <v>0</v>
      </c>
      <c r="M2947" s="90">
        <v>0</v>
      </c>
      <c r="N2947" s="89">
        <v>11</v>
      </c>
      <c r="O2947" s="89">
        <v>68</v>
      </c>
      <c r="P2947" s="89">
        <f t="shared" si="80"/>
        <v>30</v>
      </c>
      <c r="Q2947" s="91">
        <f>EXP((alpha_a+(beta_b/speed_s))+(ceta_c*LN(speed_s)))</f>
        <v>16.233703713675464</v>
      </c>
    </row>
    <row r="2948" spans="1:17" x14ac:dyDescent="0.25">
      <c r="A2948" s="88" t="s">
        <v>20</v>
      </c>
      <c r="B2948" s="88" t="s">
        <v>22</v>
      </c>
      <c r="C2948" s="88" t="s">
        <v>65</v>
      </c>
      <c r="D2948" s="88" t="s">
        <v>136</v>
      </c>
      <c r="E2948" s="130">
        <v>0.06</v>
      </c>
      <c r="F2948" s="130">
        <v>0.5</v>
      </c>
      <c r="G2948" s="90">
        <v>19.465952860910335</v>
      </c>
      <c r="H2948" s="90">
        <v>-9.3155889452083501E-2</v>
      </c>
      <c r="I2948" s="90">
        <v>150.87115913072586</v>
      </c>
      <c r="J2948" s="90">
        <v>-1.2220318220684978</v>
      </c>
      <c r="K2948" s="90">
        <v>0</v>
      </c>
      <c r="L2948" s="90">
        <v>0</v>
      </c>
      <c r="M2948" s="90">
        <v>0</v>
      </c>
      <c r="N2948" s="89">
        <v>11</v>
      </c>
      <c r="O2948" s="89">
        <v>66</v>
      </c>
      <c r="P2948" s="89">
        <f t="shared" si="80"/>
        <v>30</v>
      </c>
      <c r="Q2948" s="91">
        <f>((alpha_a*(speed_s^beta_b))+(ceta_c*(speed_s^delta_d)))</f>
        <v>16.543188698956701</v>
      </c>
    </row>
    <row r="2949" spans="1:17" x14ac:dyDescent="0.25">
      <c r="A2949" s="88" t="s">
        <v>20</v>
      </c>
      <c r="B2949" s="88" t="s">
        <v>22</v>
      </c>
      <c r="C2949" s="88" t="s">
        <v>65</v>
      </c>
      <c r="D2949" s="88" t="s">
        <v>137</v>
      </c>
      <c r="E2949" s="130">
        <v>0.06</v>
      </c>
      <c r="F2949" s="130">
        <v>0.5</v>
      </c>
      <c r="G2949" s="90">
        <v>7.6239872573028924</v>
      </c>
      <c r="H2949" s="90">
        <v>5.9892366289166714E-2</v>
      </c>
      <c r="I2949" s="90">
        <v>354.9681919545169</v>
      </c>
      <c r="J2949" s="90">
        <v>-1.3120010354245524</v>
      </c>
      <c r="K2949" s="90">
        <v>0</v>
      </c>
      <c r="L2949" s="90">
        <v>0</v>
      </c>
      <c r="M2949" s="90">
        <v>0</v>
      </c>
      <c r="N2949" s="89">
        <v>11</v>
      </c>
      <c r="O2949" s="89">
        <v>70</v>
      </c>
      <c r="P2949" s="89">
        <f t="shared" si="80"/>
        <v>30</v>
      </c>
      <c r="Q2949" s="91">
        <f>((alpha_a*(speed_s^beta_b))+(ceta_c*(speed_s^delta_d)))</f>
        <v>13.441068177946452</v>
      </c>
    </row>
    <row r="2950" spans="1:17" x14ac:dyDescent="0.25">
      <c r="A2950" s="88" t="s">
        <v>20</v>
      </c>
      <c r="B2950" s="88" t="s">
        <v>22</v>
      </c>
      <c r="C2950" s="88" t="s">
        <v>65</v>
      </c>
      <c r="D2950" s="88" t="s">
        <v>138</v>
      </c>
      <c r="E2950" s="130">
        <v>0.06</v>
      </c>
      <c r="F2950" s="130">
        <v>0.5</v>
      </c>
      <c r="G2950" s="90">
        <v>26.52646339376253</v>
      </c>
      <c r="H2950" s="90">
        <v>-0.29926851308387548</v>
      </c>
      <c r="I2950" s="90">
        <v>3791.1987923669826</v>
      </c>
      <c r="J2950" s="90">
        <v>-3.2648235184949765</v>
      </c>
      <c r="K2950" s="90">
        <v>0</v>
      </c>
      <c r="L2950" s="90">
        <v>0</v>
      </c>
      <c r="M2950" s="90">
        <v>0</v>
      </c>
      <c r="N2950" s="89">
        <v>11</v>
      </c>
      <c r="O2950" s="89">
        <v>74</v>
      </c>
      <c r="P2950" s="89">
        <f t="shared" si="80"/>
        <v>30</v>
      </c>
      <c r="Q2950" s="91">
        <f>((alpha_a*(speed_s^beta_b))+(ceta_c*(speed_s^delta_d)))</f>
        <v>9.6427394661309869</v>
      </c>
    </row>
    <row r="2951" spans="1:17" x14ac:dyDescent="0.25">
      <c r="A2951" s="88" t="s">
        <v>20</v>
      </c>
      <c r="B2951" s="88" t="s">
        <v>21</v>
      </c>
      <c r="C2951" s="88" t="s">
        <v>65</v>
      </c>
      <c r="D2951" s="88" t="s">
        <v>134</v>
      </c>
      <c r="E2951" s="130">
        <v>0.06</v>
      </c>
      <c r="F2951" s="130">
        <v>0.5</v>
      </c>
      <c r="G2951" s="90">
        <v>36.844589833808818</v>
      </c>
      <c r="H2951" s="90">
        <v>-2.9090729960299554E-2</v>
      </c>
      <c r="I2951" s="90">
        <v>192.34988572473509</v>
      </c>
      <c r="J2951" s="90">
        <v>-1.1082337493890673</v>
      </c>
      <c r="K2951" s="90">
        <v>0</v>
      </c>
      <c r="L2951" s="90">
        <v>0</v>
      </c>
      <c r="M2951" s="90">
        <v>0</v>
      </c>
      <c r="N2951" s="89">
        <v>11</v>
      </c>
      <c r="O2951" s="89">
        <v>58</v>
      </c>
      <c r="P2951" s="89">
        <f t="shared" si="80"/>
        <v>30</v>
      </c>
      <c r="Q2951" s="91">
        <f>((alpha_a*(speed_s^beta_b))+(ceta_c*(speed_s^delta_d)))</f>
        <v>37.810680580798945</v>
      </c>
    </row>
    <row r="2952" spans="1:17" x14ac:dyDescent="0.25">
      <c r="A2952" s="88" t="s">
        <v>20</v>
      </c>
      <c r="B2952" s="88" t="s">
        <v>21</v>
      </c>
      <c r="C2952" s="88" t="s">
        <v>65</v>
      </c>
      <c r="D2952" s="88" t="s">
        <v>135</v>
      </c>
      <c r="E2952" s="130">
        <v>0.06</v>
      </c>
      <c r="F2952" s="130">
        <v>0.5</v>
      </c>
      <c r="G2952" s="90">
        <v>3.3505468347206095</v>
      </c>
      <c r="H2952" s="90">
        <v>3.0860613648645936</v>
      </c>
      <c r="I2952" s="90">
        <v>-9.0165629463645341E-2</v>
      </c>
      <c r="J2952" s="90">
        <v>0</v>
      </c>
      <c r="K2952" s="90">
        <v>0</v>
      </c>
      <c r="L2952" s="90">
        <v>0</v>
      </c>
      <c r="M2952" s="90">
        <v>0</v>
      </c>
      <c r="N2952" s="89">
        <v>11</v>
      </c>
      <c r="O2952" s="89">
        <v>59</v>
      </c>
      <c r="P2952" s="89">
        <f t="shared" si="80"/>
        <v>30</v>
      </c>
      <c r="Q2952" s="91">
        <f>EXP((alpha_a+(beta_b/speed_s))+(ceta_c*LN(speed_s)))</f>
        <v>23.260216247936008</v>
      </c>
    </row>
    <row r="2953" spans="1:17" x14ac:dyDescent="0.25">
      <c r="A2953" s="88" t="s">
        <v>20</v>
      </c>
      <c r="B2953" s="88" t="s">
        <v>21</v>
      </c>
      <c r="C2953" s="88" t="s">
        <v>65</v>
      </c>
      <c r="D2953" s="88" t="s">
        <v>136</v>
      </c>
      <c r="E2953" s="130">
        <v>0.06</v>
      </c>
      <c r="F2953" s="130">
        <v>0.5</v>
      </c>
      <c r="G2953" s="90">
        <v>-3.0549532750838383E-4</v>
      </c>
      <c r="H2953" s="90">
        <v>3.8268444735850102E-2</v>
      </c>
      <c r="I2953" s="90">
        <v>-1.6506116289160422</v>
      </c>
      <c r="J2953" s="90">
        <v>45.956279973717358</v>
      </c>
      <c r="K2953" s="90">
        <v>0</v>
      </c>
      <c r="L2953" s="90">
        <v>0</v>
      </c>
      <c r="M2953" s="90">
        <v>0</v>
      </c>
      <c r="N2953" s="89">
        <v>11</v>
      </c>
      <c r="O2953" s="89">
        <v>54</v>
      </c>
      <c r="P2953" s="89">
        <f t="shared" ref="P2953:P3016" si="82">IF($P$2&lt;N2953,N2953,IF($P$2&gt;O2953,O2953,$P$2))</f>
        <v>30</v>
      </c>
      <c r="Q2953" s="91">
        <f>(((alpha_a*(speed_s^3))+(beta_b*(speed_s^2))+(ceta_c*speed_s))+delta_d)</f>
        <v>22.631157525774817</v>
      </c>
    </row>
    <row r="2954" spans="1:17" x14ac:dyDescent="0.25">
      <c r="A2954" s="88" t="s">
        <v>20</v>
      </c>
      <c r="B2954" s="88" t="s">
        <v>21</v>
      </c>
      <c r="C2954" s="88" t="s">
        <v>65</v>
      </c>
      <c r="D2954" s="88" t="s">
        <v>137</v>
      </c>
      <c r="E2954" s="130">
        <v>0.06</v>
      </c>
      <c r="F2954" s="130">
        <v>0.5</v>
      </c>
      <c r="G2954" s="90">
        <v>14.808361966612596</v>
      </c>
      <c r="H2954" s="90">
        <v>6.4022283489547725E-3</v>
      </c>
      <c r="I2954" s="90">
        <v>641.42926662243508</v>
      </c>
      <c r="J2954" s="90">
        <v>-1.5016022337901238</v>
      </c>
      <c r="K2954" s="90">
        <v>0</v>
      </c>
      <c r="L2954" s="90">
        <v>0</v>
      </c>
      <c r="M2954" s="90">
        <v>0</v>
      </c>
      <c r="N2954" s="89">
        <v>11</v>
      </c>
      <c r="O2954" s="89">
        <v>62</v>
      </c>
      <c r="P2954" s="89">
        <f t="shared" si="82"/>
        <v>30</v>
      </c>
      <c r="Q2954" s="91">
        <f>((alpha_a*(speed_s^beta_b))+(ceta_c*(speed_s^delta_d)))</f>
        <v>19.016753298013644</v>
      </c>
    </row>
    <row r="2955" spans="1:17" x14ac:dyDescent="0.25">
      <c r="A2955" s="88" t="s">
        <v>20</v>
      </c>
      <c r="B2955" s="88" t="s">
        <v>21</v>
      </c>
      <c r="C2955" s="88" t="s">
        <v>65</v>
      </c>
      <c r="D2955" s="88" t="s">
        <v>138</v>
      </c>
      <c r="E2955" s="130">
        <v>0.06</v>
      </c>
      <c r="F2955" s="130">
        <v>0.5</v>
      </c>
      <c r="G2955" s="90">
        <v>3.3288259295472566</v>
      </c>
      <c r="H2955" s="90">
        <v>2.743383267959925</v>
      </c>
      <c r="I2955" s="90">
        <v>-0.23866507093643724</v>
      </c>
      <c r="J2955" s="90">
        <v>0</v>
      </c>
      <c r="K2955" s="90">
        <v>0</v>
      </c>
      <c r="L2955" s="90">
        <v>0</v>
      </c>
      <c r="M2955" s="90">
        <v>0</v>
      </c>
      <c r="N2955" s="89">
        <v>11</v>
      </c>
      <c r="O2955" s="89">
        <v>65</v>
      </c>
      <c r="P2955" s="89">
        <f t="shared" si="82"/>
        <v>30</v>
      </c>
      <c r="Q2955" s="91">
        <f>EXP((alpha_a+(beta_b/speed_s))+(ceta_c*LN(speed_s)))</f>
        <v>13.57900736524309</v>
      </c>
    </row>
    <row r="2956" spans="1:17" x14ac:dyDescent="0.25">
      <c r="A2956" s="88" t="s">
        <v>6</v>
      </c>
      <c r="B2956" s="88" t="s">
        <v>5</v>
      </c>
      <c r="C2956" s="88" t="s">
        <v>65</v>
      </c>
      <c r="D2956" s="88" t="s">
        <v>134</v>
      </c>
      <c r="E2956" s="130">
        <v>0.06</v>
      </c>
      <c r="F2956" s="130">
        <v>0.5</v>
      </c>
      <c r="G2956" s="90">
        <v>3.4402443784276557</v>
      </c>
      <c r="H2956" s="90">
        <v>3.711978423614724</v>
      </c>
      <c r="I2956" s="90">
        <v>-1.4797296703992067E-2</v>
      </c>
      <c r="J2956" s="90">
        <v>0</v>
      </c>
      <c r="K2956" s="90">
        <v>0</v>
      </c>
      <c r="L2956" s="90">
        <v>0</v>
      </c>
      <c r="M2956" s="90">
        <v>0</v>
      </c>
      <c r="N2956" s="89">
        <v>12</v>
      </c>
      <c r="O2956" s="89">
        <v>62</v>
      </c>
      <c r="P2956" s="89">
        <f t="shared" si="82"/>
        <v>30</v>
      </c>
      <c r="Q2956" s="91">
        <f>EXP((alpha_a+(beta_b/speed_s))+(ceta_c*LN(speed_s)))</f>
        <v>33.570525534101499</v>
      </c>
    </row>
    <row r="2957" spans="1:17" x14ac:dyDescent="0.25">
      <c r="A2957" s="88" t="s">
        <v>6</v>
      </c>
      <c r="B2957" s="88" t="s">
        <v>5</v>
      </c>
      <c r="C2957" s="88" t="s">
        <v>65</v>
      </c>
      <c r="D2957" s="88" t="s">
        <v>135</v>
      </c>
      <c r="E2957" s="130">
        <v>0.06</v>
      </c>
      <c r="F2957" s="130">
        <v>0.5</v>
      </c>
      <c r="G2957" s="90">
        <v>323.80785281117613</v>
      </c>
      <c r="H2957" s="90">
        <v>-1.7958560013565239</v>
      </c>
      <c r="I2957" s="90">
        <v>25.099578452616438</v>
      </c>
      <c r="J2957" s="90">
        <v>-7.1376081233102073E-2</v>
      </c>
      <c r="K2957" s="90">
        <v>0</v>
      </c>
      <c r="L2957" s="90">
        <v>0</v>
      </c>
      <c r="M2957" s="90">
        <v>0</v>
      </c>
      <c r="N2957" s="89">
        <v>12</v>
      </c>
      <c r="O2957" s="89">
        <v>62</v>
      </c>
      <c r="P2957" s="89">
        <f t="shared" si="82"/>
        <v>30</v>
      </c>
      <c r="Q2957" s="91">
        <f>((alpha_a*(speed_s^beta_b))+(ceta_c*(speed_s^delta_d)))</f>
        <v>20.409955341300687</v>
      </c>
    </row>
    <row r="2958" spans="1:17" x14ac:dyDescent="0.25">
      <c r="A2958" s="88" t="s">
        <v>6</v>
      </c>
      <c r="B2958" s="88" t="s">
        <v>5</v>
      </c>
      <c r="C2958" s="88" t="s">
        <v>65</v>
      </c>
      <c r="D2958" s="88" t="s">
        <v>136</v>
      </c>
      <c r="E2958" s="130">
        <v>0.06</v>
      </c>
      <c r="F2958" s="130">
        <v>0.5</v>
      </c>
      <c r="G2958" s="90">
        <v>249.75387436200322</v>
      </c>
      <c r="H2958" s="90">
        <v>-1.5454607090490116</v>
      </c>
      <c r="I2958" s="90">
        <v>26.342540801210564</v>
      </c>
      <c r="J2958" s="90">
        <v>-8.6892195016302187E-2</v>
      </c>
      <c r="K2958" s="90">
        <v>0</v>
      </c>
      <c r="L2958" s="90">
        <v>0</v>
      </c>
      <c r="M2958" s="90">
        <v>0</v>
      </c>
      <c r="N2958" s="89">
        <v>12</v>
      </c>
      <c r="O2958" s="89">
        <v>68</v>
      </c>
      <c r="P2958" s="89">
        <f t="shared" si="82"/>
        <v>30</v>
      </c>
      <c r="Q2958" s="91">
        <f>((alpha_a*(speed_s^beta_b))+(ceta_c*(speed_s^delta_d)))</f>
        <v>20.904519564733462</v>
      </c>
    </row>
    <row r="2959" spans="1:17" x14ac:dyDescent="0.25">
      <c r="A2959" s="88" t="s">
        <v>6</v>
      </c>
      <c r="B2959" s="88" t="s">
        <v>5</v>
      </c>
      <c r="C2959" s="88" t="s">
        <v>65</v>
      </c>
      <c r="D2959" s="88" t="s">
        <v>137</v>
      </c>
      <c r="E2959" s="130">
        <v>0.06</v>
      </c>
      <c r="F2959" s="130">
        <v>0.5</v>
      </c>
      <c r="G2959" s="90">
        <v>2.7359328194780508</v>
      </c>
      <c r="H2959" s="90">
        <v>5.1824734328830084</v>
      </c>
      <c r="I2959" s="90">
        <v>-3.8612179696498841E-2</v>
      </c>
      <c r="J2959" s="90">
        <v>0</v>
      </c>
      <c r="K2959" s="90">
        <v>0</v>
      </c>
      <c r="L2959" s="90">
        <v>0</v>
      </c>
      <c r="M2959" s="90">
        <v>0</v>
      </c>
      <c r="N2959" s="89">
        <v>12</v>
      </c>
      <c r="O2959" s="89">
        <v>69</v>
      </c>
      <c r="P2959" s="89">
        <f t="shared" si="82"/>
        <v>30</v>
      </c>
      <c r="Q2959" s="91">
        <f>EXP((alpha_a+(beta_b/speed_s))+(ceta_c*LN(speed_s)))</f>
        <v>16.076431048938836</v>
      </c>
    </row>
    <row r="2960" spans="1:17" x14ac:dyDescent="0.25">
      <c r="A2960" s="88" t="s">
        <v>6</v>
      </c>
      <c r="B2960" s="88" t="s">
        <v>5</v>
      </c>
      <c r="C2960" s="88" t="s">
        <v>65</v>
      </c>
      <c r="D2960" s="88" t="s">
        <v>138</v>
      </c>
      <c r="E2960" s="130">
        <v>0.06</v>
      </c>
      <c r="F2960" s="130">
        <v>0.5</v>
      </c>
      <c r="G2960" s="90">
        <v>20.102954252660496</v>
      </c>
      <c r="H2960" s="90">
        <v>-0.16855283448259292</v>
      </c>
      <c r="I2960" s="90">
        <v>3382.1158271436693</v>
      </c>
      <c r="J2960" s="90">
        <v>-3.2294008295795553</v>
      </c>
      <c r="K2960" s="90">
        <v>0</v>
      </c>
      <c r="L2960" s="90">
        <v>0</v>
      </c>
      <c r="M2960" s="90">
        <v>0</v>
      </c>
      <c r="N2960" s="89">
        <v>12</v>
      </c>
      <c r="O2960" s="89">
        <v>69</v>
      </c>
      <c r="P2960" s="89">
        <f t="shared" si="82"/>
        <v>30</v>
      </c>
      <c r="Q2960" s="91">
        <f>((alpha_a*(speed_s^beta_b))+(ceta_c*(speed_s^delta_d)))</f>
        <v>11.388895061398649</v>
      </c>
    </row>
    <row r="2961" spans="1:17" x14ac:dyDescent="0.25">
      <c r="A2961" s="88" t="s">
        <v>6</v>
      </c>
      <c r="B2961" s="88" t="s">
        <v>5</v>
      </c>
      <c r="C2961" s="88" t="s">
        <v>65</v>
      </c>
      <c r="D2961" s="88" t="s">
        <v>131</v>
      </c>
      <c r="E2961" s="130">
        <v>0.06</v>
      </c>
      <c r="F2961" s="130">
        <v>0.5</v>
      </c>
      <c r="G2961" s="90">
        <v>161.91003004500001</v>
      </c>
      <c r="H2961" s="90">
        <v>18.877010132599999</v>
      </c>
      <c r="I2961" s="90">
        <v>-4.9785075800000002E-2</v>
      </c>
      <c r="J2961" s="90">
        <v>-3.8806662685000002</v>
      </c>
      <c r="K2961" s="90">
        <v>0</v>
      </c>
      <c r="L2961" s="90">
        <v>2.5103611662</v>
      </c>
      <c r="M2961" s="90">
        <v>4.3382341000000003E-3</v>
      </c>
      <c r="N2961" s="89">
        <v>5</v>
      </c>
      <c r="O2961" s="89">
        <v>70</v>
      </c>
      <c r="P2961" s="89">
        <f t="shared" si="82"/>
        <v>30</v>
      </c>
      <c r="Q2961" s="91">
        <f>(alpha_a+beta_b*speed_s+ceta_c*speed_s^2+delta_d/speed_s)/(epsilon_e+feta_f*speed_s+gamma_g*speed_s^2)</f>
        <v>8.6256680065783424</v>
      </c>
    </row>
    <row r="2962" spans="1:17" x14ac:dyDescent="0.25">
      <c r="A2962" s="88" t="s">
        <v>6</v>
      </c>
      <c r="B2962" s="88" t="s">
        <v>5</v>
      </c>
      <c r="C2962" s="88" t="s">
        <v>65</v>
      </c>
      <c r="D2962" s="88" t="s">
        <v>132</v>
      </c>
      <c r="E2962" s="130">
        <v>0.06</v>
      </c>
      <c r="F2962" s="130">
        <v>0.5</v>
      </c>
      <c r="G2962" s="90">
        <v>46.136669759</v>
      </c>
      <c r="H2962" s="90">
        <v>-2.1143068564999998</v>
      </c>
      <c r="I2962" s="90">
        <v>0.11216000499999999</v>
      </c>
      <c r="J2962" s="90">
        <v>28.524424378700001</v>
      </c>
      <c r="K2962" s="90">
        <v>1</v>
      </c>
      <c r="L2962" s="90">
        <v>-4.1108560299999999E-2</v>
      </c>
      <c r="M2962" s="90">
        <v>2.73529224E-2</v>
      </c>
      <c r="N2962" s="89">
        <v>5</v>
      </c>
      <c r="O2962" s="89">
        <v>70</v>
      </c>
      <c r="P2962" s="89">
        <f t="shared" si="82"/>
        <v>30</v>
      </c>
      <c r="Q2962" s="91">
        <f>(alpha_a+beta_b*speed_s+ceta_c*speed_s^2+delta_d/speed_s)/(epsilon_e+feta_f*speed_s+gamma_g*speed_s^2)</f>
        <v>3.469528681018458</v>
      </c>
    </row>
    <row r="2963" spans="1:17" x14ac:dyDescent="0.25">
      <c r="A2963" s="88" t="s">
        <v>6</v>
      </c>
      <c r="B2963" s="88" t="s">
        <v>5</v>
      </c>
      <c r="C2963" s="88" t="s">
        <v>65</v>
      </c>
      <c r="D2963" s="88" t="s">
        <v>133</v>
      </c>
      <c r="E2963" s="130">
        <v>0.06</v>
      </c>
      <c r="F2963" s="130">
        <v>0.5</v>
      </c>
      <c r="G2963" s="90">
        <v>-7.2205104383999998</v>
      </c>
      <c r="H2963" s="90">
        <v>0.56074753960000001</v>
      </c>
      <c r="I2963" s="90">
        <v>1.49999092E-2</v>
      </c>
      <c r="J2963" s="90">
        <v>29.446586288199999</v>
      </c>
      <c r="K2963" s="90">
        <v>1</v>
      </c>
      <c r="L2963" s="90">
        <v>-0.44111830540000002</v>
      </c>
      <c r="M2963" s="90">
        <v>7.8567426199999998E-2</v>
      </c>
      <c r="N2963" s="89">
        <v>5</v>
      </c>
      <c r="O2963" s="89">
        <v>70</v>
      </c>
      <c r="P2963" s="89">
        <f t="shared" si="82"/>
        <v>30</v>
      </c>
      <c r="Q2963" s="91">
        <f>(alpha_a+beta_b*speed_s+ceta_c*speed_s^2+delta_d/speed_s)/(epsilon_e+feta_f*speed_s+gamma_g*speed_s^2)</f>
        <v>0.41184280224340414</v>
      </c>
    </row>
    <row r="2964" spans="1:17" x14ac:dyDescent="0.25">
      <c r="A2964" s="88" t="s">
        <v>6</v>
      </c>
      <c r="B2964" s="88" t="s">
        <v>10</v>
      </c>
      <c r="C2964" s="88" t="s">
        <v>65</v>
      </c>
      <c r="D2964" s="88" t="s">
        <v>134</v>
      </c>
      <c r="E2964" s="130">
        <v>0.06</v>
      </c>
      <c r="F2964" s="130">
        <v>0.5</v>
      </c>
      <c r="G2964" s="90">
        <v>-2.8473722777444012E-4</v>
      </c>
      <c r="H2964" s="90">
        <v>3.3062367739175633E-2</v>
      </c>
      <c r="I2964" s="90">
        <v>-1.31996597715626</v>
      </c>
      <c r="J2964" s="90">
        <v>60.660133850933619</v>
      </c>
      <c r="K2964" s="90">
        <v>0</v>
      </c>
      <c r="L2964" s="90">
        <v>0</v>
      </c>
      <c r="M2964" s="90">
        <v>0</v>
      </c>
      <c r="N2964" s="89">
        <v>12</v>
      </c>
      <c r="O2964" s="89">
        <v>53</v>
      </c>
      <c r="P2964" s="89">
        <f t="shared" si="82"/>
        <v>30</v>
      </c>
      <c r="Q2964" s="91">
        <f>(((alpha_a*(speed_s^3))+(beta_b*(speed_s^2))+(ceta_c*speed_s))+delta_d)</f>
        <v>43.129380351594008</v>
      </c>
    </row>
    <row r="2965" spans="1:17" x14ac:dyDescent="0.25">
      <c r="A2965" s="88" t="s">
        <v>6</v>
      </c>
      <c r="B2965" s="88" t="s">
        <v>10</v>
      </c>
      <c r="C2965" s="88" t="s">
        <v>65</v>
      </c>
      <c r="D2965" s="88" t="s">
        <v>135</v>
      </c>
      <c r="E2965" s="130">
        <v>0.06</v>
      </c>
      <c r="F2965" s="130">
        <v>0.5</v>
      </c>
      <c r="G2965" s="90">
        <v>-2.2886537182859032E-4</v>
      </c>
      <c r="H2965" s="90">
        <v>2.7927037567659931E-2</v>
      </c>
      <c r="I2965" s="90">
        <v>-1.160115118040205</v>
      </c>
      <c r="J2965" s="90">
        <v>44.810783543720056</v>
      </c>
      <c r="K2965" s="90">
        <v>0</v>
      </c>
      <c r="L2965" s="90">
        <v>0</v>
      </c>
      <c r="M2965" s="90">
        <v>0</v>
      </c>
      <c r="N2965" s="89">
        <v>12</v>
      </c>
      <c r="O2965" s="89">
        <v>53</v>
      </c>
      <c r="P2965" s="89">
        <f t="shared" si="82"/>
        <v>30</v>
      </c>
      <c r="Q2965" s="91">
        <f>(((alpha_a*(speed_s^3))+(beta_b*(speed_s^2))+(ceta_c*speed_s))+delta_d)</f>
        <v>28.962298774035911</v>
      </c>
    </row>
    <row r="2966" spans="1:17" x14ac:dyDescent="0.25">
      <c r="A2966" s="88" t="s">
        <v>6</v>
      </c>
      <c r="B2966" s="88" t="s">
        <v>10</v>
      </c>
      <c r="C2966" s="88" t="s">
        <v>65</v>
      </c>
      <c r="D2966" s="88" t="s">
        <v>136</v>
      </c>
      <c r="E2966" s="130">
        <v>0.06</v>
      </c>
      <c r="F2966" s="130">
        <v>0.5</v>
      </c>
      <c r="G2966" s="90">
        <v>3.5738537611823356</v>
      </c>
      <c r="H2966" s="90">
        <v>2.7587983161606231</v>
      </c>
      <c r="I2966" s="90">
        <v>-8.5880633504875653E-2</v>
      </c>
      <c r="J2966" s="90">
        <v>0</v>
      </c>
      <c r="K2966" s="90">
        <v>0</v>
      </c>
      <c r="L2966" s="90">
        <v>0</v>
      </c>
      <c r="M2966" s="90">
        <v>0</v>
      </c>
      <c r="N2966" s="89">
        <v>12</v>
      </c>
      <c r="O2966" s="89">
        <v>59</v>
      </c>
      <c r="P2966" s="89">
        <f t="shared" si="82"/>
        <v>30</v>
      </c>
      <c r="Q2966" s="91">
        <f>EXP((alpha_a+(beta_b/speed_s))+(ceta_c*LN(speed_s)))</f>
        <v>29.186804873318721</v>
      </c>
    </row>
    <row r="2967" spans="1:17" x14ac:dyDescent="0.25">
      <c r="A2967" s="88" t="s">
        <v>6</v>
      </c>
      <c r="B2967" s="88" t="s">
        <v>10</v>
      </c>
      <c r="C2967" s="88" t="s">
        <v>65</v>
      </c>
      <c r="D2967" s="88" t="s">
        <v>137</v>
      </c>
      <c r="E2967" s="130">
        <v>0.06</v>
      </c>
      <c r="F2967" s="130">
        <v>0.5</v>
      </c>
      <c r="G2967" s="90">
        <v>271.0063928816266</v>
      </c>
      <c r="H2967" s="90">
        <v>-1.4639944985186719</v>
      </c>
      <c r="I2967" s="90">
        <v>25.961676388311229</v>
      </c>
      <c r="J2967" s="90">
        <v>-6.7307463941886692E-2</v>
      </c>
      <c r="K2967" s="90">
        <v>0</v>
      </c>
      <c r="L2967" s="90">
        <v>0</v>
      </c>
      <c r="M2967" s="90">
        <v>0</v>
      </c>
      <c r="N2967" s="89">
        <v>12</v>
      </c>
      <c r="O2967" s="89">
        <v>59</v>
      </c>
      <c r="P2967" s="89">
        <f t="shared" si="82"/>
        <v>30</v>
      </c>
      <c r="Q2967" s="91">
        <f>((alpha_a*(speed_s^beta_b))+(ceta_c*(speed_s^delta_d)))</f>
        <v>22.513746176386782</v>
      </c>
    </row>
    <row r="2968" spans="1:17" x14ac:dyDescent="0.25">
      <c r="A2968" s="88" t="s">
        <v>6</v>
      </c>
      <c r="B2968" s="88" t="s">
        <v>10</v>
      </c>
      <c r="C2968" s="88" t="s">
        <v>65</v>
      </c>
      <c r="D2968" s="88" t="s">
        <v>138</v>
      </c>
      <c r="E2968" s="130">
        <v>0.06</v>
      </c>
      <c r="F2968" s="130">
        <v>0.5</v>
      </c>
      <c r="G2968" s="90">
        <v>-1.135795574595369E-4</v>
      </c>
      <c r="H2968" s="90">
        <v>1.4568540203697342E-2</v>
      </c>
      <c r="I2968" s="90">
        <v>-0.65832049286316718</v>
      </c>
      <c r="J2968" s="90">
        <v>25.354016586337067</v>
      </c>
      <c r="K2968" s="90">
        <v>0</v>
      </c>
      <c r="L2968" s="90">
        <v>0</v>
      </c>
      <c r="M2968" s="90">
        <v>0</v>
      </c>
      <c r="N2968" s="89">
        <v>12</v>
      </c>
      <c r="O2968" s="89">
        <v>60</v>
      </c>
      <c r="P2968" s="89">
        <f t="shared" si="82"/>
        <v>30</v>
      </c>
      <c r="Q2968" s="91">
        <f>(((alpha_a*(speed_s^3))+(beta_b*(speed_s^2))+(ceta_c*speed_s))+delta_d)</f>
        <v>15.649439932362164</v>
      </c>
    </row>
    <row r="2969" spans="1:17" x14ac:dyDescent="0.25">
      <c r="A2969" s="88" t="s">
        <v>6</v>
      </c>
      <c r="B2969" s="88" t="s">
        <v>10</v>
      </c>
      <c r="C2969" s="88" t="s">
        <v>65</v>
      </c>
      <c r="D2969" s="88" t="s">
        <v>131</v>
      </c>
      <c r="E2969" s="130">
        <v>0.06</v>
      </c>
      <c r="F2969" s="130">
        <v>0.5</v>
      </c>
      <c r="G2969" s="90">
        <v>113.5441512891</v>
      </c>
      <c r="H2969" s="90">
        <v>9.6601604678000008</v>
      </c>
      <c r="I2969" s="90">
        <v>-7.8425526400000001E-2</v>
      </c>
      <c r="J2969" s="90">
        <v>61.491334134200002</v>
      </c>
      <c r="K2969" s="90">
        <v>1</v>
      </c>
      <c r="L2969" s="90">
        <v>1.1515596927</v>
      </c>
      <c r="M2969" s="90">
        <v>-6.6652889999999996E-3</v>
      </c>
      <c r="N2969" s="89">
        <v>5</v>
      </c>
      <c r="O2969" s="89">
        <v>60</v>
      </c>
      <c r="P2969" s="89">
        <f t="shared" si="82"/>
        <v>30</v>
      </c>
      <c r="Q2969" s="91">
        <f>(alpha_a+beta_b*speed_s+ceta_c*speed_s^2+delta_d/speed_s)/(epsilon_e+feta_f*speed_s+gamma_g*speed_s^2)</f>
        <v>11.33123578743947</v>
      </c>
    </row>
    <row r="2970" spans="1:17" x14ac:dyDescent="0.25">
      <c r="A2970" s="88" t="s">
        <v>6</v>
      </c>
      <c r="B2970" s="88" t="s">
        <v>10</v>
      </c>
      <c r="C2970" s="88" t="s">
        <v>65</v>
      </c>
      <c r="D2970" s="88" t="s">
        <v>132</v>
      </c>
      <c r="E2970" s="130">
        <v>0.06</v>
      </c>
      <c r="F2970" s="130">
        <v>0.5</v>
      </c>
      <c r="G2970" s="90">
        <v>71.527298249899999</v>
      </c>
      <c r="H2970" s="90">
        <v>-4.0763999571999996</v>
      </c>
      <c r="I2970" s="90">
        <v>0.24755034579999999</v>
      </c>
      <c r="J2970" s="90">
        <v>14.1337759434</v>
      </c>
      <c r="K2970" s="90">
        <v>1</v>
      </c>
      <c r="L2970" s="90">
        <v>-7.40647589E-2</v>
      </c>
      <c r="M2970" s="90">
        <v>4.0913927000000003E-2</v>
      </c>
      <c r="N2970" s="89">
        <v>5</v>
      </c>
      <c r="O2970" s="89">
        <v>60</v>
      </c>
      <c r="P2970" s="89">
        <f t="shared" si="82"/>
        <v>30</v>
      </c>
      <c r="Q2970" s="91">
        <f>(alpha_a+beta_b*speed_s+ceta_c*speed_s^2+delta_d/speed_s)/(epsilon_e+feta_f*speed_s+gamma_g*speed_s^2)</f>
        <v>4.845473886544255</v>
      </c>
    </row>
    <row r="2971" spans="1:17" x14ac:dyDescent="0.25">
      <c r="A2971" s="88" t="s">
        <v>6</v>
      </c>
      <c r="B2971" s="88" t="s">
        <v>10</v>
      </c>
      <c r="C2971" s="88" t="s">
        <v>65</v>
      </c>
      <c r="D2971" s="88" t="s">
        <v>133</v>
      </c>
      <c r="E2971" s="130">
        <v>0.06</v>
      </c>
      <c r="F2971" s="130">
        <v>0.5</v>
      </c>
      <c r="G2971" s="90">
        <v>-6.5515161210999997</v>
      </c>
      <c r="H2971" s="90">
        <v>0.1585044837</v>
      </c>
      <c r="I2971" s="90">
        <v>5.5665972799999998E-2</v>
      </c>
      <c r="J2971" s="90">
        <v>50.850278824599997</v>
      </c>
      <c r="K2971" s="90">
        <v>1</v>
      </c>
      <c r="L2971" s="90">
        <v>-0.35138044029999999</v>
      </c>
      <c r="M2971" s="90">
        <v>0.1159074672</v>
      </c>
      <c r="N2971" s="89">
        <v>5</v>
      </c>
      <c r="O2971" s="89">
        <v>65</v>
      </c>
      <c r="P2971" s="89">
        <f t="shared" si="82"/>
        <v>30</v>
      </c>
      <c r="Q2971" s="91">
        <f>(alpha_a+beta_b*speed_s+ceta_c*speed_s^2+delta_d/speed_s)/(epsilon_e+feta_f*speed_s+gamma_g*speed_s^2)</f>
        <v>0.52754250704869055</v>
      </c>
    </row>
    <row r="2972" spans="1:17" x14ac:dyDescent="0.25">
      <c r="A2972" s="88" t="s">
        <v>6</v>
      </c>
      <c r="B2972" s="88" t="s">
        <v>9</v>
      </c>
      <c r="C2972" s="88" t="s">
        <v>65</v>
      </c>
      <c r="D2972" s="88" t="s">
        <v>134</v>
      </c>
      <c r="E2972" s="130">
        <v>0.06</v>
      </c>
      <c r="F2972" s="130">
        <v>0.5</v>
      </c>
      <c r="G2972" s="90">
        <v>-3.4010564930463355E-4</v>
      </c>
      <c r="H2972" s="90">
        <v>3.7251947480392018E-2</v>
      </c>
      <c r="I2972" s="90">
        <v>-1.4201037521281725</v>
      </c>
      <c r="J2972" s="90">
        <v>65.792759405045061</v>
      </c>
      <c r="K2972" s="90">
        <v>0</v>
      </c>
      <c r="L2972" s="90">
        <v>0</v>
      </c>
      <c r="M2972" s="90">
        <v>0</v>
      </c>
      <c r="N2972" s="89">
        <v>12</v>
      </c>
      <c r="O2972" s="89">
        <v>49</v>
      </c>
      <c r="P2972" s="89">
        <f t="shared" si="82"/>
        <v>30</v>
      </c>
      <c r="Q2972" s="91">
        <f>(((alpha_a*(speed_s^3))+(beta_b*(speed_s^2))+(ceta_c*speed_s))+delta_d)</f>
        <v>47.533547042327598</v>
      </c>
    </row>
    <row r="2973" spans="1:17" x14ac:dyDescent="0.25">
      <c r="A2973" s="88" t="s">
        <v>6</v>
      </c>
      <c r="B2973" s="88" t="s">
        <v>9</v>
      </c>
      <c r="C2973" s="88" t="s">
        <v>65</v>
      </c>
      <c r="D2973" s="88" t="s">
        <v>135</v>
      </c>
      <c r="E2973" s="130">
        <v>0.06</v>
      </c>
      <c r="F2973" s="130">
        <v>0.5</v>
      </c>
      <c r="G2973" s="90">
        <v>-2.6171213871341401E-4</v>
      </c>
      <c r="H2973" s="90">
        <v>2.9872032690579794E-2</v>
      </c>
      <c r="I2973" s="90">
        <v>-1.2013162409818288</v>
      </c>
      <c r="J2973" s="90">
        <v>47.867535749667915</v>
      </c>
      <c r="K2973" s="90">
        <v>0</v>
      </c>
      <c r="L2973" s="90">
        <v>0</v>
      </c>
      <c r="M2973" s="90">
        <v>0</v>
      </c>
      <c r="N2973" s="89">
        <v>12</v>
      </c>
      <c r="O2973" s="89">
        <v>51</v>
      </c>
      <c r="P2973" s="89">
        <f t="shared" si="82"/>
        <v>30</v>
      </c>
      <c r="Q2973" s="91">
        <f>(((alpha_a*(speed_s^3))+(beta_b*(speed_s^2))+(ceta_c*speed_s))+delta_d)</f>
        <v>31.646650196472688</v>
      </c>
    </row>
    <row r="2974" spans="1:17" x14ac:dyDescent="0.25">
      <c r="A2974" s="88" t="s">
        <v>6</v>
      </c>
      <c r="B2974" s="88" t="s">
        <v>9</v>
      </c>
      <c r="C2974" s="88" t="s">
        <v>65</v>
      </c>
      <c r="D2974" s="88" t="s">
        <v>136</v>
      </c>
      <c r="E2974" s="130">
        <v>0.06</v>
      </c>
      <c r="F2974" s="130">
        <v>0.5</v>
      </c>
      <c r="G2974" s="90">
        <v>-3.7532976350510943E-4</v>
      </c>
      <c r="H2974" s="90">
        <v>4.2919523891986097E-2</v>
      </c>
      <c r="I2974" s="90">
        <v>-1.6887142938661417</v>
      </c>
      <c r="J2974" s="90">
        <v>53.652418254104902</v>
      </c>
      <c r="K2974" s="90">
        <v>0</v>
      </c>
      <c r="L2974" s="90">
        <v>0</v>
      </c>
      <c r="M2974" s="90">
        <v>0</v>
      </c>
      <c r="N2974" s="89">
        <v>12</v>
      </c>
      <c r="O2974" s="89">
        <v>52</v>
      </c>
      <c r="P2974" s="89">
        <f t="shared" si="82"/>
        <v>30</v>
      </c>
      <c r="Q2974" s="91">
        <f>(((alpha_a*(speed_s^3))+(beta_b*(speed_s^2))+(ceta_c*speed_s))+delta_d)</f>
        <v>31.484657326270185</v>
      </c>
    </row>
    <row r="2975" spans="1:17" x14ac:dyDescent="0.25">
      <c r="A2975" s="88" t="s">
        <v>6</v>
      </c>
      <c r="B2975" s="88" t="s">
        <v>9</v>
      </c>
      <c r="C2975" s="88" t="s">
        <v>65</v>
      </c>
      <c r="D2975" s="88" t="s">
        <v>137</v>
      </c>
      <c r="E2975" s="130">
        <v>0.06</v>
      </c>
      <c r="F2975" s="130">
        <v>0.5</v>
      </c>
      <c r="G2975" s="90">
        <v>3.0076503797173451</v>
      </c>
      <c r="H2975" s="90">
        <v>4.9108768306170241</v>
      </c>
      <c r="I2975" s="90">
        <v>1.0880954177366831E-2</v>
      </c>
      <c r="J2975" s="90">
        <v>0</v>
      </c>
      <c r="K2975" s="90">
        <v>0</v>
      </c>
      <c r="L2975" s="90">
        <v>0</v>
      </c>
      <c r="M2975" s="90">
        <v>0</v>
      </c>
      <c r="N2975" s="89">
        <v>12</v>
      </c>
      <c r="O2975" s="89">
        <v>54</v>
      </c>
      <c r="P2975" s="89">
        <f t="shared" si="82"/>
        <v>30</v>
      </c>
      <c r="Q2975" s="91">
        <f>EXP((alpha_a+(beta_b/speed_s))+(ceta_c*LN(speed_s)))</f>
        <v>24.73834692756266</v>
      </c>
    </row>
    <row r="2976" spans="1:17" x14ac:dyDescent="0.25">
      <c r="A2976" s="88" t="s">
        <v>6</v>
      </c>
      <c r="B2976" s="88" t="s">
        <v>9</v>
      </c>
      <c r="C2976" s="88" t="s">
        <v>65</v>
      </c>
      <c r="D2976" s="88" t="s">
        <v>138</v>
      </c>
      <c r="E2976" s="130">
        <v>0.06</v>
      </c>
      <c r="F2976" s="130">
        <v>0.5</v>
      </c>
      <c r="G2976" s="90">
        <v>3.1442807056588307</v>
      </c>
      <c r="H2976" s="90">
        <v>2.1736036229947042</v>
      </c>
      <c r="I2976" s="90">
        <v>-0.11237600477314663</v>
      </c>
      <c r="J2976" s="90">
        <v>0</v>
      </c>
      <c r="K2976" s="90">
        <v>0</v>
      </c>
      <c r="L2976" s="90">
        <v>0</v>
      </c>
      <c r="M2976" s="90">
        <v>0</v>
      </c>
      <c r="N2976" s="89">
        <v>12</v>
      </c>
      <c r="O2976" s="89">
        <v>56</v>
      </c>
      <c r="P2976" s="89">
        <f t="shared" si="82"/>
        <v>30</v>
      </c>
      <c r="Q2976" s="91">
        <f>EXP((alpha_a+(beta_b/speed_s))+(ceta_c*LN(speed_s)))</f>
        <v>17.022247867790512</v>
      </c>
    </row>
    <row r="2977" spans="1:17" x14ac:dyDescent="0.25">
      <c r="A2977" s="88" t="s">
        <v>6</v>
      </c>
      <c r="B2977" s="88" t="s">
        <v>9</v>
      </c>
      <c r="C2977" s="88" t="s">
        <v>65</v>
      </c>
      <c r="D2977" s="88" t="s">
        <v>131</v>
      </c>
      <c r="E2977" s="130">
        <v>0.06</v>
      </c>
      <c r="F2977" s="130">
        <v>0.5</v>
      </c>
      <c r="G2977" s="90">
        <v>-20.895959384699999</v>
      </c>
      <c r="H2977" s="90">
        <v>-3.3635137795999999</v>
      </c>
      <c r="I2977" s="90">
        <v>2.7697247599999999E-2</v>
      </c>
      <c r="J2977" s="90">
        <v>87.258019554499995</v>
      </c>
      <c r="K2977" s="90">
        <v>1</v>
      </c>
      <c r="L2977" s="90">
        <v>-0.35166480500000002</v>
      </c>
      <c r="M2977" s="90">
        <v>1.8240579999999999E-3</v>
      </c>
      <c r="N2977" s="89">
        <v>5</v>
      </c>
      <c r="O2977" s="89">
        <v>55</v>
      </c>
      <c r="P2977" s="89">
        <f t="shared" si="82"/>
        <v>30</v>
      </c>
      <c r="Q2977" s="91">
        <f>(alpha_a+beta_b*speed_s+ceta_c*speed_s^2+delta_d/speed_s)/(epsilon_e+feta_f*speed_s+gamma_g*speed_s^2)</f>
        <v>11.881863982131229</v>
      </c>
    </row>
    <row r="2978" spans="1:17" x14ac:dyDescent="0.25">
      <c r="A2978" s="88" t="s">
        <v>6</v>
      </c>
      <c r="B2978" s="88" t="s">
        <v>9</v>
      </c>
      <c r="C2978" s="88" t="s">
        <v>65</v>
      </c>
      <c r="D2978" s="88" t="s">
        <v>132</v>
      </c>
      <c r="E2978" s="130">
        <v>0.06</v>
      </c>
      <c r="F2978" s="130">
        <v>0.5</v>
      </c>
      <c r="G2978" s="90">
        <v>56.413483855599999</v>
      </c>
      <c r="H2978" s="90">
        <v>-3.8160935941999998</v>
      </c>
      <c r="I2978" s="90">
        <v>0.28775822699999998</v>
      </c>
      <c r="J2978" s="90">
        <v>31.2062179839</v>
      </c>
      <c r="K2978" s="90">
        <v>1</v>
      </c>
      <c r="L2978" s="90">
        <v>-0.14916322279999999</v>
      </c>
      <c r="M2978" s="90">
        <v>4.62653705E-2</v>
      </c>
      <c r="N2978" s="89">
        <v>5</v>
      </c>
      <c r="O2978" s="89">
        <v>55</v>
      </c>
      <c r="P2978" s="89">
        <f t="shared" si="82"/>
        <v>30</v>
      </c>
      <c r="Q2978" s="91">
        <f>(alpha_a+beta_b*speed_s+ceta_c*speed_s^2+delta_d/speed_s)/(epsilon_e+feta_f*speed_s+gamma_g*speed_s^2)</f>
        <v>5.2917310086219631</v>
      </c>
    </row>
    <row r="2979" spans="1:17" x14ac:dyDescent="0.25">
      <c r="A2979" s="88" t="s">
        <v>6</v>
      </c>
      <c r="B2979" s="88" t="s">
        <v>9</v>
      </c>
      <c r="C2979" s="88" t="s">
        <v>65</v>
      </c>
      <c r="D2979" s="88" t="s">
        <v>133</v>
      </c>
      <c r="E2979" s="130">
        <v>0.06</v>
      </c>
      <c r="F2979" s="130">
        <v>0.5</v>
      </c>
      <c r="G2979" s="90">
        <v>-18.464331682099999</v>
      </c>
      <c r="H2979" s="90">
        <v>0.99048880579999998</v>
      </c>
      <c r="I2979" s="90">
        <v>0.1062310709</v>
      </c>
      <c r="J2979" s="90">
        <v>134.01609886739999</v>
      </c>
      <c r="K2979" s="90">
        <v>1</v>
      </c>
      <c r="L2979" s="90">
        <v>-3.0703735999999999E-2</v>
      </c>
      <c r="M2979" s="90">
        <v>0.23561205220000001</v>
      </c>
      <c r="N2979" s="89">
        <v>5</v>
      </c>
      <c r="O2979" s="89">
        <v>55</v>
      </c>
      <c r="P2979" s="89">
        <f t="shared" si="82"/>
        <v>30</v>
      </c>
      <c r="Q2979" s="91">
        <f>(alpha_a+beta_b*speed_s+ceta_c*speed_s^2+delta_d/speed_s)/(epsilon_e+feta_f*speed_s+gamma_g*speed_s^2)</f>
        <v>0.52479912658147576</v>
      </c>
    </row>
    <row r="2980" spans="1:17" x14ac:dyDescent="0.25">
      <c r="A2980" s="88" t="s">
        <v>6</v>
      </c>
      <c r="B2980" s="88" t="s">
        <v>8</v>
      </c>
      <c r="C2980" s="88" t="s">
        <v>65</v>
      </c>
      <c r="D2980" s="88" t="s">
        <v>134</v>
      </c>
      <c r="E2980" s="130">
        <v>0.06</v>
      </c>
      <c r="F2980" s="130">
        <v>0.5</v>
      </c>
      <c r="G2980" s="90">
        <v>-4.3943796483378132E-4</v>
      </c>
      <c r="H2980" s="90">
        <v>4.6913767690164337E-2</v>
      </c>
      <c r="I2980" s="90">
        <v>-1.7531450932822501</v>
      </c>
      <c r="J2980" s="90">
        <v>78.414453776529044</v>
      </c>
      <c r="K2980" s="90">
        <v>0</v>
      </c>
      <c r="L2980" s="90">
        <v>0</v>
      </c>
      <c r="M2980" s="90">
        <v>0</v>
      </c>
      <c r="N2980" s="89">
        <v>12</v>
      </c>
      <c r="O2980" s="89">
        <v>48</v>
      </c>
      <c r="P2980" s="89">
        <f t="shared" si="82"/>
        <v>30</v>
      </c>
      <c r="Q2980" s="91">
        <f>(((alpha_a*(speed_s^3))+(beta_b*(speed_s^2))+(ceta_c*speed_s))+delta_d)</f>
        <v>56.177666848697349</v>
      </c>
    </row>
    <row r="2981" spans="1:17" x14ac:dyDescent="0.25">
      <c r="A2981" s="88" t="s">
        <v>6</v>
      </c>
      <c r="B2981" s="88" t="s">
        <v>8</v>
      </c>
      <c r="C2981" s="88" t="s">
        <v>65</v>
      </c>
      <c r="D2981" s="88" t="s">
        <v>135</v>
      </c>
      <c r="E2981" s="130">
        <v>0.06</v>
      </c>
      <c r="F2981" s="130">
        <v>0.5</v>
      </c>
      <c r="G2981" s="90">
        <v>-3.0631669072180148E-4</v>
      </c>
      <c r="H2981" s="90">
        <v>3.411042650007072E-2</v>
      </c>
      <c r="I2981" s="90">
        <v>-1.3352165900549431</v>
      </c>
      <c r="J2981" s="90">
        <v>55.178096704853637</v>
      </c>
      <c r="K2981" s="90">
        <v>0</v>
      </c>
      <c r="L2981" s="90">
        <v>0</v>
      </c>
      <c r="M2981" s="90">
        <v>0</v>
      </c>
      <c r="N2981" s="89">
        <v>12</v>
      </c>
      <c r="O2981" s="89">
        <v>49</v>
      </c>
      <c r="P2981" s="89">
        <f t="shared" si="82"/>
        <v>30</v>
      </c>
      <c r="Q2981" s="91">
        <f>(((alpha_a*(speed_s^3))+(beta_b*(speed_s^2))+(ceta_c*speed_s))+delta_d)</f>
        <v>37.550432203780353</v>
      </c>
    </row>
    <row r="2982" spans="1:17" x14ac:dyDescent="0.25">
      <c r="A2982" s="88" t="s">
        <v>6</v>
      </c>
      <c r="B2982" s="88" t="s">
        <v>8</v>
      </c>
      <c r="C2982" s="88" t="s">
        <v>65</v>
      </c>
      <c r="D2982" s="88" t="s">
        <v>136</v>
      </c>
      <c r="E2982" s="130">
        <v>0.06</v>
      </c>
      <c r="F2982" s="130">
        <v>0.5</v>
      </c>
      <c r="G2982" s="90">
        <v>-3.6595431647433777E-4</v>
      </c>
      <c r="H2982" s="90">
        <v>4.2334759723633902E-2</v>
      </c>
      <c r="I2982" s="90">
        <v>-1.7415052133855891</v>
      </c>
      <c r="J2982" s="90">
        <v>61.268093551845965</v>
      </c>
      <c r="K2982" s="90">
        <v>0</v>
      </c>
      <c r="L2982" s="90">
        <v>0</v>
      </c>
      <c r="M2982" s="90">
        <v>0</v>
      </c>
      <c r="N2982" s="89">
        <v>12</v>
      </c>
      <c r="O2982" s="89">
        <v>52</v>
      </c>
      <c r="P2982" s="89">
        <f t="shared" si="82"/>
        <v>30</v>
      </c>
      <c r="Q2982" s="91">
        <f>(((alpha_a*(speed_s^3))+(beta_b*(speed_s^2))+(ceta_c*speed_s))+delta_d)</f>
        <v>37.243454356741694</v>
      </c>
    </row>
    <row r="2983" spans="1:17" x14ac:dyDescent="0.25">
      <c r="A2983" s="88" t="s">
        <v>6</v>
      </c>
      <c r="B2983" s="88" t="s">
        <v>8</v>
      </c>
      <c r="C2983" s="88" t="s">
        <v>65</v>
      </c>
      <c r="D2983" s="88" t="s">
        <v>137</v>
      </c>
      <c r="E2983" s="130">
        <v>0.06</v>
      </c>
      <c r="F2983" s="130">
        <v>0.5</v>
      </c>
      <c r="G2983" s="90">
        <v>-3.627839457559217E-4</v>
      </c>
      <c r="H2983" s="90">
        <v>4.0513732944619789E-2</v>
      </c>
      <c r="I2983" s="90">
        <v>-1.5745546947768874</v>
      </c>
      <c r="J2983" s="90">
        <v>49.9422017024539</v>
      </c>
      <c r="K2983" s="90">
        <v>0</v>
      </c>
      <c r="L2983" s="90">
        <v>0</v>
      </c>
      <c r="M2983" s="90">
        <v>0</v>
      </c>
      <c r="N2983" s="89">
        <v>12</v>
      </c>
      <c r="O2983" s="89">
        <v>52</v>
      </c>
      <c r="P2983" s="89">
        <f t="shared" si="82"/>
        <v>30</v>
      </c>
      <c r="Q2983" s="91">
        <f>(((alpha_a*(speed_s^3))+(beta_b*(speed_s^2))+(ceta_c*speed_s))+delta_d)</f>
        <v>29.3727539738952</v>
      </c>
    </row>
    <row r="2984" spans="1:17" x14ac:dyDescent="0.25">
      <c r="A2984" s="88" t="s">
        <v>6</v>
      </c>
      <c r="B2984" s="88" t="s">
        <v>8</v>
      </c>
      <c r="C2984" s="88" t="s">
        <v>65</v>
      </c>
      <c r="D2984" s="88" t="s">
        <v>138</v>
      </c>
      <c r="E2984" s="130">
        <v>0.06</v>
      </c>
      <c r="F2984" s="130">
        <v>0.5</v>
      </c>
      <c r="G2984" s="90">
        <v>-9.8589942268525671E-5</v>
      </c>
      <c r="H2984" s="90">
        <v>1.2717284919973773E-2</v>
      </c>
      <c r="I2984" s="90">
        <v>-0.62862969492604648</v>
      </c>
      <c r="J2984" s="90">
        <v>30.35720013453648</v>
      </c>
      <c r="K2984" s="90">
        <v>0</v>
      </c>
      <c r="L2984" s="90">
        <v>0</v>
      </c>
      <c r="M2984" s="90">
        <v>0</v>
      </c>
      <c r="N2984" s="89">
        <v>12</v>
      </c>
      <c r="O2984" s="89">
        <v>55</v>
      </c>
      <c r="P2984" s="89">
        <f t="shared" si="82"/>
        <v>30</v>
      </c>
      <c r="Q2984" s="91">
        <f>(((alpha_a*(speed_s^3))+(beta_b*(speed_s^2))+(ceta_c*speed_s))+delta_d)</f>
        <v>20.281937273481287</v>
      </c>
    </row>
    <row r="2985" spans="1:17" x14ac:dyDescent="0.25">
      <c r="A2985" s="88" t="s">
        <v>6</v>
      </c>
      <c r="B2985" s="88" t="s">
        <v>8</v>
      </c>
      <c r="C2985" s="88" t="s">
        <v>65</v>
      </c>
      <c r="D2985" s="88" t="s">
        <v>131</v>
      </c>
      <c r="E2985" s="130">
        <v>0.06</v>
      </c>
      <c r="F2985" s="130">
        <v>0.5</v>
      </c>
      <c r="G2985" s="90">
        <v>230.82436219030001</v>
      </c>
      <c r="H2985" s="90">
        <v>24.471590764599998</v>
      </c>
      <c r="I2985" s="90">
        <v>-6.5860900299999997E-2</v>
      </c>
      <c r="J2985" s="90">
        <v>-2.2902709542999999</v>
      </c>
      <c r="K2985" s="90">
        <v>1</v>
      </c>
      <c r="L2985" s="90">
        <v>1.9690797861</v>
      </c>
      <c r="M2985" s="90">
        <v>4.0962176000000003E-3</v>
      </c>
      <c r="N2985" s="89">
        <v>5</v>
      </c>
      <c r="O2985" s="89">
        <v>55</v>
      </c>
      <c r="P2985" s="89">
        <f t="shared" si="82"/>
        <v>30</v>
      </c>
      <c r="Q2985" s="91">
        <f>(alpha_a+beta_b*speed_s+ceta_c*speed_s^2+delta_d/speed_s)/(epsilon_e+feta_f*speed_s+gamma_g*speed_s^2)</f>
        <v>14.203815660956332</v>
      </c>
    </row>
    <row r="2986" spans="1:17" x14ac:dyDescent="0.25">
      <c r="A2986" s="88" t="s">
        <v>6</v>
      </c>
      <c r="B2986" s="88" t="s">
        <v>8</v>
      </c>
      <c r="C2986" s="88" t="s">
        <v>65</v>
      </c>
      <c r="D2986" s="88" t="s">
        <v>132</v>
      </c>
      <c r="E2986" s="130">
        <v>0.06</v>
      </c>
      <c r="F2986" s="130">
        <v>0.5</v>
      </c>
      <c r="G2986" s="90">
        <v>287.30343391709999</v>
      </c>
      <c r="H2986" s="90">
        <v>-15.1715052856</v>
      </c>
      <c r="I2986" s="90">
        <v>0.91963691140000003</v>
      </c>
      <c r="J2986" s="90">
        <v>-182.1887297737</v>
      </c>
      <c r="K2986" s="90">
        <v>1</v>
      </c>
      <c r="L2986" s="90">
        <v>0.25179786259999998</v>
      </c>
      <c r="M2986" s="90">
        <v>0.1074593652</v>
      </c>
      <c r="N2986" s="89">
        <v>5</v>
      </c>
      <c r="O2986" s="89">
        <v>55</v>
      </c>
      <c r="P2986" s="89">
        <f t="shared" si="82"/>
        <v>30</v>
      </c>
      <c r="Q2986" s="91">
        <f>(alpha_a+beta_b*speed_s+ceta_c*speed_s^2+delta_d/speed_s)/(epsilon_e+feta_f*speed_s+gamma_g*speed_s^2)</f>
        <v>6.2104579201255685</v>
      </c>
    </row>
    <row r="2987" spans="1:17" x14ac:dyDescent="0.25">
      <c r="A2987" s="88" t="s">
        <v>6</v>
      </c>
      <c r="B2987" s="88" t="s">
        <v>8</v>
      </c>
      <c r="C2987" s="88" t="s">
        <v>65</v>
      </c>
      <c r="D2987" s="88" t="s">
        <v>133</v>
      </c>
      <c r="E2987" s="130">
        <v>0.06</v>
      </c>
      <c r="F2987" s="130">
        <v>0.5</v>
      </c>
      <c r="G2987" s="90">
        <v>20.030290179800001</v>
      </c>
      <c r="H2987" s="90">
        <v>-2.2969769836</v>
      </c>
      <c r="I2987" s="90">
        <v>0.34848632200000002</v>
      </c>
      <c r="J2987" s="90">
        <v>70.036042370299995</v>
      </c>
      <c r="K2987" s="90">
        <v>0</v>
      </c>
      <c r="L2987" s="90">
        <v>-0.1395036409</v>
      </c>
      <c r="M2987" s="90">
        <v>0.49501530440000002</v>
      </c>
      <c r="N2987" s="89">
        <v>5</v>
      </c>
      <c r="O2987" s="89">
        <v>55</v>
      </c>
      <c r="P2987" s="89">
        <f t="shared" si="82"/>
        <v>30</v>
      </c>
      <c r="Q2987" s="91">
        <f>(alpha_a+beta_b*speed_s+ceta_c*speed_s^2+delta_d/speed_s)/(epsilon_e+feta_f*speed_s+gamma_g*speed_s^2)</f>
        <v>0.60520248640333785</v>
      </c>
    </row>
    <row r="2988" spans="1:17" x14ac:dyDescent="0.25">
      <c r="A2988" s="88" t="s">
        <v>6</v>
      </c>
      <c r="B2988" s="88" t="s">
        <v>7</v>
      </c>
      <c r="C2988" s="88" t="s">
        <v>65</v>
      </c>
      <c r="D2988" s="88" t="s">
        <v>134</v>
      </c>
      <c r="E2988" s="130">
        <v>0.06</v>
      </c>
      <c r="F2988" s="130">
        <v>0.5</v>
      </c>
      <c r="G2988" s="90">
        <v>-5.7410269675921082E-4</v>
      </c>
      <c r="H2988" s="90">
        <v>5.6830276930609241E-2</v>
      </c>
      <c r="I2988" s="90">
        <v>-1.9934839877628161</v>
      </c>
      <c r="J2988" s="90">
        <v>88.305258925881461</v>
      </c>
      <c r="K2988" s="90">
        <v>0</v>
      </c>
      <c r="L2988" s="90">
        <v>0</v>
      </c>
      <c r="M2988" s="90">
        <v>0</v>
      </c>
      <c r="N2988" s="89">
        <v>12</v>
      </c>
      <c r="O2988" s="89">
        <v>45</v>
      </c>
      <c r="P2988" s="89">
        <f t="shared" si="82"/>
        <v>30</v>
      </c>
      <c r="Q2988" s="91">
        <f>(((alpha_a*(speed_s^3))+(beta_b*(speed_s^2))+(ceta_c*speed_s))+delta_d)</f>
        <v>64.147215718046596</v>
      </c>
    </row>
    <row r="2989" spans="1:17" x14ac:dyDescent="0.25">
      <c r="A2989" s="88" t="s">
        <v>6</v>
      </c>
      <c r="B2989" s="88" t="s">
        <v>7</v>
      </c>
      <c r="C2989" s="88" t="s">
        <v>65</v>
      </c>
      <c r="D2989" s="88" t="s">
        <v>135</v>
      </c>
      <c r="E2989" s="130">
        <v>0.06</v>
      </c>
      <c r="F2989" s="130">
        <v>0.5</v>
      </c>
      <c r="G2989" s="90">
        <v>-3.4678085165388206E-4</v>
      </c>
      <c r="H2989" s="90">
        <v>3.6289565244646403E-2</v>
      </c>
      <c r="I2989" s="90">
        <v>-1.3908399939947882</v>
      </c>
      <c r="J2989" s="90">
        <v>60.818150680702828</v>
      </c>
      <c r="K2989" s="90">
        <v>0</v>
      </c>
      <c r="L2989" s="90">
        <v>0</v>
      </c>
      <c r="M2989" s="90">
        <v>0</v>
      </c>
      <c r="N2989" s="89">
        <v>12</v>
      </c>
      <c r="O2989" s="89">
        <v>45</v>
      </c>
      <c r="P2989" s="89">
        <f t="shared" si="82"/>
        <v>30</v>
      </c>
      <c r="Q2989" s="91">
        <f>(((alpha_a*(speed_s^3))+(beta_b*(speed_s^2))+(ceta_c*speed_s))+delta_d)</f>
        <v>42.390476586386129</v>
      </c>
    </row>
    <row r="2990" spans="1:17" x14ac:dyDescent="0.25">
      <c r="A2990" s="88" t="s">
        <v>6</v>
      </c>
      <c r="B2990" s="88" t="s">
        <v>7</v>
      </c>
      <c r="C2990" s="88" t="s">
        <v>65</v>
      </c>
      <c r="D2990" s="88" t="s">
        <v>136</v>
      </c>
      <c r="E2990" s="130">
        <v>0.06</v>
      </c>
      <c r="F2990" s="130">
        <v>0.5</v>
      </c>
      <c r="G2990" s="90">
        <v>-4.5914764446725417E-4</v>
      </c>
      <c r="H2990" s="90">
        <v>5.0974779727730672E-2</v>
      </c>
      <c r="I2990" s="90">
        <v>-1.9777360740372669</v>
      </c>
      <c r="J2990" s="90">
        <v>68.186779844289518</v>
      </c>
      <c r="K2990" s="90">
        <v>0</v>
      </c>
      <c r="L2990" s="90">
        <v>0</v>
      </c>
      <c r="M2990" s="90">
        <v>0</v>
      </c>
      <c r="N2990" s="89">
        <v>12</v>
      </c>
      <c r="O2990" s="89">
        <v>48</v>
      </c>
      <c r="P2990" s="89">
        <f t="shared" si="82"/>
        <v>30</v>
      </c>
      <c r="Q2990" s="91">
        <f>(((alpha_a*(speed_s^3))+(beta_b*(speed_s^2))+(ceta_c*speed_s))+delta_d)</f>
        <v>42.335012977513252</v>
      </c>
    </row>
    <row r="2991" spans="1:17" x14ac:dyDescent="0.25">
      <c r="A2991" s="88" t="s">
        <v>6</v>
      </c>
      <c r="B2991" s="88" t="s">
        <v>7</v>
      </c>
      <c r="C2991" s="88" t="s">
        <v>65</v>
      </c>
      <c r="D2991" s="88" t="s">
        <v>137</v>
      </c>
      <c r="E2991" s="130">
        <v>0.06</v>
      </c>
      <c r="F2991" s="130">
        <v>0.5</v>
      </c>
      <c r="G2991" s="90">
        <v>-2.8471276814638483E-4</v>
      </c>
      <c r="H2991" s="90">
        <v>3.2761804341550176E-2</v>
      </c>
      <c r="I2991" s="90">
        <v>-1.3709325347202626</v>
      </c>
      <c r="J2991" s="90">
        <v>52.578886544015404</v>
      </c>
      <c r="K2991" s="90">
        <v>0</v>
      </c>
      <c r="L2991" s="90">
        <v>0</v>
      </c>
      <c r="M2991" s="90">
        <v>0</v>
      </c>
      <c r="N2991" s="89">
        <v>12</v>
      </c>
      <c r="O2991" s="89">
        <v>48</v>
      </c>
      <c r="P2991" s="89">
        <f t="shared" si="82"/>
        <v>30</v>
      </c>
      <c r="Q2991" s="91">
        <f>(((alpha_a*(speed_s^3))+(beta_b*(speed_s^2))+(ceta_c*speed_s))+delta_d)</f>
        <v>33.249289669850292</v>
      </c>
    </row>
    <row r="2992" spans="1:17" x14ac:dyDescent="0.25">
      <c r="A2992" s="88" t="s">
        <v>6</v>
      </c>
      <c r="B2992" s="88" t="s">
        <v>7</v>
      </c>
      <c r="C2992" s="88" t="s">
        <v>65</v>
      </c>
      <c r="D2992" s="88" t="s">
        <v>138</v>
      </c>
      <c r="E2992" s="130">
        <v>0.06</v>
      </c>
      <c r="F2992" s="130">
        <v>0.5</v>
      </c>
      <c r="G2992" s="90">
        <v>-2.4487665069589321E-4</v>
      </c>
      <c r="H2992" s="90">
        <v>2.6230439488183342E-2</v>
      </c>
      <c r="I2992" s="90">
        <v>-1.0089085515663763</v>
      </c>
      <c r="J2992" s="90">
        <v>36.317589792834667</v>
      </c>
      <c r="K2992" s="90">
        <v>0</v>
      </c>
      <c r="L2992" s="90">
        <v>0</v>
      </c>
      <c r="M2992" s="90">
        <v>0</v>
      </c>
      <c r="N2992" s="89">
        <v>12</v>
      </c>
      <c r="O2992" s="89">
        <v>50</v>
      </c>
      <c r="P2992" s="89">
        <f t="shared" si="82"/>
        <v>30</v>
      </c>
      <c r="Q2992" s="91">
        <f>(((alpha_a*(speed_s^3))+(beta_b*(speed_s^2))+(ceta_c*speed_s))+delta_d)</f>
        <v>23.04605921641927</v>
      </c>
    </row>
    <row r="2993" spans="1:17" x14ac:dyDescent="0.25">
      <c r="A2993" s="88" t="s">
        <v>6</v>
      </c>
      <c r="B2993" s="88" t="s">
        <v>7</v>
      </c>
      <c r="C2993" s="88" t="s">
        <v>65</v>
      </c>
      <c r="D2993" s="88" t="s">
        <v>131</v>
      </c>
      <c r="E2993" s="130">
        <v>0.06</v>
      </c>
      <c r="F2993" s="130">
        <v>0.5</v>
      </c>
      <c r="G2993" s="90">
        <v>302.84339234869998</v>
      </c>
      <c r="H2993" s="90">
        <v>46.740415409000001</v>
      </c>
      <c r="I2993" s="90">
        <v>0.1137661818</v>
      </c>
      <c r="J2993" s="90">
        <v>20.566868169300001</v>
      </c>
      <c r="K2993" s="90">
        <v>1</v>
      </c>
      <c r="L2993" s="90">
        <v>2.7432321207000001</v>
      </c>
      <c r="M2993" s="90">
        <v>3.7523303000000001E-2</v>
      </c>
      <c r="N2993" s="89">
        <v>5</v>
      </c>
      <c r="O2993" s="89">
        <v>50</v>
      </c>
      <c r="P2993" s="89">
        <f t="shared" si="82"/>
        <v>30</v>
      </c>
      <c r="Q2993" s="91">
        <f>(alpha_a+beta_b*speed_s+ceta_c*speed_s^2+delta_d/speed_s)/(epsilon_e+feta_f*speed_s+gamma_g*speed_s^2)</f>
        <v>15.445142686662891</v>
      </c>
    </row>
    <row r="2994" spans="1:17" x14ac:dyDescent="0.25">
      <c r="A2994" s="88" t="s">
        <v>6</v>
      </c>
      <c r="B2994" s="88" t="s">
        <v>7</v>
      </c>
      <c r="C2994" s="88" t="s">
        <v>65</v>
      </c>
      <c r="D2994" s="88" t="s">
        <v>132</v>
      </c>
      <c r="E2994" s="130">
        <v>0.06</v>
      </c>
      <c r="F2994" s="130">
        <v>0.5</v>
      </c>
      <c r="G2994" s="90">
        <v>184.9911042162</v>
      </c>
      <c r="H2994" s="90">
        <v>-11.3580227235</v>
      </c>
      <c r="I2994" s="90">
        <v>0.86405033210000004</v>
      </c>
      <c r="J2994" s="90">
        <v>-71.896937885</v>
      </c>
      <c r="K2994" s="90">
        <v>1</v>
      </c>
      <c r="L2994" s="90">
        <v>-1.92602443E-2</v>
      </c>
      <c r="M2994" s="90">
        <v>9.7733816900000006E-2</v>
      </c>
      <c r="N2994" s="89">
        <v>5</v>
      </c>
      <c r="O2994" s="89">
        <v>50</v>
      </c>
      <c r="P2994" s="89">
        <f t="shared" si="82"/>
        <v>30</v>
      </c>
      <c r="Q2994" s="91">
        <f>(alpha_a+beta_b*speed_s+ceta_c*speed_s^2+delta_d/speed_s)/(epsilon_e+feta_f*speed_s+gamma_g*speed_s^2)</f>
        <v>7.0092864588631425</v>
      </c>
    </row>
    <row r="2995" spans="1:17" x14ac:dyDescent="0.25">
      <c r="A2995" s="88" t="s">
        <v>6</v>
      </c>
      <c r="B2995" s="88" t="s">
        <v>7</v>
      </c>
      <c r="C2995" s="88" t="s">
        <v>65</v>
      </c>
      <c r="D2995" s="88" t="s">
        <v>133</v>
      </c>
      <c r="E2995" s="130">
        <v>0.06</v>
      </c>
      <c r="F2995" s="130">
        <v>0.5</v>
      </c>
      <c r="G2995" s="90">
        <v>36.573393104899999</v>
      </c>
      <c r="H2995" s="90">
        <v>-4.8701060024</v>
      </c>
      <c r="I2995" s="90">
        <v>0.34431520399999999</v>
      </c>
      <c r="J2995" s="90">
        <v>-72.030681249899999</v>
      </c>
      <c r="K2995" s="90">
        <v>1</v>
      </c>
      <c r="L2995" s="90">
        <v>-1.2658789307</v>
      </c>
      <c r="M2995" s="90">
        <v>0.32097504160000001</v>
      </c>
      <c r="N2995" s="89">
        <v>5</v>
      </c>
      <c r="O2995" s="89">
        <v>50</v>
      </c>
      <c r="P2995" s="89">
        <f t="shared" si="82"/>
        <v>30</v>
      </c>
      <c r="Q2995" s="91">
        <f>(alpha_a+beta_b*speed_s+ceta_c*speed_s^2+delta_d/speed_s)/(epsilon_e+feta_f*speed_s+gamma_g*speed_s^2)</f>
        <v>0.7858354699287694</v>
      </c>
    </row>
    <row r="2996" spans="1:17" x14ac:dyDescent="0.25">
      <c r="A2996" s="88" t="s">
        <v>6</v>
      </c>
      <c r="B2996" s="88" t="s">
        <v>139</v>
      </c>
      <c r="C2996" s="88" t="s">
        <v>65</v>
      </c>
      <c r="D2996" s="88" t="s">
        <v>134</v>
      </c>
      <c r="E2996" s="130">
        <v>0.06</v>
      </c>
      <c r="F2996" s="130">
        <v>0.5</v>
      </c>
      <c r="G2996" s="90">
        <v>-1.144629043002401E-3</v>
      </c>
      <c r="H2996" s="90">
        <v>9.7178334986343928E-2</v>
      </c>
      <c r="I2996" s="90">
        <v>-2.9563819235756279</v>
      </c>
      <c r="J2996" s="90">
        <v>111.96182910116165</v>
      </c>
      <c r="K2996" s="90">
        <v>0</v>
      </c>
      <c r="L2996" s="90">
        <v>0</v>
      </c>
      <c r="M2996" s="90">
        <v>0</v>
      </c>
      <c r="N2996" s="89">
        <v>12</v>
      </c>
      <c r="O2996" s="89">
        <v>39</v>
      </c>
      <c r="P2996" s="89">
        <f t="shared" si="82"/>
        <v>30</v>
      </c>
      <c r="Q2996" s="91">
        <f>(((alpha_a*(speed_s^3))+(beta_b*(speed_s^2))+(ceta_c*speed_s))+delta_d)</f>
        <v>79.82588872053752</v>
      </c>
    </row>
    <row r="2997" spans="1:17" x14ac:dyDescent="0.25">
      <c r="A2997" s="88" t="s">
        <v>6</v>
      </c>
      <c r="B2997" s="88" t="s">
        <v>139</v>
      </c>
      <c r="C2997" s="88" t="s">
        <v>65</v>
      </c>
      <c r="D2997" s="88" t="s">
        <v>135</v>
      </c>
      <c r="E2997" s="130">
        <v>0.06</v>
      </c>
      <c r="F2997" s="130">
        <v>0.5</v>
      </c>
      <c r="G2997" s="90">
        <v>-7.2329218405266715E-4</v>
      </c>
      <c r="H2997" s="90">
        <v>6.5483057501871986E-2</v>
      </c>
      <c r="I2997" s="90">
        <v>-2.1121050265257244</v>
      </c>
      <c r="J2997" s="90">
        <v>77.279735615754291</v>
      </c>
      <c r="K2997" s="90">
        <v>0</v>
      </c>
      <c r="L2997" s="90">
        <v>0</v>
      </c>
      <c r="M2997" s="90">
        <v>0</v>
      </c>
      <c r="N2997" s="89">
        <v>12</v>
      </c>
      <c r="O2997" s="89">
        <v>40</v>
      </c>
      <c r="P2997" s="89">
        <f t="shared" si="82"/>
        <v>30</v>
      </c>
      <c r="Q2997" s="91">
        <f>(((alpha_a*(speed_s^3))+(beta_b*(speed_s^2))+(ceta_c*speed_s))+delta_d)</f>
        <v>53.322447602245333</v>
      </c>
    </row>
    <row r="2998" spans="1:17" x14ac:dyDescent="0.25">
      <c r="A2998" s="88" t="s">
        <v>6</v>
      </c>
      <c r="B2998" s="88" t="s">
        <v>139</v>
      </c>
      <c r="C2998" s="88" t="s">
        <v>65</v>
      </c>
      <c r="D2998" s="88" t="s">
        <v>136</v>
      </c>
      <c r="E2998" s="130">
        <v>0.06</v>
      </c>
      <c r="F2998" s="130">
        <v>0.5</v>
      </c>
      <c r="G2998" s="90">
        <v>-6.618466589725393E-4</v>
      </c>
      <c r="H2998" s="90">
        <v>6.5996112125567802E-2</v>
      </c>
      <c r="I2998" s="90">
        <v>-2.4113761729938448</v>
      </c>
      <c r="J2998" s="90">
        <v>82.6549768572565</v>
      </c>
      <c r="K2998" s="90">
        <v>0</v>
      </c>
      <c r="L2998" s="90">
        <v>0</v>
      </c>
      <c r="M2998" s="90">
        <v>0</v>
      </c>
      <c r="N2998" s="89">
        <v>12</v>
      </c>
      <c r="O2998" s="89">
        <v>44</v>
      </c>
      <c r="P2998" s="89">
        <f t="shared" si="82"/>
        <v>30</v>
      </c>
      <c r="Q2998" s="91">
        <f>(((alpha_a*(speed_s^3))+(beta_b*(speed_s^2))+(ceta_c*speed_s))+delta_d)</f>
        <v>51.840332788193621</v>
      </c>
    </row>
    <row r="2999" spans="1:17" x14ac:dyDescent="0.25">
      <c r="A2999" s="88" t="s">
        <v>6</v>
      </c>
      <c r="B2999" s="88" t="s">
        <v>139</v>
      </c>
      <c r="C2999" s="88" t="s">
        <v>65</v>
      </c>
      <c r="D2999" s="88" t="s">
        <v>137</v>
      </c>
      <c r="E2999" s="130">
        <v>0.06</v>
      </c>
      <c r="F2999" s="130">
        <v>0.5</v>
      </c>
      <c r="G2999" s="90">
        <v>-4.9486283405136757E-4</v>
      </c>
      <c r="H2999" s="90">
        <v>5.0471284162174855E-2</v>
      </c>
      <c r="I2999" s="90">
        <v>-1.9214432269019943</v>
      </c>
      <c r="J2999" s="90">
        <v>66.308536415182218</v>
      </c>
      <c r="K2999" s="90">
        <v>0</v>
      </c>
      <c r="L2999" s="90">
        <v>0</v>
      </c>
      <c r="M2999" s="90">
        <v>0</v>
      </c>
      <c r="N2999" s="89">
        <v>12</v>
      </c>
      <c r="O2999" s="89">
        <v>44</v>
      </c>
      <c r="P2999" s="89">
        <f t="shared" si="82"/>
        <v>30</v>
      </c>
      <c r="Q2999" s="91">
        <f>(((alpha_a*(speed_s^3))+(beta_b*(speed_s^2))+(ceta_c*speed_s))+delta_d)</f>
        <v>40.728098834692837</v>
      </c>
    </row>
    <row r="3000" spans="1:17" x14ac:dyDescent="0.25">
      <c r="A3000" s="88" t="s">
        <v>6</v>
      </c>
      <c r="B3000" s="88" t="s">
        <v>139</v>
      </c>
      <c r="C3000" s="88" t="s">
        <v>65</v>
      </c>
      <c r="D3000" s="88" t="s">
        <v>138</v>
      </c>
      <c r="E3000" s="130">
        <v>0.06</v>
      </c>
      <c r="F3000" s="130">
        <v>0.5</v>
      </c>
      <c r="G3000" s="90">
        <v>-1.885491391569754E-4</v>
      </c>
      <c r="H3000" s="90">
        <v>2.0507612236483983E-2</v>
      </c>
      <c r="I3000" s="90">
        <v>-0.86141039029325372</v>
      </c>
      <c r="J3000" s="90">
        <v>41.071924187243802</v>
      </c>
      <c r="K3000" s="90">
        <v>0</v>
      </c>
      <c r="L3000" s="90">
        <v>0</v>
      </c>
      <c r="M3000" s="90">
        <v>0</v>
      </c>
      <c r="N3000" s="89">
        <v>12</v>
      </c>
      <c r="O3000" s="89">
        <v>44</v>
      </c>
      <c r="P3000" s="89">
        <f t="shared" si="82"/>
        <v>30</v>
      </c>
      <c r="Q3000" s="91">
        <f>(((alpha_a*(speed_s^3))+(beta_b*(speed_s^2))+(ceta_c*speed_s))+delta_d)</f>
        <v>28.595636734043438</v>
      </c>
    </row>
    <row r="3001" spans="1:17" x14ac:dyDescent="0.25">
      <c r="A3001" s="88" t="s">
        <v>6</v>
      </c>
      <c r="B3001" s="88" t="s">
        <v>139</v>
      </c>
      <c r="C3001" s="88" t="s">
        <v>65</v>
      </c>
      <c r="D3001" s="88" t="s">
        <v>131</v>
      </c>
      <c r="E3001" s="130">
        <v>0.06</v>
      </c>
      <c r="F3001" s="130">
        <v>0.5</v>
      </c>
      <c r="G3001" s="90">
        <v>68.560098346900006</v>
      </c>
      <c r="H3001" s="90">
        <v>6.7081831204000002</v>
      </c>
      <c r="I3001" s="90">
        <v>1.31711921E-2</v>
      </c>
      <c r="J3001" s="90">
        <v>95.441776800599996</v>
      </c>
      <c r="K3001" s="90">
        <v>1</v>
      </c>
      <c r="L3001" s="90">
        <v>0.3822609683</v>
      </c>
      <c r="M3001" s="90">
        <v>2.809869E-3</v>
      </c>
      <c r="N3001" s="89">
        <v>5</v>
      </c>
      <c r="O3001" s="89">
        <v>45</v>
      </c>
      <c r="P3001" s="89">
        <f t="shared" si="82"/>
        <v>30</v>
      </c>
      <c r="Q3001" s="91">
        <f>(alpha_a+beta_b*speed_s+ceta_c*speed_s^2+delta_d/speed_s)/(epsilon_e+feta_f*speed_s+gamma_g*speed_s^2)</f>
        <v>18.993568295000042</v>
      </c>
    </row>
    <row r="3002" spans="1:17" x14ac:dyDescent="0.25">
      <c r="A3002" s="88" t="s">
        <v>6</v>
      </c>
      <c r="B3002" s="88" t="s">
        <v>139</v>
      </c>
      <c r="C3002" s="88" t="s">
        <v>65</v>
      </c>
      <c r="D3002" s="88" t="s">
        <v>132</v>
      </c>
      <c r="E3002" s="130">
        <v>0.06</v>
      </c>
      <c r="F3002" s="130">
        <v>0.5</v>
      </c>
      <c r="G3002" s="90">
        <v>293.0449447172</v>
      </c>
      <c r="H3002" s="90">
        <v>-22.523436418199999</v>
      </c>
      <c r="I3002" s="90">
        <v>1.5575245185</v>
      </c>
      <c r="J3002" s="90">
        <v>-134.2998585755</v>
      </c>
      <c r="K3002" s="90">
        <v>1</v>
      </c>
      <c r="L3002" s="90">
        <v>6.7150957799999994E-2</v>
      </c>
      <c r="M3002" s="90">
        <v>0.12322467920000001</v>
      </c>
      <c r="N3002" s="89">
        <v>5</v>
      </c>
      <c r="O3002" s="89">
        <v>40</v>
      </c>
      <c r="P3002" s="89">
        <f t="shared" si="82"/>
        <v>30</v>
      </c>
      <c r="Q3002" s="91">
        <f>(alpha_a+beta_b*speed_s+ceta_c*speed_s^2+delta_d/speed_s)/(epsilon_e+feta_f*speed_s+gamma_g*speed_s^2)</f>
        <v>8.9068319260539557</v>
      </c>
    </row>
    <row r="3003" spans="1:17" x14ac:dyDescent="0.25">
      <c r="A3003" s="88" t="s">
        <v>6</v>
      </c>
      <c r="B3003" s="88" t="s">
        <v>139</v>
      </c>
      <c r="C3003" s="88" t="s">
        <v>65</v>
      </c>
      <c r="D3003" s="88" t="s">
        <v>133</v>
      </c>
      <c r="E3003" s="130">
        <v>0.06</v>
      </c>
      <c r="F3003" s="130">
        <v>0.5</v>
      </c>
      <c r="G3003" s="90">
        <v>62.391848549199999</v>
      </c>
      <c r="H3003" s="90">
        <v>-8.9139614493000003</v>
      </c>
      <c r="I3003" s="90">
        <v>0.58920078300000001</v>
      </c>
      <c r="J3003" s="90">
        <v>-115.6907895593</v>
      </c>
      <c r="K3003" s="90">
        <v>1</v>
      </c>
      <c r="L3003" s="90">
        <v>-1.4725706908</v>
      </c>
      <c r="M3003" s="90">
        <v>0.40182698430000002</v>
      </c>
      <c r="N3003" s="89">
        <v>5</v>
      </c>
      <c r="O3003" s="89">
        <v>45</v>
      </c>
      <c r="P3003" s="89">
        <f t="shared" si="82"/>
        <v>30</v>
      </c>
      <c r="Q3003" s="91">
        <f>(alpha_a+beta_b*speed_s+ceta_c*speed_s^2+delta_d/speed_s)/(epsilon_e+feta_f*speed_s+gamma_g*speed_s^2)</f>
        <v>1.0092009013578525</v>
      </c>
    </row>
    <row r="3004" spans="1:17" x14ac:dyDescent="0.25">
      <c r="A3004" s="88" t="s">
        <v>6</v>
      </c>
      <c r="B3004" s="88" t="s">
        <v>140</v>
      </c>
      <c r="C3004" s="88" t="s">
        <v>168</v>
      </c>
      <c r="D3004" s="88" t="s">
        <v>134</v>
      </c>
      <c r="E3004" s="130">
        <v>0.06</v>
      </c>
      <c r="F3004" s="130">
        <v>0.5</v>
      </c>
      <c r="G3004" s="90">
        <v>147.55761605955024</v>
      </c>
      <c r="H3004" s="90">
        <v>-1.6739655144057359</v>
      </c>
      <c r="I3004" s="90">
        <v>11.871136071293821</v>
      </c>
      <c r="J3004" s="90">
        <v>-4.3081485991810123E-2</v>
      </c>
      <c r="K3004" s="90">
        <v>0</v>
      </c>
      <c r="L3004" s="90">
        <v>0</v>
      </c>
      <c r="M3004" s="90">
        <v>0</v>
      </c>
      <c r="N3004" s="89">
        <v>12</v>
      </c>
      <c r="O3004" s="89">
        <v>60</v>
      </c>
      <c r="P3004" s="89">
        <f t="shared" si="82"/>
        <v>30</v>
      </c>
      <c r="Q3004" s="91">
        <f>((alpha_a*(speed_s^beta_b))+(ceta_c*(speed_s^delta_d)))</f>
        <v>10.750060805312646</v>
      </c>
    </row>
    <row r="3005" spans="1:17" x14ac:dyDescent="0.25">
      <c r="A3005" s="88" t="s">
        <v>6</v>
      </c>
      <c r="B3005" s="88" t="s">
        <v>18</v>
      </c>
      <c r="C3005" s="88" t="s">
        <v>65</v>
      </c>
      <c r="D3005" s="88" t="s">
        <v>134</v>
      </c>
      <c r="E3005" s="130">
        <v>0.06</v>
      </c>
      <c r="F3005" s="130">
        <v>0.5</v>
      </c>
      <c r="G3005" s="90">
        <v>141.79980715842439</v>
      </c>
      <c r="H3005" s="90">
        <v>-1.6739767634507523</v>
      </c>
      <c r="I3005" s="90">
        <v>11.407709826442941</v>
      </c>
      <c r="J3005" s="90">
        <v>-4.3082180807543113E-2</v>
      </c>
      <c r="K3005" s="90">
        <v>0</v>
      </c>
      <c r="L3005" s="90">
        <v>0</v>
      </c>
      <c r="M3005" s="90">
        <v>0</v>
      </c>
      <c r="N3005" s="89">
        <v>12</v>
      </c>
      <c r="O3005" s="89">
        <v>60</v>
      </c>
      <c r="P3005" s="89">
        <f t="shared" si="82"/>
        <v>30</v>
      </c>
      <c r="Q3005" s="91">
        <f>((alpha_a*(speed_s^beta_b))+(ceta_c*(speed_s^delta_d)))</f>
        <v>10.330366227288188</v>
      </c>
    </row>
    <row r="3006" spans="1:17" x14ac:dyDescent="0.25">
      <c r="A3006" s="88" t="s">
        <v>6</v>
      </c>
      <c r="B3006" s="88" t="s">
        <v>18</v>
      </c>
      <c r="C3006" s="88" t="s">
        <v>65</v>
      </c>
      <c r="D3006" s="88" t="s">
        <v>135</v>
      </c>
      <c r="E3006" s="130">
        <v>0.06</v>
      </c>
      <c r="F3006" s="130">
        <v>0.5</v>
      </c>
      <c r="G3006" s="90">
        <v>3.2493591203195198</v>
      </c>
      <c r="H3006" s="90">
        <v>0.18507084625563211</v>
      </c>
      <c r="I3006" s="90">
        <v>61.717475287119953</v>
      </c>
      <c r="J3006" s="90">
        <v>-1.0875216274296327</v>
      </c>
      <c r="K3006" s="90">
        <v>0</v>
      </c>
      <c r="L3006" s="90">
        <v>0</v>
      </c>
      <c r="M3006" s="90">
        <v>0</v>
      </c>
      <c r="N3006" s="89">
        <v>12</v>
      </c>
      <c r="O3006" s="89">
        <v>62</v>
      </c>
      <c r="P3006" s="89">
        <f t="shared" si="82"/>
        <v>30</v>
      </c>
      <c r="Q3006" s="91">
        <f>((alpha_a*(speed_s^beta_b))+(ceta_c*(speed_s^delta_d)))</f>
        <v>7.625342621689299</v>
      </c>
    </row>
    <row r="3007" spans="1:17" x14ac:dyDescent="0.25">
      <c r="A3007" s="88" t="s">
        <v>6</v>
      </c>
      <c r="B3007" s="88" t="s">
        <v>18</v>
      </c>
      <c r="C3007" s="88" t="s">
        <v>65</v>
      </c>
      <c r="D3007" s="88" t="s">
        <v>136</v>
      </c>
      <c r="E3007" s="130">
        <v>0.06</v>
      </c>
      <c r="F3007" s="130">
        <v>0.5</v>
      </c>
      <c r="G3007" s="90">
        <v>7.5797486220241321</v>
      </c>
      <c r="H3007" s="90">
        <v>6.5609302794706101</v>
      </c>
      <c r="I3007" s="90">
        <v>1.8300246157447737</v>
      </c>
      <c r="J3007" s="90">
        <v>0.31655102626431331</v>
      </c>
      <c r="K3007" s="90">
        <v>0.13430324704842486</v>
      </c>
      <c r="L3007" s="90">
        <v>0</v>
      </c>
      <c r="M3007" s="90">
        <v>0</v>
      </c>
      <c r="N3007" s="89">
        <v>12</v>
      </c>
      <c r="O3007" s="89">
        <v>68</v>
      </c>
      <c r="P3007" s="89">
        <f t="shared" si="82"/>
        <v>30</v>
      </c>
      <c r="Q3007" s="91">
        <f>(alpha_a+(beta_b/(1+EXP((((-1)*ceta_c)+(delta_d*LN(speed_s)))+(epsilon_e*speed_s)))))</f>
        <v>7.8186544486126142</v>
      </c>
    </row>
    <row r="3008" spans="1:17" x14ac:dyDescent="0.25">
      <c r="A3008" s="88" t="s">
        <v>6</v>
      </c>
      <c r="B3008" s="88" t="s">
        <v>18</v>
      </c>
      <c r="C3008" s="88" t="s">
        <v>65</v>
      </c>
      <c r="D3008" s="88" t="s">
        <v>137</v>
      </c>
      <c r="E3008" s="130">
        <v>0.06</v>
      </c>
      <c r="F3008" s="130">
        <v>0.5</v>
      </c>
      <c r="G3008" s="90">
        <v>5.730889360723145</v>
      </c>
      <c r="H3008" s="90">
        <v>4.182845000904698</v>
      </c>
      <c r="I3008" s="90">
        <v>13.0920595255298</v>
      </c>
      <c r="J3008" s="90">
        <v>5.1792419685461715</v>
      </c>
      <c r="K3008" s="90">
        <v>-6.5100465398166565E-2</v>
      </c>
      <c r="L3008" s="90">
        <v>0</v>
      </c>
      <c r="M3008" s="90">
        <v>0</v>
      </c>
      <c r="N3008" s="89">
        <v>12</v>
      </c>
      <c r="O3008" s="89">
        <v>69</v>
      </c>
      <c r="P3008" s="89">
        <f t="shared" si="82"/>
        <v>30</v>
      </c>
      <c r="Q3008" s="91">
        <f>(alpha_a+(beta_b/(1+EXP((((-1)*ceta_c)+(delta_d*LN(speed_s)))+(epsilon_e*speed_s)))))</f>
        <v>6.0281137189949048</v>
      </c>
    </row>
    <row r="3009" spans="1:17" x14ac:dyDescent="0.25">
      <c r="A3009" s="88" t="s">
        <v>6</v>
      </c>
      <c r="B3009" s="88" t="s">
        <v>18</v>
      </c>
      <c r="C3009" s="88" t="s">
        <v>65</v>
      </c>
      <c r="D3009" s="88" t="s">
        <v>138</v>
      </c>
      <c r="E3009" s="130">
        <v>0.06</v>
      </c>
      <c r="F3009" s="130">
        <v>0.5</v>
      </c>
      <c r="G3009" s="90">
        <v>12.096557004595994</v>
      </c>
      <c r="H3009" s="90">
        <v>1.0051185845079325</v>
      </c>
      <c r="I3009" s="90">
        <v>-0.33493032743202794</v>
      </c>
      <c r="J3009" s="90">
        <v>0</v>
      </c>
      <c r="K3009" s="90">
        <v>0</v>
      </c>
      <c r="L3009" s="90">
        <v>0</v>
      </c>
      <c r="M3009" s="90">
        <v>0</v>
      </c>
      <c r="N3009" s="89">
        <v>12</v>
      </c>
      <c r="O3009" s="89">
        <v>71</v>
      </c>
      <c r="P3009" s="89">
        <f t="shared" si="82"/>
        <v>30</v>
      </c>
      <c r="Q3009" s="91">
        <f>((alpha_a*(beta_b^speed_s))*(speed_s^ceta_c))</f>
        <v>4.5128215868376858</v>
      </c>
    </row>
    <row r="3010" spans="1:17" x14ac:dyDescent="0.25">
      <c r="A3010" s="88" t="s">
        <v>6</v>
      </c>
      <c r="B3010" s="88" t="s">
        <v>18</v>
      </c>
      <c r="C3010" s="88" t="s">
        <v>65</v>
      </c>
      <c r="D3010" s="88" t="s">
        <v>131</v>
      </c>
      <c r="E3010" s="130">
        <v>0.06</v>
      </c>
      <c r="F3010" s="130">
        <v>0.5</v>
      </c>
      <c r="G3010" s="90">
        <v>588.87160646309997</v>
      </c>
      <c r="H3010" s="90">
        <v>30.1926029577</v>
      </c>
      <c r="I3010" s="90">
        <v>-0.44787856669999998</v>
      </c>
      <c r="J3010" s="90">
        <v>-209.84476362149999</v>
      </c>
      <c r="K3010" s="90">
        <v>0</v>
      </c>
      <c r="L3010" s="90">
        <v>16.950811753899998</v>
      </c>
      <c r="M3010" s="90">
        <v>-0.19893856330000001</v>
      </c>
      <c r="N3010" s="89">
        <v>5</v>
      </c>
      <c r="O3010" s="89">
        <v>70</v>
      </c>
      <c r="P3010" s="89">
        <f t="shared" si="82"/>
        <v>30</v>
      </c>
      <c r="Q3010" s="91">
        <f>(alpha_a+beta_b*speed_s+ceta_c*speed_s^2+delta_d/speed_s)/(epsilon_e+feta_f*speed_s+gamma_g*speed_s^2)</f>
        <v>3.2917485921787022</v>
      </c>
    </row>
    <row r="3011" spans="1:17" x14ac:dyDescent="0.25">
      <c r="A3011" s="88" t="s">
        <v>6</v>
      </c>
      <c r="B3011" s="88" t="s">
        <v>18</v>
      </c>
      <c r="C3011" s="88" t="s">
        <v>65</v>
      </c>
      <c r="D3011" s="88" t="s">
        <v>132</v>
      </c>
      <c r="E3011" s="130">
        <v>0.06</v>
      </c>
      <c r="F3011" s="130">
        <v>0.5</v>
      </c>
      <c r="G3011" s="90">
        <v>35.845602328399998</v>
      </c>
      <c r="H3011" s="90">
        <v>-1.3500551109000001</v>
      </c>
      <c r="I3011" s="90">
        <v>4.2526378599999998E-2</v>
      </c>
      <c r="J3011" s="90">
        <v>-4.7436136118999999</v>
      </c>
      <c r="K3011" s="90">
        <v>1</v>
      </c>
      <c r="L3011" s="90">
        <v>0.19631536290000001</v>
      </c>
      <c r="M3011" s="90">
        <v>1.8858537000000002E-2</v>
      </c>
      <c r="N3011" s="89">
        <v>5</v>
      </c>
      <c r="O3011" s="89">
        <v>70</v>
      </c>
      <c r="P3011" s="89">
        <f t="shared" si="82"/>
        <v>30</v>
      </c>
      <c r="Q3011" s="91">
        <f>(alpha_a+beta_b*speed_s+ceta_c*speed_s^2+delta_d/speed_s)/(epsilon_e+feta_f*speed_s+gamma_g*speed_s^2)</f>
        <v>1.402202963214791</v>
      </c>
    </row>
    <row r="3012" spans="1:17" x14ac:dyDescent="0.25">
      <c r="A3012" s="88" t="s">
        <v>6</v>
      </c>
      <c r="B3012" s="88" t="s">
        <v>18</v>
      </c>
      <c r="C3012" s="88" t="s">
        <v>65</v>
      </c>
      <c r="D3012" s="88" t="s">
        <v>133</v>
      </c>
      <c r="E3012" s="130">
        <v>0.06</v>
      </c>
      <c r="F3012" s="130">
        <v>0.5</v>
      </c>
      <c r="G3012" s="90">
        <v>-3.7271346919999999</v>
      </c>
      <c r="H3012" s="90">
        <v>0.28170441210000002</v>
      </c>
      <c r="I3012" s="90">
        <v>1.2609854E-3</v>
      </c>
      <c r="J3012" s="90">
        <v>16.335567054599998</v>
      </c>
      <c r="K3012" s="90">
        <v>1</v>
      </c>
      <c r="L3012" s="90">
        <v>-0.37635346400000003</v>
      </c>
      <c r="M3012" s="90">
        <v>5.7209915299999997E-2</v>
      </c>
      <c r="N3012" s="89">
        <v>5</v>
      </c>
      <c r="O3012" s="89">
        <v>70</v>
      </c>
      <c r="P3012" s="89">
        <f t="shared" si="82"/>
        <v>30</v>
      </c>
      <c r="Q3012" s="91">
        <f>(alpha_a+beta_b*speed_s+ceta_c*speed_s^2+delta_d/speed_s)/(epsilon_e+feta_f*speed_s+gamma_g*speed_s^2)</f>
        <v>0.15542875185527746</v>
      </c>
    </row>
    <row r="3013" spans="1:17" x14ac:dyDescent="0.25">
      <c r="A3013" s="88" t="s">
        <v>6</v>
      </c>
      <c r="B3013" s="88" t="s">
        <v>11</v>
      </c>
      <c r="C3013" s="88" t="s">
        <v>65</v>
      </c>
      <c r="D3013" s="88" t="s">
        <v>134</v>
      </c>
      <c r="E3013" s="130">
        <v>0.06</v>
      </c>
      <c r="F3013" s="130">
        <v>0.5</v>
      </c>
      <c r="G3013" s="90">
        <v>-3.4363861552744407E-4</v>
      </c>
      <c r="H3013" s="90">
        <v>4.0169376772146131E-2</v>
      </c>
      <c r="I3013" s="90">
        <v>-1.6085778813313372</v>
      </c>
      <c r="J3013" s="90">
        <v>74.035110970882002</v>
      </c>
      <c r="K3013" s="90">
        <v>0</v>
      </c>
      <c r="L3013" s="90">
        <v>0</v>
      </c>
      <c r="M3013" s="90">
        <v>0</v>
      </c>
      <c r="N3013" s="89">
        <v>12</v>
      </c>
      <c r="O3013" s="89">
        <v>53</v>
      </c>
      <c r="P3013" s="89">
        <f t="shared" si="82"/>
        <v>30</v>
      </c>
      <c r="Q3013" s="91">
        <f>(((alpha_a*(speed_s^3))+(beta_b*(speed_s^2))+(ceta_c*speed_s))+delta_d)</f>
        <v>52.651971006632408</v>
      </c>
    </row>
    <row r="3014" spans="1:17" x14ac:dyDescent="0.25">
      <c r="A3014" s="88" t="s">
        <v>6</v>
      </c>
      <c r="B3014" s="88" t="s">
        <v>11</v>
      </c>
      <c r="C3014" s="88" t="s">
        <v>65</v>
      </c>
      <c r="D3014" s="88" t="s">
        <v>135</v>
      </c>
      <c r="E3014" s="130">
        <v>0.06</v>
      </c>
      <c r="F3014" s="130">
        <v>0.5</v>
      </c>
      <c r="G3014" s="90">
        <v>-2.3825134418590336E-4</v>
      </c>
      <c r="H3014" s="90">
        <v>2.8648450686921647E-2</v>
      </c>
      <c r="I3014" s="90">
        <v>-1.2097154269736283</v>
      </c>
      <c r="J3014" s="90">
        <v>52.126245259347485</v>
      </c>
      <c r="K3014" s="90">
        <v>0</v>
      </c>
      <c r="L3014" s="90">
        <v>0</v>
      </c>
      <c r="M3014" s="90">
        <v>0</v>
      </c>
      <c r="N3014" s="89">
        <v>12</v>
      </c>
      <c r="O3014" s="89">
        <v>54</v>
      </c>
      <c r="P3014" s="89">
        <f t="shared" si="82"/>
        <v>30</v>
      </c>
      <c r="Q3014" s="91">
        <f>(((alpha_a*(speed_s^3))+(beta_b*(speed_s^2))+(ceta_c*speed_s))+delta_d)</f>
        <v>35.185601775348729</v>
      </c>
    </row>
    <row r="3015" spans="1:17" x14ac:dyDescent="0.25">
      <c r="A3015" s="88" t="s">
        <v>6</v>
      </c>
      <c r="B3015" s="88" t="s">
        <v>11</v>
      </c>
      <c r="C3015" s="88" t="s">
        <v>65</v>
      </c>
      <c r="D3015" s="88" t="s">
        <v>136</v>
      </c>
      <c r="E3015" s="130">
        <v>0.06</v>
      </c>
      <c r="F3015" s="130">
        <v>0.5</v>
      </c>
      <c r="G3015" s="90">
        <v>-2.7309129512966077E-4</v>
      </c>
      <c r="H3015" s="90">
        <v>3.5285991131336271E-2</v>
      </c>
      <c r="I3015" s="90">
        <v>-1.5693909608002998</v>
      </c>
      <c r="J3015" s="90">
        <v>58.0510884052498</v>
      </c>
      <c r="K3015" s="90">
        <v>0</v>
      </c>
      <c r="L3015" s="90">
        <v>0</v>
      </c>
      <c r="M3015" s="90">
        <v>0</v>
      </c>
      <c r="N3015" s="89">
        <v>12</v>
      </c>
      <c r="O3015" s="89">
        <v>56</v>
      </c>
      <c r="P3015" s="89">
        <f t="shared" si="82"/>
        <v>30</v>
      </c>
      <c r="Q3015" s="91">
        <f>(((alpha_a*(speed_s^3))+(beta_b*(speed_s^2))+(ceta_c*speed_s))+delta_d)</f>
        <v>35.353286630942605</v>
      </c>
    </row>
    <row r="3016" spans="1:17" x14ac:dyDescent="0.25">
      <c r="A3016" s="88" t="s">
        <v>6</v>
      </c>
      <c r="B3016" s="88" t="s">
        <v>11</v>
      </c>
      <c r="C3016" s="88" t="s">
        <v>65</v>
      </c>
      <c r="D3016" s="88" t="s">
        <v>137</v>
      </c>
      <c r="E3016" s="130">
        <v>0.06</v>
      </c>
      <c r="F3016" s="130">
        <v>0.5</v>
      </c>
      <c r="G3016" s="90">
        <v>-2.0333966002530779E-4</v>
      </c>
      <c r="H3016" s="90">
        <v>2.6919418394405044E-2</v>
      </c>
      <c r="I3016" s="90">
        <v>-1.2412818835451698</v>
      </c>
      <c r="J3016" s="90">
        <v>46.071056595931502</v>
      </c>
      <c r="K3016" s="90">
        <v>0</v>
      </c>
      <c r="L3016" s="90">
        <v>0</v>
      </c>
      <c r="M3016" s="90">
        <v>0</v>
      </c>
      <c r="N3016" s="89">
        <v>12</v>
      </c>
      <c r="O3016" s="89">
        <v>57</v>
      </c>
      <c r="P3016" s="89">
        <f t="shared" si="82"/>
        <v>30</v>
      </c>
      <c r="Q3016" s="91">
        <f>(((alpha_a*(speed_s^3))+(beta_b*(speed_s^2))+(ceta_c*speed_s))+delta_d)</f>
        <v>27.569905823857638</v>
      </c>
    </row>
    <row r="3017" spans="1:17" x14ac:dyDescent="0.25">
      <c r="A3017" s="88" t="s">
        <v>6</v>
      </c>
      <c r="B3017" s="88" t="s">
        <v>11</v>
      </c>
      <c r="C3017" s="88" t="s">
        <v>65</v>
      </c>
      <c r="D3017" s="88" t="s">
        <v>138</v>
      </c>
      <c r="E3017" s="130">
        <v>0.06</v>
      </c>
      <c r="F3017" s="130">
        <v>0.5</v>
      </c>
      <c r="G3017" s="90">
        <v>50.00742152278405</v>
      </c>
      <c r="H3017" s="90">
        <v>1.00464173620499</v>
      </c>
      <c r="I3017" s="90">
        <v>-0.3219687001923483</v>
      </c>
      <c r="J3017" s="90">
        <v>0</v>
      </c>
      <c r="K3017" s="90">
        <v>0</v>
      </c>
      <c r="L3017" s="90">
        <v>0</v>
      </c>
      <c r="M3017" s="90">
        <v>0</v>
      </c>
      <c r="N3017" s="89">
        <v>12</v>
      </c>
      <c r="O3017" s="89">
        <v>59</v>
      </c>
      <c r="P3017" s="89">
        <f t="shared" ref="P3017:P3080" si="83">IF($P$2&lt;N3017,N3017,IF($P$2&gt;O3017,O3017,$P$2))</f>
        <v>30</v>
      </c>
      <c r="Q3017" s="91">
        <f>((alpha_a*(beta_b^speed_s))*(speed_s^ceta_c))</f>
        <v>19.221361176054902</v>
      </c>
    </row>
    <row r="3018" spans="1:17" x14ac:dyDescent="0.25">
      <c r="A3018" s="88" t="s">
        <v>6</v>
      </c>
      <c r="B3018" s="88" t="s">
        <v>11</v>
      </c>
      <c r="C3018" s="88" t="s">
        <v>65</v>
      </c>
      <c r="D3018" s="88" t="s">
        <v>131</v>
      </c>
      <c r="E3018" s="130">
        <v>0.06</v>
      </c>
      <c r="F3018" s="130">
        <v>0.5</v>
      </c>
      <c r="G3018" s="90">
        <v>271.21992397439999</v>
      </c>
      <c r="H3018" s="90">
        <v>33.001667424799997</v>
      </c>
      <c r="I3018" s="90">
        <v>-0.1525237975</v>
      </c>
      <c r="J3018" s="90">
        <v>-95.720494597499993</v>
      </c>
      <c r="K3018" s="90">
        <v>0</v>
      </c>
      <c r="L3018" s="90">
        <v>2.6377041434000001</v>
      </c>
      <c r="M3018" s="90">
        <v>1.9356556999999999E-3</v>
      </c>
      <c r="N3018" s="89">
        <v>5</v>
      </c>
      <c r="O3018" s="89">
        <v>60</v>
      </c>
      <c r="P3018" s="89">
        <f t="shared" si="83"/>
        <v>30</v>
      </c>
      <c r="Q3018" s="91">
        <f>(alpha_a+beta_b*speed_s+ceta_c*speed_s^2+delta_d/speed_s)/(epsilon_e+feta_f*speed_s+gamma_g*speed_s^2)</f>
        <v>13.858826481511381</v>
      </c>
    </row>
    <row r="3019" spans="1:17" x14ac:dyDescent="0.25">
      <c r="A3019" s="88" t="s">
        <v>6</v>
      </c>
      <c r="B3019" s="88" t="s">
        <v>11</v>
      </c>
      <c r="C3019" s="88" t="s">
        <v>65</v>
      </c>
      <c r="D3019" s="88" t="s">
        <v>132</v>
      </c>
      <c r="E3019" s="130">
        <v>0.06</v>
      </c>
      <c r="F3019" s="130">
        <v>0.5</v>
      </c>
      <c r="G3019" s="90">
        <v>165.3346309673</v>
      </c>
      <c r="H3019" s="90">
        <v>-7.8713070218999999</v>
      </c>
      <c r="I3019" s="90">
        <v>0.51170508329999997</v>
      </c>
      <c r="J3019" s="90">
        <v>-59.609665248399999</v>
      </c>
      <c r="K3019" s="90">
        <v>1</v>
      </c>
      <c r="L3019" s="90">
        <v>7.3437539100000004E-2</v>
      </c>
      <c r="M3019" s="90">
        <v>6.9782395799999994E-2</v>
      </c>
      <c r="N3019" s="89">
        <v>5</v>
      </c>
      <c r="O3019" s="89">
        <v>60</v>
      </c>
      <c r="P3019" s="89">
        <f t="shared" si="83"/>
        <v>30</v>
      </c>
      <c r="Q3019" s="91">
        <f>(alpha_a+beta_b*speed_s+ceta_c*speed_s^2+delta_d/speed_s)/(epsilon_e+feta_f*speed_s+gamma_g*speed_s^2)</f>
        <v>5.8742458768429229</v>
      </c>
    </row>
    <row r="3020" spans="1:17" x14ac:dyDescent="0.25">
      <c r="A3020" s="88" t="s">
        <v>6</v>
      </c>
      <c r="B3020" s="88" t="s">
        <v>11</v>
      </c>
      <c r="C3020" s="88" t="s">
        <v>65</v>
      </c>
      <c r="D3020" s="88" t="s">
        <v>133</v>
      </c>
      <c r="E3020" s="130">
        <v>0.06</v>
      </c>
      <c r="F3020" s="130">
        <v>0.5</v>
      </c>
      <c r="G3020" s="90">
        <v>28.657570806599999</v>
      </c>
      <c r="H3020" s="90">
        <v>-3.1323747911000002</v>
      </c>
      <c r="I3020" s="90">
        <v>0.2392539954</v>
      </c>
      <c r="J3020" s="90">
        <v>-69.086487645199995</v>
      </c>
      <c r="K3020" s="90">
        <v>1</v>
      </c>
      <c r="L3020" s="90">
        <v>-1.2487318101</v>
      </c>
      <c r="M3020" s="90">
        <v>0.28778549710000001</v>
      </c>
      <c r="N3020" s="89">
        <v>5</v>
      </c>
      <c r="O3020" s="89">
        <v>60</v>
      </c>
      <c r="P3020" s="89">
        <f t="shared" si="83"/>
        <v>30</v>
      </c>
      <c r="Q3020" s="91">
        <f>(alpha_a+beta_b*speed_s+ceta_c*speed_s^2+delta_d/speed_s)/(epsilon_e+feta_f*speed_s+gamma_g*speed_s^2)</f>
        <v>0.66374011818072198</v>
      </c>
    </row>
    <row r="3021" spans="1:17" x14ac:dyDescent="0.25">
      <c r="A3021" s="88" t="s">
        <v>6</v>
      </c>
      <c r="B3021" s="88" t="s">
        <v>16</v>
      </c>
      <c r="C3021" s="88" t="s">
        <v>65</v>
      </c>
      <c r="D3021" s="88" t="s">
        <v>134</v>
      </c>
      <c r="E3021" s="130">
        <v>0.06</v>
      </c>
      <c r="F3021" s="130">
        <v>0.5</v>
      </c>
      <c r="G3021" s="90">
        <v>3.0834210721516384</v>
      </c>
      <c r="H3021" s="90">
        <v>4.07302835446212</v>
      </c>
      <c r="I3021" s="90">
        <v>1.2024153335757628E-2</v>
      </c>
      <c r="J3021" s="90">
        <v>0</v>
      </c>
      <c r="K3021" s="90">
        <v>0</v>
      </c>
      <c r="L3021" s="90">
        <v>0</v>
      </c>
      <c r="M3021" s="90">
        <v>0</v>
      </c>
      <c r="N3021" s="89">
        <v>12</v>
      </c>
      <c r="O3021" s="89">
        <v>61</v>
      </c>
      <c r="P3021" s="89">
        <f t="shared" si="83"/>
        <v>30</v>
      </c>
      <c r="Q3021" s="91">
        <f>EXP((alpha_a+(beta_b/speed_s))+(ceta_c*LN(speed_s)))</f>
        <v>26.051756730820749</v>
      </c>
    </row>
    <row r="3022" spans="1:17" x14ac:dyDescent="0.25">
      <c r="A3022" s="88" t="s">
        <v>6</v>
      </c>
      <c r="B3022" s="88" t="s">
        <v>16</v>
      </c>
      <c r="C3022" s="88" t="s">
        <v>65</v>
      </c>
      <c r="D3022" s="88" t="s">
        <v>135</v>
      </c>
      <c r="E3022" s="130">
        <v>0.06</v>
      </c>
      <c r="F3022" s="130">
        <v>0.5</v>
      </c>
      <c r="G3022" s="90">
        <v>2.602994865766866</v>
      </c>
      <c r="H3022" s="90">
        <v>3.9289522488814486</v>
      </c>
      <c r="I3022" s="90">
        <v>8.1947844217365538E-3</v>
      </c>
      <c r="J3022" s="90">
        <v>0</v>
      </c>
      <c r="K3022" s="90">
        <v>0</v>
      </c>
      <c r="L3022" s="90">
        <v>0</v>
      </c>
      <c r="M3022" s="90">
        <v>0</v>
      </c>
      <c r="N3022" s="89">
        <v>12</v>
      </c>
      <c r="O3022" s="89">
        <v>62</v>
      </c>
      <c r="P3022" s="89">
        <f t="shared" si="83"/>
        <v>30</v>
      </c>
      <c r="Q3022" s="91">
        <f>EXP((alpha_a+(beta_b/speed_s))+(ceta_c*LN(speed_s)))</f>
        <v>15.828815107983539</v>
      </c>
    </row>
    <row r="3023" spans="1:17" x14ac:dyDescent="0.25">
      <c r="A3023" s="88" t="s">
        <v>6</v>
      </c>
      <c r="B3023" s="88" t="s">
        <v>16</v>
      </c>
      <c r="C3023" s="88" t="s">
        <v>65</v>
      </c>
      <c r="D3023" s="88" t="s">
        <v>136</v>
      </c>
      <c r="E3023" s="130">
        <v>0.06</v>
      </c>
      <c r="F3023" s="130">
        <v>0.5</v>
      </c>
      <c r="G3023" s="90">
        <v>-1.1661969861784939E-4</v>
      </c>
      <c r="H3023" s="90">
        <v>1.5863121388311058E-2</v>
      </c>
      <c r="I3023" s="90">
        <v>-0.7414061693942513</v>
      </c>
      <c r="J3023" s="90">
        <v>27.120613135586535</v>
      </c>
      <c r="K3023" s="90">
        <v>0</v>
      </c>
      <c r="L3023" s="90">
        <v>0</v>
      </c>
      <c r="M3023" s="90">
        <v>0</v>
      </c>
      <c r="N3023" s="89">
        <v>12</v>
      </c>
      <c r="O3023" s="89">
        <v>64</v>
      </c>
      <c r="P3023" s="89">
        <f t="shared" si="83"/>
        <v>30</v>
      </c>
      <c r="Q3023" s="91">
        <f>(((alpha_a*(speed_s^3))+(beta_b*(speed_s^2))+(ceta_c*speed_s))+delta_d)</f>
        <v>16.006505440557014</v>
      </c>
    </row>
    <row r="3024" spans="1:17" x14ac:dyDescent="0.25">
      <c r="A3024" s="88" t="s">
        <v>6</v>
      </c>
      <c r="B3024" s="88" t="s">
        <v>16</v>
      </c>
      <c r="C3024" s="88" t="s">
        <v>65</v>
      </c>
      <c r="D3024" s="88" t="s">
        <v>137</v>
      </c>
      <c r="E3024" s="130">
        <v>0.06</v>
      </c>
      <c r="F3024" s="130">
        <v>0.5</v>
      </c>
      <c r="G3024" s="90">
        <v>6.9914797623345564</v>
      </c>
      <c r="H3024" s="90">
        <v>0.10008998564979772</v>
      </c>
      <c r="I3024" s="90">
        <v>154.45138261370806</v>
      </c>
      <c r="J3024" s="90">
        <v>-1.2060230462924098</v>
      </c>
      <c r="K3024" s="90">
        <v>0</v>
      </c>
      <c r="L3024" s="90">
        <v>0</v>
      </c>
      <c r="M3024" s="90">
        <v>0</v>
      </c>
      <c r="N3024" s="89">
        <v>12</v>
      </c>
      <c r="O3024" s="89">
        <v>66</v>
      </c>
      <c r="P3024" s="89">
        <f t="shared" si="83"/>
        <v>30</v>
      </c>
      <c r="Q3024" s="91">
        <f>((alpha_a*(speed_s^beta_b))+(ceta_c*(speed_s^delta_d)))</f>
        <v>12.381602570455248</v>
      </c>
    </row>
    <row r="3025" spans="1:17" x14ac:dyDescent="0.25">
      <c r="A3025" s="88" t="s">
        <v>6</v>
      </c>
      <c r="B3025" s="88" t="s">
        <v>16</v>
      </c>
      <c r="C3025" s="88" t="s">
        <v>65</v>
      </c>
      <c r="D3025" s="88" t="s">
        <v>138</v>
      </c>
      <c r="E3025" s="130">
        <v>0.06</v>
      </c>
      <c r="F3025" s="130">
        <v>0.5</v>
      </c>
      <c r="G3025" s="90">
        <v>15.42250085666663</v>
      </c>
      <c r="H3025" s="90">
        <v>-0.16586860595472866</v>
      </c>
      <c r="I3025" s="90">
        <v>4061.3394587276089</v>
      </c>
      <c r="J3025" s="90">
        <v>-3.4392204080044824</v>
      </c>
      <c r="K3025" s="90">
        <v>0</v>
      </c>
      <c r="L3025" s="90">
        <v>0</v>
      </c>
      <c r="M3025" s="90">
        <v>0</v>
      </c>
      <c r="N3025" s="89">
        <v>12</v>
      </c>
      <c r="O3025" s="89">
        <v>68</v>
      </c>
      <c r="P3025" s="89">
        <f t="shared" si="83"/>
        <v>30</v>
      </c>
      <c r="Q3025" s="91">
        <f>((alpha_a*(speed_s^beta_b))+(ceta_c*(speed_s^delta_d)))</f>
        <v>8.8067417617074355</v>
      </c>
    </row>
    <row r="3026" spans="1:17" x14ac:dyDescent="0.25">
      <c r="A3026" s="88" t="s">
        <v>6</v>
      </c>
      <c r="B3026" s="88" t="s">
        <v>16</v>
      </c>
      <c r="C3026" s="88" t="s">
        <v>65</v>
      </c>
      <c r="D3026" s="88" t="s">
        <v>131</v>
      </c>
      <c r="E3026" s="130">
        <v>0.06</v>
      </c>
      <c r="F3026" s="130">
        <v>0.5</v>
      </c>
      <c r="G3026" s="90">
        <v>338.87724028759999</v>
      </c>
      <c r="H3026" s="90">
        <v>29.214813171199999</v>
      </c>
      <c r="I3026" s="90">
        <v>-0.35965803959999998</v>
      </c>
      <c r="J3026" s="90">
        <v>-42.196616923599997</v>
      </c>
      <c r="K3026" s="90">
        <v>0</v>
      </c>
      <c r="L3026" s="90">
        <v>6.4091258480000004</v>
      </c>
      <c r="M3026" s="90">
        <v>-6.4084796700000002E-2</v>
      </c>
      <c r="N3026" s="89">
        <v>5</v>
      </c>
      <c r="O3026" s="89">
        <v>70</v>
      </c>
      <c r="P3026" s="89">
        <f t="shared" si="83"/>
        <v>30</v>
      </c>
      <c r="Q3026" s="91">
        <f>(alpha_a+beta_b*speed_s+ceta_c*speed_s^2+delta_d/speed_s)/(epsilon_e+feta_f*speed_s+gamma_g*speed_s^2)</f>
        <v>6.6139647538842912</v>
      </c>
    </row>
    <row r="3027" spans="1:17" x14ac:dyDescent="0.25">
      <c r="A3027" s="88" t="s">
        <v>6</v>
      </c>
      <c r="B3027" s="88" t="s">
        <v>16</v>
      </c>
      <c r="C3027" s="88" t="s">
        <v>65</v>
      </c>
      <c r="D3027" s="88" t="s">
        <v>132</v>
      </c>
      <c r="E3027" s="130">
        <v>0.06</v>
      </c>
      <c r="F3027" s="130">
        <v>0.5</v>
      </c>
      <c r="G3027" s="90">
        <v>46.4694046081</v>
      </c>
      <c r="H3027" s="90">
        <v>-2.1887091399999998</v>
      </c>
      <c r="I3027" s="90">
        <v>9.9298419799999996E-2</v>
      </c>
      <c r="J3027" s="90">
        <v>10.563962785999999</v>
      </c>
      <c r="K3027" s="90">
        <v>1</v>
      </c>
      <c r="L3027" s="90">
        <v>1.5216689199999999E-2</v>
      </c>
      <c r="M3027" s="90">
        <v>2.7385755000000001E-2</v>
      </c>
      <c r="N3027" s="89">
        <v>5</v>
      </c>
      <c r="O3027" s="89">
        <v>65</v>
      </c>
      <c r="P3027" s="89">
        <f t="shared" si="83"/>
        <v>30</v>
      </c>
      <c r="Q3027" s="91">
        <f>(alpha_a+beta_b*speed_s+ceta_c*speed_s^2+delta_d/speed_s)/(epsilon_e+feta_f*speed_s+gamma_g*speed_s^2)</f>
        <v>2.7018734464043748</v>
      </c>
    </row>
    <row r="3028" spans="1:17" x14ac:dyDescent="0.25">
      <c r="A3028" s="88" t="s">
        <v>6</v>
      </c>
      <c r="B3028" s="88" t="s">
        <v>16</v>
      </c>
      <c r="C3028" s="88" t="s">
        <v>65</v>
      </c>
      <c r="D3028" s="88" t="s">
        <v>133</v>
      </c>
      <c r="E3028" s="130">
        <v>0.06</v>
      </c>
      <c r="F3028" s="130">
        <v>0.5</v>
      </c>
      <c r="G3028" s="90">
        <v>-126.20712716040001</v>
      </c>
      <c r="H3028" s="90">
        <v>8.9666808570000001</v>
      </c>
      <c r="I3028" s="90">
        <v>-0.48618081839999999</v>
      </c>
      <c r="J3028" s="90">
        <v>367.45153301840003</v>
      </c>
      <c r="K3028" s="90">
        <v>0</v>
      </c>
      <c r="L3028" s="90">
        <v>5.0500672887000002</v>
      </c>
      <c r="M3028" s="90">
        <v>-1.4416003184999999</v>
      </c>
      <c r="N3028" s="89">
        <v>5</v>
      </c>
      <c r="O3028" s="89">
        <v>70</v>
      </c>
      <c r="P3028" s="89">
        <f t="shared" si="83"/>
        <v>30</v>
      </c>
      <c r="Q3028" s="91">
        <f>(alpha_a+beta_b*speed_s+ceta_c*speed_s^2+delta_d/speed_s)/(epsilon_e+feta_f*speed_s+gamma_g*speed_s^2)</f>
        <v>0.24654125049183301</v>
      </c>
    </row>
    <row r="3029" spans="1:17" x14ac:dyDescent="0.25">
      <c r="A3029" s="88" t="s">
        <v>6</v>
      </c>
      <c r="B3029" s="88" t="s">
        <v>15</v>
      </c>
      <c r="C3029" s="88" t="s">
        <v>65</v>
      </c>
      <c r="D3029" s="88" t="s">
        <v>134</v>
      </c>
      <c r="E3029" s="130">
        <v>0.06</v>
      </c>
      <c r="F3029" s="130">
        <v>0.5</v>
      </c>
      <c r="G3029" s="90">
        <v>352.99408436404246</v>
      </c>
      <c r="H3029" s="90">
        <v>-1.4708139243663583</v>
      </c>
      <c r="I3029" s="90">
        <v>34.756417858683847</v>
      </c>
      <c r="J3029" s="90">
        <v>-3.5762368626168453E-2</v>
      </c>
      <c r="K3029" s="90">
        <v>0</v>
      </c>
      <c r="L3029" s="90">
        <v>0</v>
      </c>
      <c r="M3029" s="90">
        <v>0</v>
      </c>
      <c r="N3029" s="89">
        <v>12</v>
      </c>
      <c r="O3029" s="89">
        <v>68</v>
      </c>
      <c r="P3029" s="89">
        <f t="shared" si="83"/>
        <v>30</v>
      </c>
      <c r="Q3029" s="91">
        <f>((alpha_a*(speed_s^beta_b))+(ceta_c*(speed_s^delta_d)))</f>
        <v>33.148270725986428</v>
      </c>
    </row>
    <row r="3030" spans="1:17" x14ac:dyDescent="0.25">
      <c r="A3030" s="88" t="s">
        <v>6</v>
      </c>
      <c r="B3030" s="88" t="s">
        <v>15</v>
      </c>
      <c r="C3030" s="88" t="s">
        <v>65</v>
      </c>
      <c r="D3030" s="88" t="s">
        <v>135</v>
      </c>
      <c r="E3030" s="130">
        <v>0.06</v>
      </c>
      <c r="F3030" s="130">
        <v>0.5</v>
      </c>
      <c r="G3030" s="90">
        <v>2.7542379259157035</v>
      </c>
      <c r="H3030" s="90">
        <v>4.6364499633324368</v>
      </c>
      <c r="I3030" s="90">
        <v>2.688401504171286E-2</v>
      </c>
      <c r="J3030" s="90">
        <v>0</v>
      </c>
      <c r="K3030" s="90">
        <v>0</v>
      </c>
      <c r="L3030" s="90">
        <v>0</v>
      </c>
      <c r="M3030" s="90">
        <v>0</v>
      </c>
      <c r="N3030" s="89">
        <v>12</v>
      </c>
      <c r="O3030" s="89">
        <v>70</v>
      </c>
      <c r="P3030" s="89">
        <f t="shared" si="83"/>
        <v>30</v>
      </c>
      <c r="Q3030" s="91">
        <f>EXP((alpha_a+(beta_b/speed_s))+(ceta_c*LN(speed_s)))</f>
        <v>20.090038588273849</v>
      </c>
    </row>
    <row r="3031" spans="1:17" x14ac:dyDescent="0.25">
      <c r="A3031" s="88" t="s">
        <v>6</v>
      </c>
      <c r="B3031" s="88" t="s">
        <v>15</v>
      </c>
      <c r="C3031" s="88" t="s">
        <v>65</v>
      </c>
      <c r="D3031" s="88" t="s">
        <v>136</v>
      </c>
      <c r="E3031" s="130">
        <v>0.06</v>
      </c>
      <c r="F3031" s="130">
        <v>0.5</v>
      </c>
      <c r="G3031" s="90">
        <v>278.55054270620678</v>
      </c>
      <c r="H3031" s="90">
        <v>-1.5565473037480146</v>
      </c>
      <c r="I3031" s="90">
        <v>25.531237420140858</v>
      </c>
      <c r="J3031" s="90">
        <v>-8.074050712093396E-2</v>
      </c>
      <c r="K3031" s="90">
        <v>0</v>
      </c>
      <c r="L3031" s="90">
        <v>0</v>
      </c>
      <c r="M3031" s="90">
        <v>0</v>
      </c>
      <c r="N3031" s="89">
        <v>12</v>
      </c>
      <c r="O3031" s="89">
        <v>74</v>
      </c>
      <c r="P3031" s="89">
        <f t="shared" si="83"/>
        <v>30</v>
      </c>
      <c r="Q3031" s="91">
        <f>((alpha_a*(speed_s^beta_b))+(ceta_c*(speed_s^delta_d)))</f>
        <v>20.798899940150392</v>
      </c>
    </row>
    <row r="3032" spans="1:17" x14ac:dyDescent="0.25">
      <c r="A3032" s="88" t="s">
        <v>6</v>
      </c>
      <c r="B3032" s="88" t="s">
        <v>15</v>
      </c>
      <c r="C3032" s="88" t="s">
        <v>65</v>
      </c>
      <c r="D3032" s="88" t="s">
        <v>137</v>
      </c>
      <c r="E3032" s="130">
        <v>0.06</v>
      </c>
      <c r="F3032" s="130">
        <v>0.5</v>
      </c>
      <c r="G3032" s="90">
        <v>2.4185472495368874</v>
      </c>
      <c r="H3032" s="90">
        <v>7.1366460288579949</v>
      </c>
      <c r="I3032" s="90">
        <v>3.2162606036214944E-2</v>
      </c>
      <c r="J3032" s="90">
        <v>0</v>
      </c>
      <c r="K3032" s="90">
        <v>0</v>
      </c>
      <c r="L3032" s="90">
        <v>0</v>
      </c>
      <c r="M3032" s="90">
        <v>0</v>
      </c>
      <c r="N3032" s="89">
        <v>12</v>
      </c>
      <c r="O3032" s="89">
        <v>73</v>
      </c>
      <c r="P3032" s="89">
        <f t="shared" si="83"/>
        <v>30</v>
      </c>
      <c r="Q3032" s="91">
        <f>EXP((alpha_a+(beta_b/speed_s))+(ceta_c*LN(speed_s)))</f>
        <v>15.892174558436754</v>
      </c>
    </row>
    <row r="3033" spans="1:17" x14ac:dyDescent="0.25">
      <c r="A3033" s="88" t="s">
        <v>6</v>
      </c>
      <c r="B3033" s="88" t="s">
        <v>15</v>
      </c>
      <c r="C3033" s="88" t="s">
        <v>65</v>
      </c>
      <c r="D3033" s="88" t="s">
        <v>138</v>
      </c>
      <c r="E3033" s="130">
        <v>0.06</v>
      </c>
      <c r="F3033" s="130">
        <v>0.5</v>
      </c>
      <c r="G3033" s="90">
        <v>2.9028381285818745</v>
      </c>
      <c r="H3033" s="90">
        <v>1.5937439040368409</v>
      </c>
      <c r="I3033" s="90">
        <v>-0.15102642598951499</v>
      </c>
      <c r="J3033" s="90">
        <v>0</v>
      </c>
      <c r="K3033" s="90">
        <v>0</v>
      </c>
      <c r="L3033" s="90">
        <v>0</v>
      </c>
      <c r="M3033" s="90">
        <v>0</v>
      </c>
      <c r="N3033" s="89">
        <v>12</v>
      </c>
      <c r="O3033" s="89">
        <v>77</v>
      </c>
      <c r="P3033" s="89">
        <f t="shared" si="83"/>
        <v>30</v>
      </c>
      <c r="Q3033" s="91">
        <f>EXP((alpha_a+(beta_b/speed_s))+(ceta_c*LN(speed_s)))</f>
        <v>11.499369879094292</v>
      </c>
    </row>
    <row r="3034" spans="1:17" x14ac:dyDescent="0.25">
      <c r="A3034" s="88" t="s">
        <v>6</v>
      </c>
      <c r="B3034" s="88" t="s">
        <v>15</v>
      </c>
      <c r="C3034" s="88" t="s">
        <v>65</v>
      </c>
      <c r="D3034" s="88" t="s">
        <v>131</v>
      </c>
      <c r="E3034" s="130">
        <v>0.06</v>
      </c>
      <c r="F3034" s="130">
        <v>0.5</v>
      </c>
      <c r="G3034" s="90">
        <v>982.14151269269996</v>
      </c>
      <c r="H3034" s="90">
        <v>79.076203328399998</v>
      </c>
      <c r="I3034" s="90">
        <v>-0.92871562990000001</v>
      </c>
      <c r="J3034" s="90">
        <v>-174.74627559070001</v>
      </c>
      <c r="K3034" s="90">
        <v>0</v>
      </c>
      <c r="L3034" s="90">
        <v>13.021119671499999</v>
      </c>
      <c r="M3034" s="90">
        <v>-0.12654528330000001</v>
      </c>
      <c r="N3034" s="89">
        <v>5</v>
      </c>
      <c r="O3034" s="89">
        <v>80</v>
      </c>
      <c r="P3034" s="89">
        <f t="shared" si="83"/>
        <v>30</v>
      </c>
      <c r="Q3034" s="91">
        <f>(alpha_a+beta_b*speed_s+ceta_c*speed_s^2+delta_d/speed_s)/(epsilon_e+feta_f*speed_s+gamma_g*speed_s^2)</f>
        <v>9.0797605227709628</v>
      </c>
    </row>
    <row r="3035" spans="1:17" x14ac:dyDescent="0.25">
      <c r="A3035" s="88" t="s">
        <v>6</v>
      </c>
      <c r="B3035" s="88" t="s">
        <v>15</v>
      </c>
      <c r="C3035" s="88" t="s">
        <v>65</v>
      </c>
      <c r="D3035" s="88" t="s">
        <v>132</v>
      </c>
      <c r="E3035" s="130">
        <v>0.06</v>
      </c>
      <c r="F3035" s="130">
        <v>0.5</v>
      </c>
      <c r="G3035" s="90">
        <v>53.289060386599999</v>
      </c>
      <c r="H3035" s="90">
        <v>-2.1580544362</v>
      </c>
      <c r="I3035" s="90">
        <v>7.2216967100000001E-2</v>
      </c>
      <c r="J3035" s="90">
        <v>32.603542453199999</v>
      </c>
      <c r="K3035" s="90">
        <v>1</v>
      </c>
      <c r="L3035" s="90">
        <v>3.0496322400000001E-2</v>
      </c>
      <c r="M3035" s="90">
        <v>1.4956738900000001E-2</v>
      </c>
      <c r="N3035" s="89">
        <v>5</v>
      </c>
      <c r="O3035" s="89">
        <v>80</v>
      </c>
      <c r="P3035" s="89">
        <f t="shared" si="83"/>
        <v>30</v>
      </c>
      <c r="Q3035" s="91">
        <f>(alpha_a+beta_b*speed_s+ceta_c*speed_s^2+delta_d/speed_s)/(epsilon_e+feta_f*speed_s+gamma_g*speed_s^2)</f>
        <v>3.5529164574732062</v>
      </c>
    </row>
    <row r="3036" spans="1:17" x14ac:dyDescent="0.25">
      <c r="A3036" s="88" t="s">
        <v>6</v>
      </c>
      <c r="B3036" s="88" t="s">
        <v>15</v>
      </c>
      <c r="C3036" s="88" t="s">
        <v>65</v>
      </c>
      <c r="D3036" s="88" t="s">
        <v>133</v>
      </c>
      <c r="E3036" s="130">
        <v>0.06</v>
      </c>
      <c r="F3036" s="130">
        <v>0.5</v>
      </c>
      <c r="G3036" s="90">
        <v>-7.1457260853999998</v>
      </c>
      <c r="H3036" s="90">
        <v>0.67037798579999996</v>
      </c>
      <c r="I3036" s="90">
        <v>1.20111261E-2</v>
      </c>
      <c r="J3036" s="90">
        <v>26.6617375951</v>
      </c>
      <c r="K3036" s="90">
        <v>1</v>
      </c>
      <c r="L3036" s="90">
        <v>-0.4759477077</v>
      </c>
      <c r="M3036" s="90">
        <v>7.8755349000000002E-2</v>
      </c>
      <c r="N3036" s="89">
        <v>5</v>
      </c>
      <c r="O3036" s="89">
        <v>80</v>
      </c>
      <c r="P3036" s="89">
        <f t="shared" si="83"/>
        <v>30</v>
      </c>
      <c r="Q3036" s="91">
        <f>(alpha_a+beta_b*speed_s+ceta_c*speed_s^2+delta_d/speed_s)/(epsilon_e+feta_f*speed_s+gamma_g*speed_s^2)</f>
        <v>0.42819026795235549</v>
      </c>
    </row>
    <row r="3037" spans="1:17" x14ac:dyDescent="0.25">
      <c r="A3037" s="88" t="s">
        <v>6</v>
      </c>
      <c r="B3037" s="88" t="s">
        <v>14</v>
      </c>
      <c r="C3037" s="88" t="s">
        <v>65</v>
      </c>
      <c r="D3037" s="88" t="s">
        <v>134</v>
      </c>
      <c r="E3037" s="130">
        <v>0.06</v>
      </c>
      <c r="F3037" s="130">
        <v>0.5</v>
      </c>
      <c r="G3037" s="90">
        <v>6.4790679942548079</v>
      </c>
      <c r="H3037" s="90">
        <v>8.0481557841892409E-3</v>
      </c>
      <c r="I3037" s="90">
        <v>36.464075312498196</v>
      </c>
      <c r="J3037" s="90">
        <v>0.14109982570249449</v>
      </c>
      <c r="K3037" s="90">
        <v>35.327335816193525</v>
      </c>
      <c r="L3037" s="90">
        <v>0</v>
      </c>
      <c r="M3037" s="90">
        <v>0</v>
      </c>
      <c r="N3037" s="89">
        <v>12</v>
      </c>
      <c r="O3037" s="89">
        <v>61</v>
      </c>
      <c r="P3037" s="89">
        <f t="shared" si="83"/>
        <v>30</v>
      </c>
      <c r="Q3037" s="91">
        <f>((epsilon_e+(alpha_a*EXP(((-1)*beta_b)*speed_s)))+(ceta_c*EXP(((-1)*delta_d)*speed_s)))</f>
        <v>40.945646283249481</v>
      </c>
    </row>
    <row r="3038" spans="1:17" x14ac:dyDescent="0.25">
      <c r="A3038" s="88" t="s">
        <v>6</v>
      </c>
      <c r="B3038" s="88" t="s">
        <v>14</v>
      </c>
      <c r="C3038" s="88" t="s">
        <v>65</v>
      </c>
      <c r="D3038" s="88" t="s">
        <v>135</v>
      </c>
      <c r="E3038" s="130">
        <v>0.06</v>
      </c>
      <c r="F3038" s="130">
        <v>0.5</v>
      </c>
      <c r="G3038" s="90">
        <v>3.3235849937025286</v>
      </c>
      <c r="H3038" s="90">
        <v>3.0508796409583074</v>
      </c>
      <c r="I3038" s="90">
        <v>-3.2276079985371887E-2</v>
      </c>
      <c r="J3038" s="90">
        <v>0</v>
      </c>
      <c r="K3038" s="90">
        <v>0</v>
      </c>
      <c r="L3038" s="90">
        <v>0</v>
      </c>
      <c r="M3038" s="90">
        <v>0</v>
      </c>
      <c r="N3038" s="89">
        <v>12</v>
      </c>
      <c r="O3038" s="89">
        <v>62</v>
      </c>
      <c r="P3038" s="89">
        <f t="shared" si="83"/>
        <v>30</v>
      </c>
      <c r="Q3038" s="91">
        <f>EXP((alpha_a+(beta_b/speed_s))+(ceta_c*LN(speed_s)))</f>
        <v>27.536259487509568</v>
      </c>
    </row>
    <row r="3039" spans="1:17" x14ac:dyDescent="0.25">
      <c r="A3039" s="88" t="s">
        <v>6</v>
      </c>
      <c r="B3039" s="88" t="s">
        <v>14</v>
      </c>
      <c r="C3039" s="88" t="s">
        <v>65</v>
      </c>
      <c r="D3039" s="88" t="s">
        <v>136</v>
      </c>
      <c r="E3039" s="130">
        <v>0.06</v>
      </c>
      <c r="F3039" s="130">
        <v>0.5</v>
      </c>
      <c r="G3039" s="90">
        <v>3.3382199837340978</v>
      </c>
      <c r="H3039" s="90">
        <v>3.9324970427132206</v>
      </c>
      <c r="I3039" s="90">
        <v>-3.9317463223495108E-2</v>
      </c>
      <c r="J3039" s="90">
        <v>0</v>
      </c>
      <c r="K3039" s="90">
        <v>0</v>
      </c>
      <c r="L3039" s="90">
        <v>0</v>
      </c>
      <c r="M3039" s="90">
        <v>0</v>
      </c>
      <c r="N3039" s="89">
        <v>12</v>
      </c>
      <c r="O3039" s="89">
        <v>65</v>
      </c>
      <c r="P3039" s="89">
        <f t="shared" si="83"/>
        <v>30</v>
      </c>
      <c r="Q3039" s="91">
        <f>EXP((alpha_a+(beta_b/speed_s))+(ceta_c*LN(speed_s)))</f>
        <v>28.094582538307957</v>
      </c>
    </row>
    <row r="3040" spans="1:17" x14ac:dyDescent="0.25">
      <c r="A3040" s="88" t="s">
        <v>6</v>
      </c>
      <c r="B3040" s="88" t="s">
        <v>14</v>
      </c>
      <c r="C3040" s="88" t="s">
        <v>65</v>
      </c>
      <c r="D3040" s="88" t="s">
        <v>137</v>
      </c>
      <c r="E3040" s="130">
        <v>0.06</v>
      </c>
      <c r="F3040" s="130">
        <v>0.5</v>
      </c>
      <c r="G3040" s="90">
        <v>74.10183467918435</v>
      </c>
      <c r="H3040" s="90">
        <v>1.006981049252567</v>
      </c>
      <c r="I3040" s="90">
        <v>-0.42348832405431869</v>
      </c>
      <c r="J3040" s="90">
        <v>0</v>
      </c>
      <c r="K3040" s="90">
        <v>0</v>
      </c>
      <c r="L3040" s="90">
        <v>0</v>
      </c>
      <c r="M3040" s="90">
        <v>0</v>
      </c>
      <c r="N3040" s="89">
        <v>12</v>
      </c>
      <c r="O3040" s="89">
        <v>67</v>
      </c>
      <c r="P3040" s="89">
        <f t="shared" si="83"/>
        <v>30</v>
      </c>
      <c r="Q3040" s="91">
        <f>((alpha_a*(beta_b^speed_s))*(speed_s^ceta_c))</f>
        <v>21.623414861112227</v>
      </c>
    </row>
    <row r="3041" spans="1:17" x14ac:dyDescent="0.25">
      <c r="A3041" s="88" t="s">
        <v>6</v>
      </c>
      <c r="B3041" s="88" t="s">
        <v>14</v>
      </c>
      <c r="C3041" s="88" t="s">
        <v>65</v>
      </c>
      <c r="D3041" s="88" t="s">
        <v>138</v>
      </c>
      <c r="E3041" s="130">
        <v>0.06</v>
      </c>
      <c r="F3041" s="130">
        <v>0.5</v>
      </c>
      <c r="G3041" s="90">
        <v>3.1811427105996084</v>
      </c>
      <c r="H3041" s="90">
        <v>1.6342809751373757</v>
      </c>
      <c r="I3041" s="90">
        <v>-0.14837405364521494</v>
      </c>
      <c r="J3041" s="90">
        <v>0</v>
      </c>
      <c r="K3041" s="90">
        <v>0</v>
      </c>
      <c r="L3041" s="90">
        <v>0</v>
      </c>
      <c r="M3041" s="90">
        <v>0</v>
      </c>
      <c r="N3041" s="89">
        <v>12</v>
      </c>
      <c r="O3041" s="89">
        <v>69</v>
      </c>
      <c r="P3041" s="89">
        <f t="shared" si="83"/>
        <v>30</v>
      </c>
      <c r="Q3041" s="91">
        <f>EXP((alpha_a+(beta_b/speed_s))+(ceta_c*LN(speed_s)))</f>
        <v>15.347756397783144</v>
      </c>
    </row>
    <row r="3042" spans="1:17" x14ac:dyDescent="0.25">
      <c r="A3042" s="88" t="s">
        <v>6</v>
      </c>
      <c r="B3042" s="88" t="s">
        <v>14</v>
      </c>
      <c r="C3042" s="88" t="s">
        <v>65</v>
      </c>
      <c r="D3042" s="88" t="s">
        <v>131</v>
      </c>
      <c r="E3042" s="130">
        <v>0.06</v>
      </c>
      <c r="F3042" s="130">
        <v>0.5</v>
      </c>
      <c r="G3042" s="90">
        <v>150.3895054569</v>
      </c>
      <c r="H3042" s="90">
        <v>13.1150854189</v>
      </c>
      <c r="I3042" s="90">
        <v>-0.13272022150000001</v>
      </c>
      <c r="J3042" s="90">
        <v>-71.103304210499999</v>
      </c>
      <c r="K3042" s="90">
        <v>0</v>
      </c>
      <c r="L3042" s="90">
        <v>1.5587803917</v>
      </c>
      <c r="M3042" s="90">
        <v>-1.1438383599999999E-2</v>
      </c>
      <c r="N3042" s="89">
        <v>5</v>
      </c>
      <c r="O3042" s="89">
        <v>70</v>
      </c>
      <c r="P3042" s="89">
        <f t="shared" si="83"/>
        <v>30</v>
      </c>
      <c r="Q3042" s="91">
        <f>(alpha_a+beta_b*speed_s+ceta_c*speed_s^2+delta_d/speed_s)/(epsilon_e+feta_f*speed_s+gamma_g*speed_s^2)</f>
        <v>11.572165490974504</v>
      </c>
    </row>
    <row r="3043" spans="1:17" x14ac:dyDescent="0.25">
      <c r="A3043" s="88" t="s">
        <v>6</v>
      </c>
      <c r="B3043" s="88" t="s">
        <v>14</v>
      </c>
      <c r="C3043" s="88" t="s">
        <v>65</v>
      </c>
      <c r="D3043" s="88" t="s">
        <v>132</v>
      </c>
      <c r="E3043" s="130">
        <v>0.06</v>
      </c>
      <c r="F3043" s="130">
        <v>0.5</v>
      </c>
      <c r="G3043" s="90">
        <v>135.6718803903</v>
      </c>
      <c r="H3043" s="90">
        <v>-5.3564881849999999</v>
      </c>
      <c r="I3043" s="90">
        <v>0.26026177750000001</v>
      </c>
      <c r="J3043" s="90">
        <v>-36.513973882000002</v>
      </c>
      <c r="K3043" s="90">
        <v>1</v>
      </c>
      <c r="L3043" s="90">
        <v>0.1630464392</v>
      </c>
      <c r="M3043" s="90">
        <v>4.2707673199999997E-2</v>
      </c>
      <c r="N3043" s="89">
        <v>5</v>
      </c>
      <c r="O3043" s="89">
        <v>70</v>
      </c>
      <c r="P3043" s="89">
        <f t="shared" si="83"/>
        <v>30</v>
      </c>
      <c r="Q3043" s="91">
        <f>(alpha_a+beta_b*speed_s+ceta_c*speed_s^2+delta_d/speed_s)/(epsilon_e+feta_f*speed_s+gamma_g*speed_s^2)</f>
        <v>4.6921651982361299</v>
      </c>
    </row>
    <row r="3044" spans="1:17" x14ac:dyDescent="0.25">
      <c r="A3044" s="88" t="s">
        <v>6</v>
      </c>
      <c r="B3044" s="88" t="s">
        <v>14</v>
      </c>
      <c r="C3044" s="88" t="s">
        <v>65</v>
      </c>
      <c r="D3044" s="88" t="s">
        <v>133</v>
      </c>
      <c r="E3044" s="130">
        <v>0.06</v>
      </c>
      <c r="F3044" s="130">
        <v>0.5</v>
      </c>
      <c r="G3044" s="90">
        <v>-10.2750249002</v>
      </c>
      <c r="H3044" s="90">
        <v>0.80887386949999995</v>
      </c>
      <c r="I3044" s="90">
        <v>2.55397734E-2</v>
      </c>
      <c r="J3044" s="90">
        <v>51.580532938700003</v>
      </c>
      <c r="K3044" s="90">
        <v>1</v>
      </c>
      <c r="L3044" s="90">
        <v>-0.36561217150000003</v>
      </c>
      <c r="M3044" s="90">
        <v>9.4486148500000006E-2</v>
      </c>
      <c r="N3044" s="89">
        <v>5</v>
      </c>
      <c r="O3044" s="89">
        <v>70</v>
      </c>
      <c r="P3044" s="89">
        <f t="shared" si="83"/>
        <v>30</v>
      </c>
      <c r="Q3044" s="91">
        <f>(alpha_a+beta_b*speed_s+ceta_c*speed_s^2+delta_d/speed_s)/(epsilon_e+feta_f*speed_s+gamma_g*speed_s^2)</f>
        <v>0.5154757820473167</v>
      </c>
    </row>
    <row r="3045" spans="1:17" x14ac:dyDescent="0.25">
      <c r="A3045" s="88" t="s">
        <v>6</v>
      </c>
      <c r="B3045" s="88" t="s">
        <v>13</v>
      </c>
      <c r="C3045" s="88" t="s">
        <v>65</v>
      </c>
      <c r="D3045" s="88" t="s">
        <v>134</v>
      </c>
      <c r="E3045" s="130">
        <v>0.06</v>
      </c>
      <c r="F3045" s="130">
        <v>0.5</v>
      </c>
      <c r="G3045" s="90">
        <v>3.6302461595380389</v>
      </c>
      <c r="H3045" s="90">
        <v>2.923386041863866</v>
      </c>
      <c r="I3045" s="90">
        <v>1.1739755798403959E-2</v>
      </c>
      <c r="J3045" s="90">
        <v>0</v>
      </c>
      <c r="K3045" s="90">
        <v>0</v>
      </c>
      <c r="L3045" s="90">
        <v>0</v>
      </c>
      <c r="M3045" s="90">
        <v>0</v>
      </c>
      <c r="N3045" s="89">
        <v>12</v>
      </c>
      <c r="O3045" s="89">
        <v>58</v>
      </c>
      <c r="P3045" s="89">
        <f t="shared" si="83"/>
        <v>30</v>
      </c>
      <c r="Q3045" s="91">
        <f>EXP((alpha_a+(beta_b/speed_s))+(ceta_c*LN(speed_s)))</f>
        <v>43.277011752388596</v>
      </c>
    </row>
    <row r="3046" spans="1:17" x14ac:dyDescent="0.25">
      <c r="A3046" s="88" t="s">
        <v>6</v>
      </c>
      <c r="B3046" s="88" t="s">
        <v>13</v>
      </c>
      <c r="C3046" s="88" t="s">
        <v>65</v>
      </c>
      <c r="D3046" s="88" t="s">
        <v>135</v>
      </c>
      <c r="E3046" s="130">
        <v>0.06</v>
      </c>
      <c r="F3046" s="130">
        <v>0.5</v>
      </c>
      <c r="G3046" s="90">
        <v>3.2621487102044182</v>
      </c>
      <c r="H3046" s="90">
        <v>3.5108896000909939</v>
      </c>
      <c r="I3046" s="90">
        <v>-5.8106817411367542E-3</v>
      </c>
      <c r="J3046" s="90">
        <v>0</v>
      </c>
      <c r="K3046" s="90">
        <v>0</v>
      </c>
      <c r="L3046" s="90">
        <v>0</v>
      </c>
      <c r="M3046" s="90">
        <v>0</v>
      </c>
      <c r="N3046" s="89">
        <v>12</v>
      </c>
      <c r="O3046" s="89">
        <v>60</v>
      </c>
      <c r="P3046" s="89">
        <f t="shared" si="83"/>
        <v>30</v>
      </c>
      <c r="Q3046" s="91">
        <f>EXP((alpha_a+(beta_b/speed_s))+(ceta_c*LN(speed_s)))</f>
        <v>28.772356660269239</v>
      </c>
    </row>
    <row r="3047" spans="1:17" x14ac:dyDescent="0.25">
      <c r="A3047" s="88" t="s">
        <v>6</v>
      </c>
      <c r="B3047" s="88" t="s">
        <v>13</v>
      </c>
      <c r="C3047" s="88" t="s">
        <v>65</v>
      </c>
      <c r="D3047" s="88" t="s">
        <v>136</v>
      </c>
      <c r="E3047" s="130">
        <v>0.06</v>
      </c>
      <c r="F3047" s="130">
        <v>0.5</v>
      </c>
      <c r="G3047" s="90">
        <v>-2.1288478316956684E-4</v>
      </c>
      <c r="H3047" s="90">
        <v>2.799017940566443E-2</v>
      </c>
      <c r="I3047" s="90">
        <v>-1.3001561517477538</v>
      </c>
      <c r="J3047" s="90">
        <v>48.430013604972324</v>
      </c>
      <c r="K3047" s="90">
        <v>0</v>
      </c>
      <c r="L3047" s="90">
        <v>0</v>
      </c>
      <c r="M3047" s="90">
        <v>0</v>
      </c>
      <c r="N3047" s="89">
        <v>12</v>
      </c>
      <c r="O3047" s="89">
        <v>64</v>
      </c>
      <c r="P3047" s="89">
        <f t="shared" si="83"/>
        <v>30</v>
      </c>
      <c r="Q3047" s="91">
        <f>(((alpha_a*(speed_s^3))+(beta_b*(speed_s^2))+(ceta_c*speed_s))+delta_d)</f>
        <v>28.868601372059391</v>
      </c>
    </row>
    <row r="3048" spans="1:17" x14ac:dyDescent="0.25">
      <c r="A3048" s="88" t="s">
        <v>6</v>
      </c>
      <c r="B3048" s="88" t="s">
        <v>13</v>
      </c>
      <c r="C3048" s="88" t="s">
        <v>65</v>
      </c>
      <c r="D3048" s="88" t="s">
        <v>137</v>
      </c>
      <c r="E3048" s="130">
        <v>0.06</v>
      </c>
      <c r="F3048" s="130">
        <v>0.5</v>
      </c>
      <c r="G3048" s="90">
        <v>76.617145645615878</v>
      </c>
      <c r="H3048" s="90">
        <v>1.0072440494775263</v>
      </c>
      <c r="I3048" s="90">
        <v>-0.42457441970702098</v>
      </c>
      <c r="J3048" s="90">
        <v>0</v>
      </c>
      <c r="K3048" s="90">
        <v>0</v>
      </c>
      <c r="L3048" s="90">
        <v>0</v>
      </c>
      <c r="M3048" s="90">
        <v>0</v>
      </c>
      <c r="N3048" s="89">
        <v>12</v>
      </c>
      <c r="O3048" s="89">
        <v>65</v>
      </c>
      <c r="P3048" s="89">
        <f t="shared" si="83"/>
        <v>30</v>
      </c>
      <c r="Q3048" s="91">
        <f>((alpha_a*(beta_b^speed_s))*(speed_s^ceta_c))</f>
        <v>22.450156876243792</v>
      </c>
    </row>
    <row r="3049" spans="1:17" x14ac:dyDescent="0.25">
      <c r="A3049" s="88" t="s">
        <v>6</v>
      </c>
      <c r="B3049" s="88" t="s">
        <v>13</v>
      </c>
      <c r="C3049" s="88" t="s">
        <v>65</v>
      </c>
      <c r="D3049" s="88" t="s">
        <v>138</v>
      </c>
      <c r="E3049" s="130">
        <v>0.06</v>
      </c>
      <c r="F3049" s="130">
        <v>0.5</v>
      </c>
      <c r="G3049" s="90">
        <v>-5.942860715589422E-5</v>
      </c>
      <c r="H3049" s="90">
        <v>9.0346763633018367E-3</v>
      </c>
      <c r="I3049" s="90">
        <v>-0.49908801151983878</v>
      </c>
      <c r="J3049" s="90">
        <v>24.564588353310612</v>
      </c>
      <c r="K3049" s="90">
        <v>0</v>
      </c>
      <c r="L3049" s="90">
        <v>0</v>
      </c>
      <c r="M3049" s="90">
        <v>0</v>
      </c>
      <c r="N3049" s="89">
        <v>12</v>
      </c>
      <c r="O3049" s="89">
        <v>64</v>
      </c>
      <c r="P3049" s="89">
        <f t="shared" si="83"/>
        <v>30</v>
      </c>
      <c r="Q3049" s="91">
        <f>(((alpha_a*(speed_s^3))+(beta_b*(speed_s^2))+(ceta_c*speed_s))+delta_d)</f>
        <v>16.118584341477955</v>
      </c>
    </row>
    <row r="3050" spans="1:17" x14ac:dyDescent="0.25">
      <c r="A3050" s="88" t="s">
        <v>6</v>
      </c>
      <c r="B3050" s="88" t="s">
        <v>13</v>
      </c>
      <c r="C3050" s="88" t="s">
        <v>65</v>
      </c>
      <c r="D3050" s="88" t="s">
        <v>131</v>
      </c>
      <c r="E3050" s="130">
        <v>0.06</v>
      </c>
      <c r="F3050" s="130">
        <v>0.5</v>
      </c>
      <c r="G3050" s="90">
        <v>27.795647783700002</v>
      </c>
      <c r="H3050" s="90">
        <v>0.39653662760000002</v>
      </c>
      <c r="I3050" s="90">
        <v>-2.54230181E-2</v>
      </c>
      <c r="J3050" s="90">
        <v>62.666790256799999</v>
      </c>
      <c r="K3050" s="90">
        <v>1</v>
      </c>
      <c r="L3050" s="90">
        <v>0.13122274950000001</v>
      </c>
      <c r="M3050" s="90">
        <v>-3.6320895E-3</v>
      </c>
      <c r="N3050" s="89">
        <v>5</v>
      </c>
      <c r="O3050" s="89">
        <v>60</v>
      </c>
      <c r="P3050" s="89">
        <f t="shared" si="83"/>
        <v>30</v>
      </c>
      <c r="Q3050" s="91">
        <f>(alpha_a+beta_b*speed_s+ceta_c*speed_s^2+delta_d/speed_s)/(epsilon_e+feta_f*speed_s+gamma_g*speed_s^2)</f>
        <v>11.332234921684512</v>
      </c>
    </row>
    <row r="3051" spans="1:17" x14ac:dyDescent="0.25">
      <c r="A3051" s="88" t="s">
        <v>6</v>
      </c>
      <c r="B3051" s="88" t="s">
        <v>13</v>
      </c>
      <c r="C3051" s="88" t="s">
        <v>65</v>
      </c>
      <c r="D3051" s="88" t="s">
        <v>132</v>
      </c>
      <c r="E3051" s="130">
        <v>0.06</v>
      </c>
      <c r="F3051" s="130">
        <v>0.5</v>
      </c>
      <c r="G3051" s="90">
        <v>63.473351599200001</v>
      </c>
      <c r="H3051" s="90">
        <v>-2.7260958116</v>
      </c>
      <c r="I3051" s="90">
        <v>0.19496545470000001</v>
      </c>
      <c r="J3051" s="90">
        <v>28.4815209928</v>
      </c>
      <c r="K3051" s="90">
        <v>1</v>
      </c>
      <c r="L3051" s="90">
        <v>-7.2947055199999999E-2</v>
      </c>
      <c r="M3051" s="90">
        <v>3.7380169300000002E-2</v>
      </c>
      <c r="N3051" s="89">
        <v>5</v>
      </c>
      <c r="O3051" s="89">
        <v>65</v>
      </c>
      <c r="P3051" s="89">
        <f t="shared" si="83"/>
        <v>30</v>
      </c>
      <c r="Q3051" s="91">
        <f>(alpha_a+beta_b*speed_s+ceta_c*speed_s^2+delta_d/speed_s)/(epsilon_e+feta_f*speed_s+gamma_g*speed_s^2)</f>
        <v>4.8718196126490847</v>
      </c>
    </row>
    <row r="3052" spans="1:17" x14ac:dyDescent="0.25">
      <c r="A3052" s="88" t="s">
        <v>6</v>
      </c>
      <c r="B3052" s="88" t="s">
        <v>13</v>
      </c>
      <c r="C3052" s="88" t="s">
        <v>65</v>
      </c>
      <c r="D3052" s="88" t="s">
        <v>133</v>
      </c>
      <c r="E3052" s="130">
        <v>0.06</v>
      </c>
      <c r="F3052" s="130">
        <v>0.5</v>
      </c>
      <c r="G3052" s="90">
        <v>43.619177374800003</v>
      </c>
      <c r="H3052" s="90">
        <v>-3.6340133685999998</v>
      </c>
      <c r="I3052" s="90">
        <v>0.2558802603</v>
      </c>
      <c r="J3052" s="90">
        <v>-118.6250756144</v>
      </c>
      <c r="K3052" s="90">
        <v>1</v>
      </c>
      <c r="L3052" s="90">
        <v>-1.6900736803</v>
      </c>
      <c r="M3052" s="90">
        <v>0.41049434880000002</v>
      </c>
      <c r="N3052" s="89">
        <v>5</v>
      </c>
      <c r="O3052" s="89">
        <v>65</v>
      </c>
      <c r="P3052" s="89">
        <f t="shared" si="83"/>
        <v>30</v>
      </c>
      <c r="Q3052" s="91">
        <f>(alpha_a+beta_b*speed_s+ceta_c*speed_s^2+delta_d/speed_s)/(epsilon_e+feta_f*speed_s+gamma_g*speed_s^2)</f>
        <v>0.5033323345066314</v>
      </c>
    </row>
    <row r="3053" spans="1:17" x14ac:dyDescent="0.25">
      <c r="A3053" s="88" t="s">
        <v>6</v>
      </c>
      <c r="B3053" s="88" t="s">
        <v>12</v>
      </c>
      <c r="C3053" s="88" t="s">
        <v>65</v>
      </c>
      <c r="D3053" s="88" t="s">
        <v>134</v>
      </c>
      <c r="E3053" s="130">
        <v>0.06</v>
      </c>
      <c r="F3053" s="130">
        <v>0.5</v>
      </c>
      <c r="G3053" s="90">
        <v>-2.9687291163479315E-4</v>
      </c>
      <c r="H3053" s="90">
        <v>3.3452714094996075E-2</v>
      </c>
      <c r="I3053" s="90">
        <v>-1.3043806238195081</v>
      </c>
      <c r="J3053" s="90">
        <v>66.639149917911467</v>
      </c>
      <c r="K3053" s="90">
        <v>0</v>
      </c>
      <c r="L3053" s="90">
        <v>0</v>
      </c>
      <c r="M3053" s="90">
        <v>0</v>
      </c>
      <c r="N3053" s="89">
        <v>12</v>
      </c>
      <c r="O3053" s="89">
        <v>51</v>
      </c>
      <c r="P3053" s="89">
        <f t="shared" si="83"/>
        <v>30</v>
      </c>
      <c r="Q3053" s="91">
        <f>(((alpha_a*(speed_s^3))+(beta_b*(speed_s^2))+(ceta_c*speed_s))+delta_d)</f>
        <v>49.599605274683277</v>
      </c>
    </row>
    <row r="3054" spans="1:17" x14ac:dyDescent="0.25">
      <c r="A3054" s="88" t="s">
        <v>6</v>
      </c>
      <c r="B3054" s="88" t="s">
        <v>12</v>
      </c>
      <c r="C3054" s="88" t="s">
        <v>65</v>
      </c>
      <c r="D3054" s="88" t="s">
        <v>135</v>
      </c>
      <c r="E3054" s="130">
        <v>0.06</v>
      </c>
      <c r="F3054" s="130">
        <v>0.5</v>
      </c>
      <c r="G3054" s="90">
        <v>-2.4285892910088175E-4</v>
      </c>
      <c r="H3054" s="90">
        <v>2.9225894421097114E-2</v>
      </c>
      <c r="I3054" s="90">
        <v>-1.2032358986881639</v>
      </c>
      <c r="J3054" s="90">
        <v>49.74258963657406</v>
      </c>
      <c r="K3054" s="90">
        <v>0</v>
      </c>
      <c r="L3054" s="90">
        <v>0</v>
      </c>
      <c r="M3054" s="90">
        <v>0</v>
      </c>
      <c r="N3054" s="89">
        <v>12</v>
      </c>
      <c r="O3054" s="89">
        <v>54</v>
      </c>
      <c r="P3054" s="89">
        <f t="shared" si="83"/>
        <v>30</v>
      </c>
      <c r="Q3054" s="91">
        <f>(((alpha_a*(speed_s^3))+(beta_b*(speed_s^2))+(ceta_c*speed_s))+delta_d)</f>
        <v>33.391626569192738</v>
      </c>
    </row>
    <row r="3055" spans="1:17" x14ac:dyDescent="0.25">
      <c r="A3055" s="88" t="s">
        <v>6</v>
      </c>
      <c r="B3055" s="88" t="s">
        <v>12</v>
      </c>
      <c r="C3055" s="88" t="s">
        <v>65</v>
      </c>
      <c r="D3055" s="88" t="s">
        <v>136</v>
      </c>
      <c r="E3055" s="130">
        <v>0.06</v>
      </c>
      <c r="F3055" s="130">
        <v>0.5</v>
      </c>
      <c r="G3055" s="90">
        <v>-2.7103519196993283E-4</v>
      </c>
      <c r="H3055" s="90">
        <v>3.4890472491049533E-2</v>
      </c>
      <c r="I3055" s="90">
        <v>-1.5442805195739555</v>
      </c>
      <c r="J3055" s="90">
        <v>55.277410631712499</v>
      </c>
      <c r="K3055" s="90">
        <v>0</v>
      </c>
      <c r="L3055" s="90">
        <v>0</v>
      </c>
      <c r="M3055" s="90">
        <v>0</v>
      </c>
      <c r="N3055" s="89">
        <v>12</v>
      </c>
      <c r="O3055" s="89">
        <v>58</v>
      </c>
      <c r="P3055" s="89">
        <f t="shared" si="83"/>
        <v>30</v>
      </c>
      <c r="Q3055" s="91">
        <f>(((alpha_a*(speed_s^3))+(beta_b*(speed_s^2))+(ceta_c*speed_s))+delta_d)</f>
        <v>33.032470103250226</v>
      </c>
    </row>
    <row r="3056" spans="1:17" x14ac:dyDescent="0.25">
      <c r="A3056" s="88" t="s">
        <v>6</v>
      </c>
      <c r="B3056" s="88" t="s">
        <v>12</v>
      </c>
      <c r="C3056" s="88" t="s">
        <v>65</v>
      </c>
      <c r="D3056" s="88" t="s">
        <v>137</v>
      </c>
      <c r="E3056" s="130">
        <v>0.06</v>
      </c>
      <c r="F3056" s="130">
        <v>0.5</v>
      </c>
      <c r="G3056" s="90">
        <v>3.6491630452750132</v>
      </c>
      <c r="H3056" s="90">
        <v>2.5170762794447361</v>
      </c>
      <c r="I3056" s="90">
        <v>-0.13682040070541249</v>
      </c>
      <c r="J3056" s="90">
        <v>0</v>
      </c>
      <c r="K3056" s="90">
        <v>0</v>
      </c>
      <c r="L3056" s="90">
        <v>0</v>
      </c>
      <c r="M3056" s="90">
        <v>0</v>
      </c>
      <c r="N3056" s="89">
        <v>12</v>
      </c>
      <c r="O3056" s="89">
        <v>59</v>
      </c>
      <c r="P3056" s="89">
        <f t="shared" si="83"/>
        <v>30</v>
      </c>
      <c r="Q3056" s="91">
        <f>EXP((alpha_a+(beta_b/speed_s))+(ceta_c*LN(speed_s)))</f>
        <v>26.251218297288979</v>
      </c>
    </row>
    <row r="3057" spans="1:17" x14ac:dyDescent="0.25">
      <c r="A3057" s="88" t="s">
        <v>6</v>
      </c>
      <c r="B3057" s="88" t="s">
        <v>12</v>
      </c>
      <c r="C3057" s="88" t="s">
        <v>65</v>
      </c>
      <c r="D3057" s="88" t="s">
        <v>138</v>
      </c>
      <c r="E3057" s="130">
        <v>0.06</v>
      </c>
      <c r="F3057" s="130">
        <v>0.5</v>
      </c>
      <c r="G3057" s="90">
        <v>-5.0061478352179374E-5</v>
      </c>
      <c r="H3057" s="90">
        <v>8.7995656725814633E-3</v>
      </c>
      <c r="I3057" s="90">
        <v>-0.52165702601828356</v>
      </c>
      <c r="J3057" s="90">
        <v>27.789281097383729</v>
      </c>
      <c r="K3057" s="90">
        <v>0</v>
      </c>
      <c r="L3057" s="90">
        <v>0</v>
      </c>
      <c r="M3057" s="90">
        <v>0</v>
      </c>
      <c r="N3057" s="89">
        <v>12</v>
      </c>
      <c r="O3057" s="89">
        <v>61</v>
      </c>
      <c r="P3057" s="89">
        <f t="shared" si="83"/>
        <v>30</v>
      </c>
      <c r="Q3057" s="91">
        <f>(((alpha_a*(speed_s^3))+(beta_b*(speed_s^2))+(ceta_c*speed_s))+delta_d)</f>
        <v>18.707519506649696</v>
      </c>
    </row>
    <row r="3058" spans="1:17" x14ac:dyDescent="0.25">
      <c r="A3058" s="88" t="s">
        <v>6</v>
      </c>
      <c r="B3058" s="88" t="s">
        <v>12</v>
      </c>
      <c r="C3058" s="88" t="s">
        <v>65</v>
      </c>
      <c r="D3058" s="88" t="s">
        <v>131</v>
      </c>
      <c r="E3058" s="130">
        <v>0.06</v>
      </c>
      <c r="F3058" s="130">
        <v>0.5</v>
      </c>
      <c r="G3058" s="90">
        <v>-19.958591627200001</v>
      </c>
      <c r="H3058" s="90">
        <v>-3.5094399949000001</v>
      </c>
      <c r="I3058" s="90">
        <v>9.6570179999999996E-4</v>
      </c>
      <c r="J3058" s="90">
        <v>103.32818500179999</v>
      </c>
      <c r="K3058" s="90">
        <v>1</v>
      </c>
      <c r="L3058" s="90">
        <v>-0.29970954560000002</v>
      </c>
      <c r="M3058" s="90">
        <v>-1.5956721000000001E-3</v>
      </c>
      <c r="N3058" s="89">
        <v>5</v>
      </c>
      <c r="O3058" s="89">
        <v>60</v>
      </c>
      <c r="P3058" s="89">
        <f t="shared" si="83"/>
        <v>30</v>
      </c>
      <c r="Q3058" s="91">
        <f>(alpha_a+beta_b*speed_s+ceta_c*speed_s^2+delta_d/speed_s)/(epsilon_e+feta_f*speed_s+gamma_g*speed_s^2)</f>
        <v>12.827343610904864</v>
      </c>
    </row>
    <row r="3059" spans="1:17" x14ac:dyDescent="0.25">
      <c r="A3059" s="88" t="s">
        <v>6</v>
      </c>
      <c r="B3059" s="88" t="s">
        <v>12</v>
      </c>
      <c r="C3059" s="88" t="s">
        <v>65</v>
      </c>
      <c r="D3059" s="88" t="s">
        <v>132</v>
      </c>
      <c r="E3059" s="130">
        <v>0.06</v>
      </c>
      <c r="F3059" s="130">
        <v>0.5</v>
      </c>
      <c r="G3059" s="90">
        <v>47.736954744800002</v>
      </c>
      <c r="H3059" s="90">
        <v>-3.0319095402</v>
      </c>
      <c r="I3059" s="90">
        <v>0.2467186666</v>
      </c>
      <c r="J3059" s="90">
        <v>54.860784637599998</v>
      </c>
      <c r="K3059" s="90">
        <v>1</v>
      </c>
      <c r="L3059" s="90">
        <v>-0.15390170440000001</v>
      </c>
      <c r="M3059" s="90">
        <v>4.0185468699999997E-2</v>
      </c>
      <c r="N3059" s="89">
        <v>5</v>
      </c>
      <c r="O3059" s="89">
        <v>60</v>
      </c>
      <c r="P3059" s="89">
        <f t="shared" si="83"/>
        <v>30</v>
      </c>
      <c r="Q3059" s="91">
        <f>(alpha_a+beta_b*speed_s+ceta_c*speed_s^2+delta_d/speed_s)/(epsilon_e+feta_f*speed_s+gamma_g*speed_s^2)</f>
        <v>5.5501038076674609</v>
      </c>
    </row>
    <row r="3060" spans="1:17" x14ac:dyDescent="0.25">
      <c r="A3060" s="88" t="s">
        <v>6</v>
      </c>
      <c r="B3060" s="88" t="s">
        <v>12</v>
      </c>
      <c r="C3060" s="88" t="s">
        <v>65</v>
      </c>
      <c r="D3060" s="88" t="s">
        <v>133</v>
      </c>
      <c r="E3060" s="130">
        <v>0.06</v>
      </c>
      <c r="F3060" s="130">
        <v>0.5</v>
      </c>
      <c r="G3060" s="90">
        <v>-15.901741507700001</v>
      </c>
      <c r="H3060" s="90">
        <v>1.2767557595000001</v>
      </c>
      <c r="I3060" s="90">
        <v>8.2409023000000001E-3</v>
      </c>
      <c r="J3060" s="90">
        <v>59.388834374200002</v>
      </c>
      <c r="K3060" s="90">
        <v>1</v>
      </c>
      <c r="L3060" s="90">
        <v>-0.3837763823</v>
      </c>
      <c r="M3060" s="90">
        <v>7.1827465399999998E-2</v>
      </c>
      <c r="N3060" s="89">
        <v>5</v>
      </c>
      <c r="O3060" s="89">
        <v>60</v>
      </c>
      <c r="P3060" s="89">
        <f t="shared" si="83"/>
        <v>30</v>
      </c>
      <c r="Q3060" s="91">
        <f>(alpha_a+beta_b*speed_s+ceta_c*speed_s^2+delta_d/speed_s)/(epsilon_e+feta_f*speed_s+gamma_g*speed_s^2)</f>
        <v>0.5874105430491573</v>
      </c>
    </row>
    <row r="3061" spans="1:17" x14ac:dyDescent="0.25">
      <c r="A3061" s="88" t="s">
        <v>6</v>
      </c>
      <c r="B3061" s="88" t="s">
        <v>17</v>
      </c>
      <c r="C3061" s="88" t="s">
        <v>65</v>
      </c>
      <c r="D3061" s="88" t="s">
        <v>134</v>
      </c>
      <c r="E3061" s="130">
        <v>0.06</v>
      </c>
      <c r="F3061" s="130">
        <v>0.5</v>
      </c>
      <c r="G3061" s="90">
        <v>12.618873478155686</v>
      </c>
      <c r="H3061" s="90">
        <v>0.10125804478303571</v>
      </c>
      <c r="I3061" s="90">
        <v>117.59096578573627</v>
      </c>
      <c r="J3061" s="90">
        <v>-0.98091971902090269</v>
      </c>
      <c r="K3061" s="90">
        <v>0</v>
      </c>
      <c r="L3061" s="90">
        <v>0</v>
      </c>
      <c r="M3061" s="90">
        <v>0</v>
      </c>
      <c r="N3061" s="89">
        <v>12</v>
      </c>
      <c r="O3061" s="89">
        <v>63</v>
      </c>
      <c r="P3061" s="89">
        <f t="shared" si="83"/>
        <v>30</v>
      </c>
      <c r="Q3061" s="91">
        <f>((alpha_a*(speed_s^beta_b))+(ceta_c*(speed_s^delta_d)))</f>
        <v>21.98951591305644</v>
      </c>
    </row>
    <row r="3062" spans="1:17" x14ac:dyDescent="0.25">
      <c r="A3062" s="88" t="s">
        <v>6</v>
      </c>
      <c r="B3062" s="88" t="s">
        <v>17</v>
      </c>
      <c r="C3062" s="88" t="s">
        <v>65</v>
      </c>
      <c r="D3062" s="88" t="s">
        <v>135</v>
      </c>
      <c r="E3062" s="130">
        <v>0.06</v>
      </c>
      <c r="F3062" s="130">
        <v>0.5</v>
      </c>
      <c r="G3062" s="90">
        <v>2.3202287729349629</v>
      </c>
      <c r="H3062" s="90">
        <v>4.3897725067544355</v>
      </c>
      <c r="I3062" s="90">
        <v>3.4668666559062686E-2</v>
      </c>
      <c r="J3062" s="90">
        <v>0</v>
      </c>
      <c r="K3062" s="90">
        <v>0</v>
      </c>
      <c r="L3062" s="90">
        <v>0</v>
      </c>
      <c r="M3062" s="90">
        <v>0</v>
      </c>
      <c r="N3062" s="89">
        <v>12</v>
      </c>
      <c r="O3062" s="89">
        <v>64</v>
      </c>
      <c r="P3062" s="89">
        <f t="shared" si="83"/>
        <v>30</v>
      </c>
      <c r="Q3062" s="91">
        <f>EXP((alpha_a+(beta_b/speed_s))+(ceta_c*LN(speed_s)))</f>
        <v>13.256254795524303</v>
      </c>
    </row>
    <row r="3063" spans="1:17" x14ac:dyDescent="0.25">
      <c r="A3063" s="88" t="s">
        <v>6</v>
      </c>
      <c r="B3063" s="88" t="s">
        <v>17</v>
      </c>
      <c r="C3063" s="88" t="s">
        <v>65</v>
      </c>
      <c r="D3063" s="88" t="s">
        <v>136</v>
      </c>
      <c r="E3063" s="130">
        <v>0.06</v>
      </c>
      <c r="F3063" s="130">
        <v>0.5</v>
      </c>
      <c r="G3063" s="90">
        <v>-7.4685562538214531E-5</v>
      </c>
      <c r="H3063" s="90">
        <v>1.0432445678181027E-2</v>
      </c>
      <c r="I3063" s="90">
        <v>-0.53214924496192828</v>
      </c>
      <c r="J3063" s="90">
        <v>22.034391635836155</v>
      </c>
      <c r="K3063" s="90">
        <v>0</v>
      </c>
      <c r="L3063" s="90">
        <v>0</v>
      </c>
      <c r="M3063" s="90">
        <v>0</v>
      </c>
      <c r="N3063" s="89">
        <v>12</v>
      </c>
      <c r="O3063" s="89">
        <v>66</v>
      </c>
      <c r="P3063" s="89">
        <f t="shared" si="83"/>
        <v>30</v>
      </c>
      <c r="Q3063" s="91">
        <f>(((alpha_a*(speed_s^3))+(beta_b*(speed_s^2))+(ceta_c*speed_s))+delta_d)</f>
        <v>13.442605208809439</v>
      </c>
    </row>
    <row r="3064" spans="1:17" x14ac:dyDescent="0.25">
      <c r="A3064" s="88" t="s">
        <v>6</v>
      </c>
      <c r="B3064" s="88" t="s">
        <v>17</v>
      </c>
      <c r="C3064" s="88" t="s">
        <v>65</v>
      </c>
      <c r="D3064" s="88" t="s">
        <v>137</v>
      </c>
      <c r="E3064" s="130">
        <v>0.06</v>
      </c>
      <c r="F3064" s="130">
        <v>0.5</v>
      </c>
      <c r="G3064" s="90">
        <v>9.5014576634666295</v>
      </c>
      <c r="H3064" s="90">
        <v>6.2417442123806826</v>
      </c>
      <c r="I3064" s="90">
        <v>14.65588956197719</v>
      </c>
      <c r="J3064" s="90">
        <v>5.8486491285174029</v>
      </c>
      <c r="K3064" s="90">
        <v>-0.10634237580424817</v>
      </c>
      <c r="L3064" s="90">
        <v>0</v>
      </c>
      <c r="M3064" s="90">
        <v>0</v>
      </c>
      <c r="N3064" s="89">
        <v>12</v>
      </c>
      <c r="O3064" s="89">
        <v>67</v>
      </c>
      <c r="P3064" s="89">
        <f t="shared" si="83"/>
        <v>30</v>
      </c>
      <c r="Q3064" s="91">
        <f>(alpha_a+(beta_b/(1+EXP((((-1)*ceta_c)+(delta_d*LN(speed_s)))+(epsilon_e*speed_s)))))</f>
        <v>10.215712444359157</v>
      </c>
    </row>
    <row r="3065" spans="1:17" x14ac:dyDescent="0.25">
      <c r="A3065" s="88" t="s">
        <v>6</v>
      </c>
      <c r="B3065" s="88" t="s">
        <v>17</v>
      </c>
      <c r="C3065" s="88" t="s">
        <v>65</v>
      </c>
      <c r="D3065" s="88" t="s">
        <v>138</v>
      </c>
      <c r="E3065" s="130">
        <v>0.06</v>
      </c>
      <c r="F3065" s="130">
        <v>0.5</v>
      </c>
      <c r="G3065" s="90">
        <v>18.927487226735689</v>
      </c>
      <c r="H3065" s="90">
        <v>-0.58568128228142124</v>
      </c>
      <c r="I3065" s="90">
        <v>5.4408153866583007</v>
      </c>
      <c r="J3065" s="90">
        <v>-1.9379491655401974E-2</v>
      </c>
      <c r="K3065" s="90">
        <v>0</v>
      </c>
      <c r="L3065" s="90">
        <v>0</v>
      </c>
      <c r="M3065" s="90">
        <v>0</v>
      </c>
      <c r="N3065" s="89">
        <v>12</v>
      </c>
      <c r="O3065" s="89">
        <v>69</v>
      </c>
      <c r="P3065" s="89">
        <f t="shared" si="83"/>
        <v>30</v>
      </c>
      <c r="Q3065" s="91">
        <f>((alpha_a*(speed_s^beta_b))+(ceta_c*(speed_s^delta_d)))</f>
        <v>7.6758418522477374</v>
      </c>
    </row>
    <row r="3066" spans="1:17" x14ac:dyDescent="0.25">
      <c r="A3066" s="88" t="s">
        <v>6</v>
      </c>
      <c r="B3066" s="88" t="s">
        <v>17</v>
      </c>
      <c r="C3066" s="88" t="s">
        <v>65</v>
      </c>
      <c r="D3066" s="88" t="s">
        <v>131</v>
      </c>
      <c r="E3066" s="130">
        <v>0.06</v>
      </c>
      <c r="F3066" s="130">
        <v>0.5</v>
      </c>
      <c r="G3066" s="90">
        <v>-596.0208317222</v>
      </c>
      <c r="H3066" s="90">
        <v>148.01478248870001</v>
      </c>
      <c r="I3066" s="90">
        <v>13.4434667044</v>
      </c>
      <c r="J3066" s="90">
        <v>157.8824465205</v>
      </c>
      <c r="K3066" s="90">
        <v>1</v>
      </c>
      <c r="L3066" s="90">
        <v>-10.8121198083</v>
      </c>
      <c r="M3066" s="90">
        <v>3.6086761177</v>
      </c>
      <c r="N3066" s="89">
        <v>5</v>
      </c>
      <c r="O3066" s="89">
        <v>70</v>
      </c>
      <c r="P3066" s="89">
        <f t="shared" si="83"/>
        <v>30</v>
      </c>
      <c r="Q3066" s="91">
        <f t="shared" ref="Q3066:Q3083" si="84">(alpha_a+beta_b*speed_s+ceta_c*speed_s^2+delta_d/speed_s)/(epsilon_e+feta_f*speed_s+gamma_g*speed_s^2)</f>
        <v>5.4536180050485603</v>
      </c>
    </row>
    <row r="3067" spans="1:17" x14ac:dyDescent="0.25">
      <c r="A3067" s="88" t="s">
        <v>6</v>
      </c>
      <c r="B3067" s="88" t="s">
        <v>17</v>
      </c>
      <c r="C3067" s="88" t="s">
        <v>65</v>
      </c>
      <c r="D3067" s="88" t="s">
        <v>132</v>
      </c>
      <c r="E3067" s="130">
        <v>0.06</v>
      </c>
      <c r="F3067" s="130">
        <v>0.5</v>
      </c>
      <c r="G3067" s="90">
        <v>43.160437613900001</v>
      </c>
      <c r="H3067" s="90">
        <v>-1.7786605500999999</v>
      </c>
      <c r="I3067" s="90">
        <v>6.8290822799999998E-2</v>
      </c>
      <c r="J3067" s="90">
        <v>9.9022699070000009</v>
      </c>
      <c r="K3067" s="90">
        <v>1</v>
      </c>
      <c r="L3067" s="90">
        <v>7.8114875400000006E-2</v>
      </c>
      <c r="M3067" s="90">
        <v>2.0320478100000001E-2</v>
      </c>
      <c r="N3067" s="89">
        <v>5</v>
      </c>
      <c r="O3067" s="89">
        <v>70</v>
      </c>
      <c r="P3067" s="89">
        <f t="shared" si="83"/>
        <v>30</v>
      </c>
      <c r="Q3067" s="91">
        <f t="shared" si="84"/>
        <v>2.3850190329278957</v>
      </c>
    </row>
    <row r="3068" spans="1:17" x14ac:dyDescent="0.25">
      <c r="A3068" s="88" t="s">
        <v>6</v>
      </c>
      <c r="B3068" s="88" t="s">
        <v>17</v>
      </c>
      <c r="C3068" s="88" t="s">
        <v>65</v>
      </c>
      <c r="D3068" s="88" t="s">
        <v>133</v>
      </c>
      <c r="E3068" s="130">
        <v>0.06</v>
      </c>
      <c r="F3068" s="130">
        <v>0.5</v>
      </c>
      <c r="G3068" s="90">
        <v>-5.3839627997999999</v>
      </c>
      <c r="H3068" s="90">
        <v>0.45030198440000002</v>
      </c>
      <c r="I3068" s="90">
        <v>6.9150169000000003E-3</v>
      </c>
      <c r="J3068" s="90">
        <v>19.3384781884</v>
      </c>
      <c r="K3068" s="90">
        <v>1</v>
      </c>
      <c r="L3068" s="90">
        <v>-0.45957806309999999</v>
      </c>
      <c r="M3068" s="90">
        <v>7.1873831099999994E-2</v>
      </c>
      <c r="N3068" s="89">
        <v>5</v>
      </c>
      <c r="O3068" s="89">
        <v>70</v>
      </c>
      <c r="P3068" s="89">
        <f t="shared" si="83"/>
        <v>30</v>
      </c>
      <c r="Q3068" s="91">
        <f t="shared" si="84"/>
        <v>0.28889183281482395</v>
      </c>
    </row>
    <row r="3069" spans="1:17" x14ac:dyDescent="0.25">
      <c r="A3069" s="88" t="s">
        <v>20</v>
      </c>
      <c r="B3069" s="88" t="s">
        <v>23</v>
      </c>
      <c r="C3069" s="88" t="s">
        <v>65</v>
      </c>
      <c r="D3069" s="88" t="s">
        <v>131</v>
      </c>
      <c r="E3069" s="130">
        <v>0.06</v>
      </c>
      <c r="F3069" s="130">
        <v>1</v>
      </c>
      <c r="G3069" s="90">
        <v>0.40489157809999998</v>
      </c>
      <c r="H3069" s="90">
        <v>-0.1147528349</v>
      </c>
      <c r="I3069" s="90">
        <v>8.8462380000000002E-4</v>
      </c>
      <c r="J3069" s="90">
        <v>237.9092600061</v>
      </c>
      <c r="K3069" s="90">
        <v>1</v>
      </c>
      <c r="L3069" s="90">
        <v>-2.5709808300000001E-2</v>
      </c>
      <c r="M3069" s="90">
        <v>1.658168E-4</v>
      </c>
      <c r="N3069" s="89">
        <v>5</v>
      </c>
      <c r="O3069" s="89">
        <v>65</v>
      </c>
      <c r="P3069" s="89">
        <f t="shared" si="83"/>
        <v>30</v>
      </c>
      <c r="Q3069" s="91">
        <f t="shared" si="84"/>
        <v>15.052028119948954</v>
      </c>
    </row>
    <row r="3070" spans="1:17" x14ac:dyDescent="0.25">
      <c r="A3070" s="88" t="s">
        <v>20</v>
      </c>
      <c r="B3070" s="88" t="s">
        <v>23</v>
      </c>
      <c r="C3070" s="88" t="s">
        <v>65</v>
      </c>
      <c r="D3070" s="88" t="s">
        <v>132</v>
      </c>
      <c r="E3070" s="130">
        <v>0.06</v>
      </c>
      <c r="F3070" s="130">
        <v>1</v>
      </c>
      <c r="G3070" s="90">
        <v>59.868676678</v>
      </c>
      <c r="H3070" s="90">
        <v>-3.558970333</v>
      </c>
      <c r="I3070" s="90">
        <v>0.22453866780000001</v>
      </c>
      <c r="J3070" s="90">
        <v>231.24576106890001</v>
      </c>
      <c r="K3070" s="90">
        <v>1</v>
      </c>
      <c r="L3070" s="90">
        <v>3.4807780999999999E-3</v>
      </c>
      <c r="M3070" s="90">
        <v>2.8858141699999999E-2</v>
      </c>
      <c r="N3070" s="89">
        <v>5</v>
      </c>
      <c r="O3070" s="89">
        <v>65</v>
      </c>
      <c r="P3070" s="89">
        <f t="shared" si="83"/>
        <v>30</v>
      </c>
      <c r="Q3070" s="91">
        <f t="shared" si="84"/>
        <v>6.0159566599277925</v>
      </c>
    </row>
    <row r="3071" spans="1:17" x14ac:dyDescent="0.25">
      <c r="A3071" s="88" t="s">
        <v>20</v>
      </c>
      <c r="B3071" s="88" t="s">
        <v>23</v>
      </c>
      <c r="C3071" s="88" t="s">
        <v>65</v>
      </c>
      <c r="D3071" s="88" t="s">
        <v>133</v>
      </c>
      <c r="E3071" s="130">
        <v>0.06</v>
      </c>
      <c r="F3071" s="130">
        <v>1</v>
      </c>
      <c r="G3071" s="90">
        <v>-25.9675113035</v>
      </c>
      <c r="H3071" s="90">
        <v>1.2931351422999999</v>
      </c>
      <c r="I3071" s="90">
        <v>6.4082181899999993E-2</v>
      </c>
      <c r="J3071" s="90">
        <v>140.1546733653</v>
      </c>
      <c r="K3071" s="90">
        <v>1</v>
      </c>
      <c r="L3071" s="90">
        <v>-0.37315111750000002</v>
      </c>
      <c r="M3071" s="90">
        <v>0.124242067</v>
      </c>
      <c r="N3071" s="89">
        <v>5</v>
      </c>
      <c r="O3071" s="89">
        <v>70</v>
      </c>
      <c r="P3071" s="89">
        <f t="shared" si="83"/>
        <v>30</v>
      </c>
      <c r="Q3071" s="91">
        <f t="shared" si="84"/>
        <v>0.73971529477130715</v>
      </c>
    </row>
    <row r="3072" spans="1:17" x14ac:dyDescent="0.25">
      <c r="A3072" s="88" t="s">
        <v>20</v>
      </c>
      <c r="B3072" s="88" t="s">
        <v>24</v>
      </c>
      <c r="C3072" s="88" t="s">
        <v>65</v>
      </c>
      <c r="D3072" s="88" t="s">
        <v>131</v>
      </c>
      <c r="E3072" s="130">
        <v>0.06</v>
      </c>
      <c r="F3072" s="130">
        <v>1</v>
      </c>
      <c r="G3072" s="90">
        <v>-3.5203024876</v>
      </c>
      <c r="H3072" s="90">
        <v>-4.0841345899999999E-2</v>
      </c>
      <c r="I3072" s="90">
        <v>2.5234374E-3</v>
      </c>
      <c r="J3072" s="90">
        <v>207.25939721020001</v>
      </c>
      <c r="K3072" s="90">
        <v>1</v>
      </c>
      <c r="L3072" s="90">
        <v>-3.8440788699999999E-2</v>
      </c>
      <c r="M3072" s="90">
        <v>5.588279E-4</v>
      </c>
      <c r="N3072" s="89">
        <v>5</v>
      </c>
      <c r="O3072" s="89">
        <v>80</v>
      </c>
      <c r="P3072" s="89">
        <f t="shared" si="83"/>
        <v>30</v>
      </c>
      <c r="Q3072" s="91">
        <f t="shared" si="84"/>
        <v>12.679226229196292</v>
      </c>
    </row>
    <row r="3073" spans="1:17" x14ac:dyDescent="0.25">
      <c r="A3073" s="88" t="s">
        <v>20</v>
      </c>
      <c r="B3073" s="88" t="s">
        <v>24</v>
      </c>
      <c r="C3073" s="88" t="s">
        <v>65</v>
      </c>
      <c r="D3073" s="88" t="s">
        <v>132</v>
      </c>
      <c r="E3073" s="130">
        <v>0.06</v>
      </c>
      <c r="F3073" s="130">
        <v>1</v>
      </c>
      <c r="G3073" s="90">
        <v>13.9021826514</v>
      </c>
      <c r="H3073" s="90">
        <v>-0.79314957060000002</v>
      </c>
      <c r="I3073" s="90">
        <v>7.6022557099999999E-2</v>
      </c>
      <c r="J3073" s="90">
        <v>214.16429351630001</v>
      </c>
      <c r="K3073" s="90">
        <v>1</v>
      </c>
      <c r="L3073" s="90">
        <v>-7.6005624199999997E-2</v>
      </c>
      <c r="M3073" s="90">
        <v>1.6186246500000001E-2</v>
      </c>
      <c r="N3073" s="89">
        <v>5</v>
      </c>
      <c r="O3073" s="89">
        <v>80</v>
      </c>
      <c r="P3073" s="89">
        <f t="shared" si="83"/>
        <v>30</v>
      </c>
      <c r="Q3073" s="91">
        <f t="shared" si="84"/>
        <v>4.9420160578906032</v>
      </c>
    </row>
    <row r="3074" spans="1:17" x14ac:dyDescent="0.25">
      <c r="A3074" s="88" t="s">
        <v>20</v>
      </c>
      <c r="B3074" s="88" t="s">
        <v>24</v>
      </c>
      <c r="C3074" s="88" t="s">
        <v>65</v>
      </c>
      <c r="D3074" s="88" t="s">
        <v>133</v>
      </c>
      <c r="E3074" s="130">
        <v>0.06</v>
      </c>
      <c r="F3074" s="130">
        <v>1</v>
      </c>
      <c r="G3074" s="90">
        <v>-25.457650814099999</v>
      </c>
      <c r="H3074" s="90">
        <v>2.0793945226999999</v>
      </c>
      <c r="I3074" s="90">
        <v>-3.20255E-5</v>
      </c>
      <c r="J3074" s="90">
        <v>99.946435589800004</v>
      </c>
      <c r="K3074" s="90">
        <v>1</v>
      </c>
      <c r="L3074" s="90">
        <v>-0.40847717280000001</v>
      </c>
      <c r="M3074" s="90">
        <v>8.2051199300000002E-2</v>
      </c>
      <c r="N3074" s="89">
        <v>5</v>
      </c>
      <c r="O3074" s="89">
        <v>80</v>
      </c>
      <c r="P3074" s="89">
        <f t="shared" si="83"/>
        <v>30</v>
      </c>
      <c r="Q3074" s="91">
        <f t="shared" si="84"/>
        <v>0.64268694600704268</v>
      </c>
    </row>
    <row r="3075" spans="1:17" x14ac:dyDescent="0.25">
      <c r="A3075" s="88" t="s">
        <v>20</v>
      </c>
      <c r="B3075" s="88" t="s">
        <v>19</v>
      </c>
      <c r="C3075" s="88" t="s">
        <v>65</v>
      </c>
      <c r="D3075" s="88" t="s">
        <v>131</v>
      </c>
      <c r="E3075" s="130">
        <v>0.06</v>
      </c>
      <c r="F3075" s="130">
        <v>1</v>
      </c>
      <c r="G3075" s="90">
        <v>-172.2065153154</v>
      </c>
      <c r="H3075" s="90">
        <v>33.887448525400004</v>
      </c>
      <c r="I3075" s="90">
        <v>1.1036046508999999</v>
      </c>
      <c r="J3075" s="90">
        <v>223.82126280270001</v>
      </c>
      <c r="K3075" s="90">
        <v>1</v>
      </c>
      <c r="L3075" s="90">
        <v>-0.78226272200000002</v>
      </c>
      <c r="M3075" s="90">
        <v>0.17433467550000001</v>
      </c>
      <c r="N3075" s="89">
        <v>5</v>
      </c>
      <c r="O3075" s="89">
        <v>40</v>
      </c>
      <c r="P3075" s="89">
        <f t="shared" si="83"/>
        <v>30</v>
      </c>
      <c r="Q3075" s="91">
        <f t="shared" si="84"/>
        <v>13.725181738316785</v>
      </c>
    </row>
    <row r="3076" spans="1:17" x14ac:dyDescent="0.25">
      <c r="A3076" s="88" t="s">
        <v>20</v>
      </c>
      <c r="B3076" s="88" t="s">
        <v>19</v>
      </c>
      <c r="C3076" s="88" t="s">
        <v>65</v>
      </c>
      <c r="D3076" s="88" t="s">
        <v>132</v>
      </c>
      <c r="E3076" s="130">
        <v>0.06</v>
      </c>
      <c r="F3076" s="130">
        <v>1</v>
      </c>
      <c r="G3076" s="90">
        <v>105.32290574939999</v>
      </c>
      <c r="H3076" s="90">
        <v>-12.946520506800001</v>
      </c>
      <c r="I3076" s="90">
        <v>3.1764582310999998</v>
      </c>
      <c r="J3076" s="90">
        <v>-206.87366267869999</v>
      </c>
      <c r="K3076" s="90">
        <v>1</v>
      </c>
      <c r="L3076" s="90">
        <v>-1.5554098016</v>
      </c>
      <c r="M3076" s="90">
        <v>0.49522338859999998</v>
      </c>
      <c r="N3076" s="89">
        <v>5</v>
      </c>
      <c r="O3076" s="89">
        <v>40</v>
      </c>
      <c r="P3076" s="89">
        <f t="shared" si="83"/>
        <v>30</v>
      </c>
      <c r="Q3076" s="91">
        <f t="shared" si="84"/>
        <v>6.4214876014594475</v>
      </c>
    </row>
    <row r="3077" spans="1:17" x14ac:dyDescent="0.25">
      <c r="A3077" s="88" t="s">
        <v>20</v>
      </c>
      <c r="B3077" s="88" t="s">
        <v>19</v>
      </c>
      <c r="C3077" s="88" t="s">
        <v>65</v>
      </c>
      <c r="D3077" s="88" t="s">
        <v>133</v>
      </c>
      <c r="E3077" s="130">
        <v>0.06</v>
      </c>
      <c r="F3077" s="130">
        <v>1</v>
      </c>
      <c r="G3077" s="90">
        <v>60.307886721700001</v>
      </c>
      <c r="H3077" s="90">
        <v>-6.6494480873999997</v>
      </c>
      <c r="I3077" s="90">
        <v>0.72647350379999998</v>
      </c>
      <c r="J3077" s="90">
        <v>-66.134578247500002</v>
      </c>
      <c r="K3077" s="90">
        <v>0</v>
      </c>
      <c r="L3077" s="90">
        <v>-1.2920080257</v>
      </c>
      <c r="M3077" s="90">
        <v>0.72791316620000002</v>
      </c>
      <c r="N3077" s="89">
        <v>5</v>
      </c>
      <c r="O3077" s="89">
        <v>40</v>
      </c>
      <c r="P3077" s="89">
        <f t="shared" si="83"/>
        <v>30</v>
      </c>
      <c r="Q3077" s="91">
        <f t="shared" si="84"/>
        <v>0.8314049808655668</v>
      </c>
    </row>
    <row r="3078" spans="1:17" x14ac:dyDescent="0.25">
      <c r="A3078" s="88" t="s">
        <v>20</v>
      </c>
      <c r="B3078" s="88" t="s">
        <v>22</v>
      </c>
      <c r="C3078" s="88" t="s">
        <v>65</v>
      </c>
      <c r="D3078" s="88" t="s">
        <v>131</v>
      </c>
      <c r="E3078" s="130">
        <v>0.06</v>
      </c>
      <c r="F3078" s="130">
        <v>1</v>
      </c>
      <c r="G3078" s="90">
        <v>-1240.4235069053</v>
      </c>
      <c r="H3078" s="90">
        <v>197.72660312869999</v>
      </c>
      <c r="I3078" s="90">
        <v>7.4895869630999998</v>
      </c>
      <c r="J3078" s="90">
        <v>672.92134111569999</v>
      </c>
      <c r="K3078" s="90">
        <v>1</v>
      </c>
      <c r="L3078" s="90">
        <v>-9.4876553398999999</v>
      </c>
      <c r="M3078" s="90">
        <v>1.9626781254000001</v>
      </c>
      <c r="N3078" s="89">
        <v>5</v>
      </c>
      <c r="O3078" s="89">
        <v>60</v>
      </c>
      <c r="P3078" s="89">
        <f t="shared" si="83"/>
        <v>30</v>
      </c>
      <c r="Q3078" s="91">
        <f t="shared" si="84"/>
        <v>7.7249683185066065</v>
      </c>
    </row>
    <row r="3079" spans="1:17" x14ac:dyDescent="0.25">
      <c r="A3079" s="88" t="s">
        <v>20</v>
      </c>
      <c r="B3079" s="88" t="s">
        <v>22</v>
      </c>
      <c r="C3079" s="88" t="s">
        <v>65</v>
      </c>
      <c r="D3079" s="88" t="s">
        <v>132</v>
      </c>
      <c r="E3079" s="130">
        <v>0.06</v>
      </c>
      <c r="F3079" s="130">
        <v>1</v>
      </c>
      <c r="G3079" s="90">
        <v>34.1924541132</v>
      </c>
      <c r="H3079" s="90">
        <v>-0.68796558740000002</v>
      </c>
      <c r="I3079" s="90">
        <v>0.26961895279999998</v>
      </c>
      <c r="J3079" s="90">
        <v>86.718498078300001</v>
      </c>
      <c r="K3079" s="90">
        <v>1</v>
      </c>
      <c r="L3079" s="90">
        <v>-2.0575452300000002E-2</v>
      </c>
      <c r="M3079" s="90">
        <v>8.9901361299999996E-2</v>
      </c>
      <c r="N3079" s="89">
        <v>5</v>
      </c>
      <c r="O3079" s="89">
        <v>60</v>
      </c>
      <c r="P3079" s="89">
        <f t="shared" si="83"/>
        <v>30</v>
      </c>
      <c r="Q3079" s="91">
        <f t="shared" si="84"/>
        <v>3.1872128693334925</v>
      </c>
    </row>
    <row r="3080" spans="1:17" x14ac:dyDescent="0.25">
      <c r="A3080" s="88" t="s">
        <v>20</v>
      </c>
      <c r="B3080" s="88" t="s">
        <v>22</v>
      </c>
      <c r="C3080" s="88" t="s">
        <v>65</v>
      </c>
      <c r="D3080" s="88" t="s">
        <v>133</v>
      </c>
      <c r="E3080" s="130">
        <v>0.06</v>
      </c>
      <c r="F3080" s="130">
        <v>1</v>
      </c>
      <c r="G3080" s="90">
        <v>-10.3056922062</v>
      </c>
      <c r="H3080" s="90">
        <v>0.90530159919999997</v>
      </c>
      <c r="I3080" s="90">
        <v>2.9421007999999998E-3</v>
      </c>
      <c r="J3080" s="90">
        <v>35.869114186700003</v>
      </c>
      <c r="K3080" s="90">
        <v>1</v>
      </c>
      <c r="L3080" s="90">
        <v>-0.46116560099999998</v>
      </c>
      <c r="M3080" s="90">
        <v>7.5185306800000004E-2</v>
      </c>
      <c r="N3080" s="89">
        <v>5</v>
      </c>
      <c r="O3080" s="89">
        <v>65</v>
      </c>
      <c r="P3080" s="89">
        <f t="shared" si="83"/>
        <v>30</v>
      </c>
      <c r="Q3080" s="91">
        <f t="shared" si="84"/>
        <v>0.37746126473497188</v>
      </c>
    </row>
    <row r="3081" spans="1:17" x14ac:dyDescent="0.25">
      <c r="A3081" s="88" t="s">
        <v>20</v>
      </c>
      <c r="B3081" s="88" t="s">
        <v>21</v>
      </c>
      <c r="C3081" s="88" t="s">
        <v>65</v>
      </c>
      <c r="D3081" s="88" t="s">
        <v>131</v>
      </c>
      <c r="E3081" s="130">
        <v>0.06</v>
      </c>
      <c r="F3081" s="130">
        <v>1</v>
      </c>
      <c r="G3081" s="90">
        <v>-262.92549837090002</v>
      </c>
      <c r="H3081" s="90">
        <v>72.774074563900001</v>
      </c>
      <c r="I3081" s="90">
        <v>2.4490345259000001</v>
      </c>
      <c r="J3081" s="90">
        <v>113.4585221615</v>
      </c>
      <c r="K3081" s="90">
        <v>0</v>
      </c>
      <c r="L3081" s="90">
        <v>-1.3559879692000001</v>
      </c>
      <c r="M3081" s="90">
        <v>0.48334879809999998</v>
      </c>
      <c r="N3081" s="89">
        <v>5</v>
      </c>
      <c r="O3081" s="89">
        <v>55</v>
      </c>
      <c r="P3081" s="89">
        <f t="shared" ref="P3081:P3144" si="85">IF($P$2&lt;N3081,N3081,IF($P$2&gt;O3081,O3081,$P$2))</f>
        <v>30</v>
      </c>
      <c r="Q3081" s="91">
        <f t="shared" si="84"/>
        <v>10.4688077608249</v>
      </c>
    </row>
    <row r="3082" spans="1:17" x14ac:dyDescent="0.25">
      <c r="A3082" s="88" t="s">
        <v>20</v>
      </c>
      <c r="B3082" s="88" t="s">
        <v>21</v>
      </c>
      <c r="C3082" s="88" t="s">
        <v>65</v>
      </c>
      <c r="D3082" s="88" t="s">
        <v>132</v>
      </c>
      <c r="E3082" s="130">
        <v>0.06</v>
      </c>
      <c r="F3082" s="130">
        <v>1</v>
      </c>
      <c r="G3082" s="90">
        <v>1.1407222703</v>
      </c>
      <c r="H3082" s="90">
        <v>1.3763916249999999</v>
      </c>
      <c r="I3082" s="90">
        <v>0.24824718300000001</v>
      </c>
      <c r="J3082" s="90">
        <v>211.69516323889999</v>
      </c>
      <c r="K3082" s="90">
        <v>1</v>
      </c>
      <c r="L3082" s="90">
        <v>8.7391156400000003E-2</v>
      </c>
      <c r="M3082" s="90">
        <v>6.3535162899999997E-2</v>
      </c>
      <c r="N3082" s="89">
        <v>5</v>
      </c>
      <c r="O3082" s="89">
        <v>55</v>
      </c>
      <c r="P3082" s="89">
        <f t="shared" si="85"/>
        <v>30</v>
      </c>
      <c r="Q3082" s="91">
        <f t="shared" si="84"/>
        <v>4.4884254019705292</v>
      </c>
    </row>
    <row r="3083" spans="1:17" x14ac:dyDescent="0.25">
      <c r="A3083" s="88" t="s">
        <v>20</v>
      </c>
      <c r="B3083" s="88" t="s">
        <v>21</v>
      </c>
      <c r="C3083" s="88" t="s">
        <v>65</v>
      </c>
      <c r="D3083" s="88" t="s">
        <v>133</v>
      </c>
      <c r="E3083" s="130">
        <v>0.06</v>
      </c>
      <c r="F3083" s="130">
        <v>1</v>
      </c>
      <c r="G3083" s="90">
        <v>-18.1380197923</v>
      </c>
      <c r="H3083" s="90">
        <v>1.6018411037</v>
      </c>
      <c r="I3083" s="90">
        <v>-2.8048437999999998E-3</v>
      </c>
      <c r="J3083" s="90">
        <v>63.366144778299997</v>
      </c>
      <c r="K3083" s="90">
        <v>1</v>
      </c>
      <c r="L3083" s="90">
        <v>-0.41533909920000001</v>
      </c>
      <c r="M3083" s="90">
        <v>8.4659542300000001E-2</v>
      </c>
      <c r="N3083" s="89">
        <v>5</v>
      </c>
      <c r="O3083" s="89">
        <v>55</v>
      </c>
      <c r="P3083" s="89">
        <f t="shared" si="85"/>
        <v>30</v>
      </c>
      <c r="Q3083" s="91">
        <f t="shared" si="84"/>
        <v>0.45579332840386616</v>
      </c>
    </row>
    <row r="3084" spans="1:17" x14ac:dyDescent="0.25">
      <c r="A3084" s="88" t="s">
        <v>20</v>
      </c>
      <c r="B3084" s="88" t="s">
        <v>23</v>
      </c>
      <c r="C3084" s="88" t="s">
        <v>65</v>
      </c>
      <c r="D3084" s="88" t="s">
        <v>134</v>
      </c>
      <c r="E3084" s="130">
        <v>0.06</v>
      </c>
      <c r="F3084" s="130">
        <v>1</v>
      </c>
      <c r="G3084" s="90">
        <v>-5.4404956746948764E-4</v>
      </c>
      <c r="H3084" s="90">
        <v>6.2628990085534075E-2</v>
      </c>
      <c r="I3084" s="90">
        <v>-2.48564343745092</v>
      </c>
      <c r="J3084" s="90">
        <v>85.651030677695672</v>
      </c>
      <c r="K3084" s="90">
        <v>0</v>
      </c>
      <c r="L3084" s="90">
        <v>0</v>
      </c>
      <c r="M3084" s="90">
        <v>0</v>
      </c>
      <c r="N3084" s="89">
        <v>12</v>
      </c>
      <c r="O3084" s="89">
        <v>57</v>
      </c>
      <c r="P3084" s="89">
        <f t="shared" si="85"/>
        <v>30</v>
      </c>
      <c r="Q3084" s="91">
        <f>(((alpha_a*(speed_s^3))+(beta_b*(speed_s^2))+(ceta_c*speed_s))+delta_d)</f>
        <v>52.758480309472567</v>
      </c>
    </row>
    <row r="3085" spans="1:17" x14ac:dyDescent="0.25">
      <c r="A3085" s="88" t="s">
        <v>20</v>
      </c>
      <c r="B3085" s="88" t="s">
        <v>23</v>
      </c>
      <c r="C3085" s="88" t="s">
        <v>65</v>
      </c>
      <c r="D3085" s="88" t="s">
        <v>135</v>
      </c>
      <c r="E3085" s="130">
        <v>0.06</v>
      </c>
      <c r="F3085" s="130">
        <v>1</v>
      </c>
      <c r="G3085" s="90">
        <v>-3.9211438445118551E-4</v>
      </c>
      <c r="H3085" s="90">
        <v>4.891045825585244E-2</v>
      </c>
      <c r="I3085" s="90">
        <v>-2.1132583999253769</v>
      </c>
      <c r="J3085" s="90">
        <v>65.600972412968787</v>
      </c>
      <c r="K3085" s="90">
        <v>0</v>
      </c>
      <c r="L3085" s="90">
        <v>0</v>
      </c>
      <c r="M3085" s="90">
        <v>0</v>
      </c>
      <c r="N3085" s="89">
        <v>12</v>
      </c>
      <c r="O3085" s="89">
        <v>59</v>
      </c>
      <c r="P3085" s="89">
        <f t="shared" si="85"/>
        <v>30</v>
      </c>
      <c r="Q3085" s="91">
        <f>(((alpha_a*(speed_s^3))+(beta_b*(speed_s^2))+(ceta_c*speed_s))+delta_d)</f>
        <v>35.635544465292668</v>
      </c>
    </row>
    <row r="3086" spans="1:17" x14ac:dyDescent="0.25">
      <c r="A3086" s="88" t="s">
        <v>20</v>
      </c>
      <c r="B3086" s="88" t="s">
        <v>23</v>
      </c>
      <c r="C3086" s="88" t="s">
        <v>65</v>
      </c>
      <c r="D3086" s="88" t="s">
        <v>136</v>
      </c>
      <c r="E3086" s="130">
        <v>0.06</v>
      </c>
      <c r="F3086" s="130">
        <v>1</v>
      </c>
      <c r="G3086" s="90">
        <v>-4.0960930006401494E-4</v>
      </c>
      <c r="H3086" s="90">
        <v>5.3480361894881541E-2</v>
      </c>
      <c r="I3086" s="90">
        <v>-2.4477742764410211</v>
      </c>
      <c r="J3086" s="90">
        <v>72.195901877844804</v>
      </c>
      <c r="K3086" s="90">
        <v>0</v>
      </c>
      <c r="L3086" s="90">
        <v>0</v>
      </c>
      <c r="M3086" s="90">
        <v>0</v>
      </c>
      <c r="N3086" s="89">
        <v>12</v>
      </c>
      <c r="O3086" s="89">
        <v>62</v>
      </c>
      <c r="P3086" s="89">
        <f t="shared" si="85"/>
        <v>30</v>
      </c>
      <c r="Q3086" s="91">
        <f>(((alpha_a*(speed_s^3))+(beta_b*(speed_s^2))+(ceta_c*speed_s))+delta_d)</f>
        <v>35.835548188279162</v>
      </c>
    </row>
    <row r="3087" spans="1:17" x14ac:dyDescent="0.25">
      <c r="A3087" s="88" t="s">
        <v>20</v>
      </c>
      <c r="B3087" s="88" t="s">
        <v>23</v>
      </c>
      <c r="C3087" s="88" t="s">
        <v>65</v>
      </c>
      <c r="D3087" s="88" t="s">
        <v>137</v>
      </c>
      <c r="E3087" s="130">
        <v>0.06</v>
      </c>
      <c r="F3087" s="130">
        <v>1</v>
      </c>
      <c r="G3087" s="90">
        <v>20.366215457123424</v>
      </c>
      <c r="H3087" s="90">
        <v>1.6143687840500652E-2</v>
      </c>
      <c r="I3087" s="90">
        <v>428.77467473244951</v>
      </c>
      <c r="J3087" s="90">
        <v>-1.2138737449257229</v>
      </c>
      <c r="K3087" s="90">
        <v>0</v>
      </c>
      <c r="L3087" s="90">
        <v>0</v>
      </c>
      <c r="M3087" s="90">
        <v>0</v>
      </c>
      <c r="N3087" s="89">
        <v>12</v>
      </c>
      <c r="O3087" s="89">
        <v>66</v>
      </c>
      <c r="P3087" s="89">
        <f t="shared" si="85"/>
        <v>30</v>
      </c>
      <c r="Q3087" s="91">
        <f>((alpha_a*(speed_s^beta_b))+(ceta_c*(speed_s^delta_d)))</f>
        <v>28.421176501928691</v>
      </c>
    </row>
    <row r="3088" spans="1:17" x14ac:dyDescent="0.25">
      <c r="A3088" s="88" t="s">
        <v>20</v>
      </c>
      <c r="B3088" s="88" t="s">
        <v>23</v>
      </c>
      <c r="C3088" s="88" t="s">
        <v>65</v>
      </c>
      <c r="D3088" s="88" t="s">
        <v>138</v>
      </c>
      <c r="E3088" s="130">
        <v>0.06</v>
      </c>
      <c r="F3088" s="130">
        <v>1</v>
      </c>
      <c r="G3088" s="90">
        <v>3.547993088238627</v>
      </c>
      <c r="H3088" s="90">
        <v>2.8525492235771672</v>
      </c>
      <c r="I3088" s="90">
        <v>-0.1868423565215572</v>
      </c>
      <c r="J3088" s="90">
        <v>0</v>
      </c>
      <c r="K3088" s="90">
        <v>0</v>
      </c>
      <c r="L3088" s="90">
        <v>0</v>
      </c>
      <c r="M3088" s="90">
        <v>0</v>
      </c>
      <c r="N3088" s="89">
        <v>12</v>
      </c>
      <c r="O3088" s="89">
        <v>69</v>
      </c>
      <c r="P3088" s="89">
        <f t="shared" si="85"/>
        <v>30</v>
      </c>
      <c r="Q3088" s="91">
        <f>EXP((alpha_a+(beta_b/speed_s))+(ceta_c*LN(speed_s)))</f>
        <v>20.238572809595169</v>
      </c>
    </row>
    <row r="3089" spans="1:17" x14ac:dyDescent="0.25">
      <c r="A3089" s="88" t="s">
        <v>20</v>
      </c>
      <c r="B3089" s="88" t="s">
        <v>24</v>
      </c>
      <c r="C3089" s="88" t="s">
        <v>65</v>
      </c>
      <c r="D3089" s="88" t="s">
        <v>134</v>
      </c>
      <c r="E3089" s="130">
        <v>0.06</v>
      </c>
      <c r="F3089" s="130">
        <v>1</v>
      </c>
      <c r="G3089" s="90">
        <v>-4.9097314822055531E-4</v>
      </c>
      <c r="H3089" s="90">
        <v>5.5575454887640791E-2</v>
      </c>
      <c r="I3089" s="90">
        <v>-2.1443943865101818</v>
      </c>
      <c r="J3089" s="90">
        <v>67.88776703842386</v>
      </c>
      <c r="K3089" s="90">
        <v>0</v>
      </c>
      <c r="L3089" s="90">
        <v>0</v>
      </c>
      <c r="M3089" s="90">
        <v>0</v>
      </c>
      <c r="N3089" s="89">
        <v>12</v>
      </c>
      <c r="O3089" s="89">
        <v>57</v>
      </c>
      <c r="P3089" s="89">
        <f t="shared" si="85"/>
        <v>30</v>
      </c>
      <c r="Q3089" s="91">
        <f>(((alpha_a*(speed_s^3))+(beta_b*(speed_s^2))+(ceta_c*speed_s))+delta_d)</f>
        <v>40.317569840040122</v>
      </c>
    </row>
    <row r="3090" spans="1:17" x14ac:dyDescent="0.25">
      <c r="A3090" s="88" t="s">
        <v>20</v>
      </c>
      <c r="B3090" s="88" t="s">
        <v>24</v>
      </c>
      <c r="C3090" s="88" t="s">
        <v>65</v>
      </c>
      <c r="D3090" s="88" t="s">
        <v>135</v>
      </c>
      <c r="E3090" s="130">
        <v>0.06</v>
      </c>
      <c r="F3090" s="130">
        <v>1</v>
      </c>
      <c r="G3090" s="90">
        <v>-2.7028986405223297E-4</v>
      </c>
      <c r="H3090" s="90">
        <v>3.6950990110126182E-2</v>
      </c>
      <c r="I3090" s="90">
        <v>-1.6980740406399828</v>
      </c>
      <c r="J3090" s="90">
        <v>52.707610785135707</v>
      </c>
      <c r="K3090" s="90">
        <v>0</v>
      </c>
      <c r="L3090" s="90">
        <v>0</v>
      </c>
      <c r="M3090" s="90">
        <v>0</v>
      </c>
      <c r="N3090" s="89">
        <v>12</v>
      </c>
      <c r="O3090" s="89">
        <v>65</v>
      </c>
      <c r="P3090" s="89">
        <f t="shared" si="85"/>
        <v>30</v>
      </c>
      <c r="Q3090" s="91">
        <f>(((alpha_a*(speed_s^3))+(beta_b*(speed_s^2))+(ceta_c*speed_s))+delta_d)</f>
        <v>27.723454335639495</v>
      </c>
    </row>
    <row r="3091" spans="1:17" x14ac:dyDescent="0.25">
      <c r="A3091" s="88" t="s">
        <v>20</v>
      </c>
      <c r="B3091" s="88" t="s">
        <v>24</v>
      </c>
      <c r="C3091" s="88" t="s">
        <v>65</v>
      </c>
      <c r="D3091" s="88" t="s">
        <v>136</v>
      </c>
      <c r="E3091" s="130">
        <v>0.06</v>
      </c>
      <c r="F3091" s="130">
        <v>1</v>
      </c>
      <c r="G3091" s="90">
        <v>278.43151780715078</v>
      </c>
      <c r="H3091" s="90">
        <v>-1.1294404772995126</v>
      </c>
      <c r="I3091" s="90">
        <v>26.317474924135347</v>
      </c>
      <c r="J3091" s="90">
        <v>-4.0273304977214153E-2</v>
      </c>
      <c r="K3091" s="90">
        <v>0</v>
      </c>
      <c r="L3091" s="90">
        <v>0</v>
      </c>
      <c r="M3091" s="90">
        <v>0</v>
      </c>
      <c r="N3091" s="89">
        <v>12</v>
      </c>
      <c r="O3091" s="89">
        <v>72</v>
      </c>
      <c r="P3091" s="89">
        <f t="shared" si="85"/>
        <v>30</v>
      </c>
      <c r="Q3091" s="91">
        <f>((alpha_a*(speed_s^beta_b))+(ceta_c*(speed_s^delta_d)))</f>
        <v>28.924396678271918</v>
      </c>
    </row>
    <row r="3092" spans="1:17" x14ac:dyDescent="0.25">
      <c r="A3092" s="88" t="s">
        <v>20</v>
      </c>
      <c r="B3092" s="88" t="s">
        <v>24</v>
      </c>
      <c r="C3092" s="88" t="s">
        <v>65</v>
      </c>
      <c r="D3092" s="88" t="s">
        <v>137</v>
      </c>
      <c r="E3092" s="130">
        <v>0.06</v>
      </c>
      <c r="F3092" s="130">
        <v>1</v>
      </c>
      <c r="G3092" s="90">
        <v>2.6866004144094564</v>
      </c>
      <c r="H3092" s="90">
        <v>10.605416922979245</v>
      </c>
      <c r="I3092" s="90">
        <v>2.8059636760985884E-2</v>
      </c>
      <c r="J3092" s="90">
        <v>0</v>
      </c>
      <c r="K3092" s="90">
        <v>0</v>
      </c>
      <c r="L3092" s="90">
        <v>0</v>
      </c>
      <c r="M3092" s="90">
        <v>0</v>
      </c>
      <c r="N3092" s="89">
        <v>12</v>
      </c>
      <c r="O3092" s="89">
        <v>78</v>
      </c>
      <c r="P3092" s="89">
        <f t="shared" si="85"/>
        <v>30</v>
      </c>
      <c r="Q3092" s="91">
        <f>EXP((alpha_a+(beta_b/speed_s))+(ceta_c*LN(speed_s)))</f>
        <v>23.001298593538806</v>
      </c>
    </row>
    <row r="3093" spans="1:17" x14ac:dyDescent="0.25">
      <c r="A3093" s="88" t="s">
        <v>20</v>
      </c>
      <c r="B3093" s="88" t="s">
        <v>24</v>
      </c>
      <c r="C3093" s="88" t="s">
        <v>65</v>
      </c>
      <c r="D3093" s="88" t="s">
        <v>138</v>
      </c>
      <c r="E3093" s="130">
        <v>0.06</v>
      </c>
      <c r="F3093" s="130">
        <v>1</v>
      </c>
      <c r="G3093" s="90">
        <v>989.75661242621152</v>
      </c>
      <c r="H3093" s="90">
        <v>-2.1851371166111502</v>
      </c>
      <c r="I3093" s="90">
        <v>35.477993681809551</v>
      </c>
      <c r="J3093" s="90">
        <v>-0.23505900542951275</v>
      </c>
      <c r="K3093" s="90">
        <v>0</v>
      </c>
      <c r="L3093" s="90">
        <v>0</v>
      </c>
      <c r="M3093" s="90">
        <v>0</v>
      </c>
      <c r="N3093" s="89">
        <v>12</v>
      </c>
      <c r="O3093" s="89">
        <v>78</v>
      </c>
      <c r="P3093" s="89">
        <f t="shared" si="85"/>
        <v>30</v>
      </c>
      <c r="Q3093" s="91">
        <f>((alpha_a*(speed_s^beta_b))+(ceta_c*(speed_s^delta_d)))</f>
        <v>16.535438493804222</v>
      </c>
    </row>
    <row r="3094" spans="1:17" x14ac:dyDescent="0.25">
      <c r="A3094" s="88" t="s">
        <v>20</v>
      </c>
      <c r="B3094" s="88" t="s">
        <v>19</v>
      </c>
      <c r="C3094" s="88" t="s">
        <v>65</v>
      </c>
      <c r="D3094" s="88" t="s">
        <v>134</v>
      </c>
      <c r="E3094" s="130">
        <v>0.06</v>
      </c>
      <c r="F3094" s="130">
        <v>1</v>
      </c>
      <c r="G3094" s="90">
        <v>3.7703859991245889</v>
      </c>
      <c r="H3094" s="90">
        <v>3.7235655001174504</v>
      </c>
      <c r="I3094" s="90">
        <v>6.967580809937006E-2</v>
      </c>
      <c r="J3094" s="90">
        <v>0</v>
      </c>
      <c r="K3094" s="90">
        <v>0</v>
      </c>
      <c r="L3094" s="90">
        <v>0</v>
      </c>
      <c r="M3094" s="90">
        <v>0</v>
      </c>
      <c r="N3094" s="89">
        <v>9</v>
      </c>
      <c r="O3094" s="89">
        <v>34</v>
      </c>
      <c r="P3094" s="89">
        <f t="shared" si="85"/>
        <v>30</v>
      </c>
      <c r="Q3094" s="91">
        <f>EXP((alpha_a+(beta_b/speed_s))+(ceta_c*LN(speed_s)))</f>
        <v>62.270389582073022</v>
      </c>
    </row>
    <row r="3095" spans="1:17" x14ac:dyDescent="0.25">
      <c r="A3095" s="88" t="s">
        <v>20</v>
      </c>
      <c r="B3095" s="88" t="s">
        <v>19</v>
      </c>
      <c r="C3095" s="88" t="s">
        <v>65</v>
      </c>
      <c r="D3095" s="88" t="s">
        <v>135</v>
      </c>
      <c r="E3095" s="130">
        <v>0.06</v>
      </c>
      <c r="F3095" s="130">
        <v>1</v>
      </c>
      <c r="G3095" s="90">
        <v>-1.9418461960366495E-3</v>
      </c>
      <c r="H3095" s="90">
        <v>0.14796668917881023</v>
      </c>
      <c r="I3095" s="90">
        <v>-3.8191703528157648</v>
      </c>
      <c r="J3095" s="90">
        <v>73.973464650150746</v>
      </c>
      <c r="K3095" s="90">
        <v>0</v>
      </c>
      <c r="L3095" s="90">
        <v>0</v>
      </c>
      <c r="M3095" s="90">
        <v>0</v>
      </c>
      <c r="N3095" s="89">
        <v>9</v>
      </c>
      <c r="O3095" s="89">
        <v>36</v>
      </c>
      <c r="P3095" s="89">
        <f t="shared" si="85"/>
        <v>30</v>
      </c>
      <c r="Q3095" s="91">
        <f>(((alpha_a*(speed_s^3))+(beta_b*(speed_s^2))+(ceta_c*speed_s))+delta_d)</f>
        <v>40.138527033617464</v>
      </c>
    </row>
    <row r="3096" spans="1:17" x14ac:dyDescent="0.25">
      <c r="A3096" s="88" t="s">
        <v>20</v>
      </c>
      <c r="B3096" s="88" t="s">
        <v>19</v>
      </c>
      <c r="C3096" s="88" t="s">
        <v>65</v>
      </c>
      <c r="D3096" s="88" t="s">
        <v>136</v>
      </c>
      <c r="E3096" s="130">
        <v>0.06</v>
      </c>
      <c r="F3096" s="130">
        <v>1</v>
      </c>
      <c r="G3096" s="90">
        <v>-1.3385930720794387E-3</v>
      </c>
      <c r="H3096" s="90">
        <v>0.11441803728089812</v>
      </c>
      <c r="I3096" s="90">
        <v>-3.4097040316480971</v>
      </c>
      <c r="J3096" s="90">
        <v>72.872163646216492</v>
      </c>
      <c r="K3096" s="90">
        <v>0</v>
      </c>
      <c r="L3096" s="90">
        <v>0</v>
      </c>
      <c r="M3096" s="90">
        <v>0</v>
      </c>
      <c r="N3096" s="89">
        <v>9</v>
      </c>
      <c r="O3096" s="89">
        <v>39</v>
      </c>
      <c r="P3096" s="89">
        <f t="shared" si="85"/>
        <v>30</v>
      </c>
      <c r="Q3096" s="91">
        <f>(((alpha_a*(speed_s^3))+(beta_b*(speed_s^2))+(ceta_c*speed_s))+delta_d)</f>
        <v>37.415263303437044</v>
      </c>
    </row>
    <row r="3097" spans="1:17" x14ac:dyDescent="0.25">
      <c r="A3097" s="88" t="s">
        <v>20</v>
      </c>
      <c r="B3097" s="88" t="s">
        <v>19</v>
      </c>
      <c r="C3097" s="88" t="s">
        <v>65</v>
      </c>
      <c r="D3097" s="88" t="s">
        <v>137</v>
      </c>
      <c r="E3097" s="130">
        <v>0.06</v>
      </c>
      <c r="F3097" s="130">
        <v>1</v>
      </c>
      <c r="G3097" s="90">
        <v>-1.3271943373011916E-3</v>
      </c>
      <c r="H3097" s="90">
        <v>0.12740001827037245</v>
      </c>
      <c r="I3097" s="90">
        <v>-4.2466221828396753</v>
      </c>
      <c r="J3097" s="90">
        <v>79.486559768201914</v>
      </c>
      <c r="K3097" s="90">
        <v>0</v>
      </c>
      <c r="L3097" s="90">
        <v>0</v>
      </c>
      <c r="M3097" s="90">
        <v>0</v>
      </c>
      <c r="N3097" s="89">
        <v>9</v>
      </c>
      <c r="O3097" s="89">
        <v>40</v>
      </c>
      <c r="P3097" s="89">
        <f t="shared" si="85"/>
        <v>30</v>
      </c>
      <c r="Q3097" s="91">
        <f>(((alpha_a*(speed_s^3))+(beta_b*(speed_s^2))+(ceta_c*speed_s))+delta_d)</f>
        <v>30.913663619214688</v>
      </c>
    </row>
    <row r="3098" spans="1:17" x14ac:dyDescent="0.25">
      <c r="A3098" s="88" t="s">
        <v>20</v>
      </c>
      <c r="B3098" s="88" t="s">
        <v>19</v>
      </c>
      <c r="C3098" s="88" t="s">
        <v>65</v>
      </c>
      <c r="D3098" s="88" t="s">
        <v>138</v>
      </c>
      <c r="E3098" s="130">
        <v>0.06</v>
      </c>
      <c r="F3098" s="130">
        <v>1</v>
      </c>
      <c r="G3098" s="90">
        <v>-3.4448685849291935E-4</v>
      </c>
      <c r="H3098" s="90">
        <v>4.9691520687862215E-2</v>
      </c>
      <c r="I3098" s="90">
        <v>-2.639760101987751</v>
      </c>
      <c r="J3098" s="90">
        <v>67.419816613329616</v>
      </c>
      <c r="K3098" s="90">
        <v>0</v>
      </c>
      <c r="L3098" s="90">
        <v>0</v>
      </c>
      <c r="M3098" s="90">
        <v>0</v>
      </c>
      <c r="N3098" s="89">
        <v>6</v>
      </c>
      <c r="O3098" s="89">
        <v>41</v>
      </c>
      <c r="P3098" s="89">
        <f t="shared" si="85"/>
        <v>30</v>
      </c>
      <c r="Q3098" s="91">
        <f>(((alpha_a*(speed_s^3))+(beta_b*(speed_s^2))+(ceta_c*speed_s))+delta_d)</f>
        <v>23.648236993464266</v>
      </c>
    </row>
    <row r="3099" spans="1:17" x14ac:dyDescent="0.25">
      <c r="A3099" s="88" t="s">
        <v>20</v>
      </c>
      <c r="B3099" s="88" t="s">
        <v>22</v>
      </c>
      <c r="C3099" s="88" t="s">
        <v>65</v>
      </c>
      <c r="D3099" s="88" t="s">
        <v>134</v>
      </c>
      <c r="E3099" s="130">
        <v>0.06</v>
      </c>
      <c r="F3099" s="130">
        <v>1</v>
      </c>
      <c r="G3099" s="90">
        <v>3.3084344590004973</v>
      </c>
      <c r="H3099" s="90">
        <v>2.9499053509505364</v>
      </c>
      <c r="I3099" s="90">
        <v>-5.6589134605502633E-2</v>
      </c>
      <c r="J3099" s="90">
        <v>0</v>
      </c>
      <c r="K3099" s="90">
        <v>0</v>
      </c>
      <c r="L3099" s="90">
        <v>0</v>
      </c>
      <c r="M3099" s="90">
        <v>0</v>
      </c>
      <c r="N3099" s="89">
        <v>11</v>
      </c>
      <c r="O3099" s="89">
        <v>55</v>
      </c>
      <c r="P3099" s="89">
        <f t="shared" si="85"/>
        <v>30</v>
      </c>
      <c r="Q3099" s="91">
        <f>EXP((alpha_a+(beta_b/speed_s))+(ceta_c*LN(speed_s)))</f>
        <v>24.885711935300069</v>
      </c>
    </row>
    <row r="3100" spans="1:17" x14ac:dyDescent="0.25">
      <c r="A3100" s="88" t="s">
        <v>20</v>
      </c>
      <c r="B3100" s="88" t="s">
        <v>22</v>
      </c>
      <c r="C3100" s="88" t="s">
        <v>65</v>
      </c>
      <c r="D3100" s="88" t="s">
        <v>135</v>
      </c>
      <c r="E3100" s="130">
        <v>0.06</v>
      </c>
      <c r="F3100" s="130">
        <v>1</v>
      </c>
      <c r="G3100" s="90">
        <v>-1.9342158884098041E-4</v>
      </c>
      <c r="H3100" s="90">
        <v>2.4245246416817738E-2</v>
      </c>
      <c r="I3100" s="90">
        <v>-1.0431011005685504</v>
      </c>
      <c r="J3100" s="90">
        <v>33.410148163269895</v>
      </c>
      <c r="K3100" s="90">
        <v>0</v>
      </c>
      <c r="L3100" s="90">
        <v>0</v>
      </c>
      <c r="M3100" s="90">
        <v>0</v>
      </c>
      <c r="N3100" s="89">
        <v>11</v>
      </c>
      <c r="O3100" s="89">
        <v>57</v>
      </c>
      <c r="P3100" s="89">
        <f t="shared" si="85"/>
        <v>30</v>
      </c>
      <c r="Q3100" s="91">
        <f>(((alpha_a*(speed_s^3))+(beta_b*(speed_s^2))+(ceta_c*speed_s))+delta_d)</f>
        <v>18.715454022642877</v>
      </c>
    </row>
    <row r="3101" spans="1:17" x14ac:dyDescent="0.25">
      <c r="A3101" s="88" t="s">
        <v>20</v>
      </c>
      <c r="B3101" s="88" t="s">
        <v>22</v>
      </c>
      <c r="C3101" s="88" t="s">
        <v>65</v>
      </c>
      <c r="D3101" s="88" t="s">
        <v>136</v>
      </c>
      <c r="E3101" s="130">
        <v>0.06</v>
      </c>
      <c r="F3101" s="130">
        <v>1</v>
      </c>
      <c r="G3101" s="90">
        <v>72.301966616814596</v>
      </c>
      <c r="H3101" s="90">
        <v>1.007530653343423</v>
      </c>
      <c r="I3101" s="90">
        <v>-0.45956024430105924</v>
      </c>
      <c r="J3101" s="90">
        <v>0</v>
      </c>
      <c r="K3101" s="90">
        <v>0</v>
      </c>
      <c r="L3101" s="90">
        <v>0</v>
      </c>
      <c r="M3101" s="90">
        <v>0</v>
      </c>
      <c r="N3101" s="89">
        <v>11</v>
      </c>
      <c r="O3101" s="89">
        <v>60</v>
      </c>
      <c r="P3101" s="89">
        <f t="shared" si="85"/>
        <v>30</v>
      </c>
      <c r="Q3101" s="91">
        <f>((alpha_a*(beta_b^speed_s))*(speed_s^ceta_c))</f>
        <v>18.970201688589345</v>
      </c>
    </row>
    <row r="3102" spans="1:17" x14ac:dyDescent="0.25">
      <c r="A3102" s="88" t="s">
        <v>20</v>
      </c>
      <c r="B3102" s="88" t="s">
        <v>22</v>
      </c>
      <c r="C3102" s="88" t="s">
        <v>65</v>
      </c>
      <c r="D3102" s="88" t="s">
        <v>137</v>
      </c>
      <c r="E3102" s="130">
        <v>0.06</v>
      </c>
      <c r="F3102" s="130">
        <v>1</v>
      </c>
      <c r="G3102" s="90">
        <v>14.806895868758899</v>
      </c>
      <c r="H3102" s="90">
        <v>-4.6992532639904459E-2</v>
      </c>
      <c r="I3102" s="90">
        <v>423.49013279407922</v>
      </c>
      <c r="J3102" s="90">
        <v>-1.4424453698055466</v>
      </c>
      <c r="K3102" s="90">
        <v>0</v>
      </c>
      <c r="L3102" s="90">
        <v>0</v>
      </c>
      <c r="M3102" s="90">
        <v>0</v>
      </c>
      <c r="N3102" s="89">
        <v>11</v>
      </c>
      <c r="O3102" s="89">
        <v>61</v>
      </c>
      <c r="P3102" s="89">
        <f t="shared" si="85"/>
        <v>30</v>
      </c>
      <c r="Q3102" s="91">
        <f>((alpha_a*(speed_s^beta_b))+(ceta_c*(speed_s^delta_d)))</f>
        <v>15.754298388161711</v>
      </c>
    </row>
    <row r="3103" spans="1:17" x14ac:dyDescent="0.25">
      <c r="A3103" s="88" t="s">
        <v>20</v>
      </c>
      <c r="B3103" s="88" t="s">
        <v>22</v>
      </c>
      <c r="C3103" s="88" t="s">
        <v>65</v>
      </c>
      <c r="D3103" s="88" t="s">
        <v>138</v>
      </c>
      <c r="E3103" s="130">
        <v>0.06</v>
      </c>
      <c r="F3103" s="130">
        <v>1</v>
      </c>
      <c r="G3103" s="90">
        <v>8.1503546959407664</v>
      </c>
      <c r="H3103" s="90">
        <v>49.426991459599314</v>
      </c>
      <c r="I3103" s="90">
        <v>-0.31101372142584527</v>
      </c>
      <c r="J3103" s="90">
        <v>0.36107993260397997</v>
      </c>
      <c r="K3103" s="90">
        <v>3.9394083953075747E-2</v>
      </c>
      <c r="L3103" s="90">
        <v>0</v>
      </c>
      <c r="M3103" s="90">
        <v>0</v>
      </c>
      <c r="N3103" s="89">
        <v>11</v>
      </c>
      <c r="O3103" s="89">
        <v>63</v>
      </c>
      <c r="P3103" s="89">
        <f t="shared" si="85"/>
        <v>30</v>
      </c>
      <c r="Q3103" s="91">
        <f>(alpha_a+(beta_b/(1+EXP((((-1)*ceta_c)+(delta_d*LN(speed_s)))+(epsilon_e*speed_s)))))</f>
        <v>11.202420162945037</v>
      </c>
    </row>
    <row r="3104" spans="1:17" x14ac:dyDescent="0.25">
      <c r="A3104" s="88" t="s">
        <v>20</v>
      </c>
      <c r="B3104" s="88" t="s">
        <v>21</v>
      </c>
      <c r="C3104" s="88" t="s">
        <v>65</v>
      </c>
      <c r="D3104" s="88" t="s">
        <v>134</v>
      </c>
      <c r="E3104" s="130">
        <v>0.06</v>
      </c>
      <c r="F3104" s="130">
        <v>1</v>
      </c>
      <c r="G3104" s="90">
        <v>-7.9914275277070078E-4</v>
      </c>
      <c r="H3104" s="90">
        <v>7.6354066594899794E-2</v>
      </c>
      <c r="I3104" s="90">
        <v>-2.6249495371569145</v>
      </c>
      <c r="J3104" s="90">
        <v>75.205429788309516</v>
      </c>
      <c r="K3104" s="90">
        <v>0</v>
      </c>
      <c r="L3104" s="90">
        <v>0</v>
      </c>
      <c r="M3104" s="90">
        <v>0</v>
      </c>
      <c r="N3104" s="89">
        <v>11</v>
      </c>
      <c r="O3104" s="89">
        <v>40</v>
      </c>
      <c r="P3104" s="89">
        <f t="shared" si="85"/>
        <v>30</v>
      </c>
      <c r="Q3104" s="91">
        <f>(((alpha_a*(speed_s^3))+(beta_b*(speed_s^2))+(ceta_c*speed_s))+delta_d)</f>
        <v>43.598749284202981</v>
      </c>
    </row>
    <row r="3105" spans="1:17" x14ac:dyDescent="0.25">
      <c r="A3105" s="88" t="s">
        <v>20</v>
      </c>
      <c r="B3105" s="88" t="s">
        <v>21</v>
      </c>
      <c r="C3105" s="88" t="s">
        <v>65</v>
      </c>
      <c r="D3105" s="88" t="s">
        <v>135</v>
      </c>
      <c r="E3105" s="130">
        <v>0.06</v>
      </c>
      <c r="F3105" s="130">
        <v>1</v>
      </c>
      <c r="G3105" s="90">
        <v>-4.7339418362727064E-4</v>
      </c>
      <c r="H3105" s="90">
        <v>4.8602216873780593E-2</v>
      </c>
      <c r="I3105" s="90">
        <v>-1.7245206118600307</v>
      </c>
      <c r="J3105" s="90">
        <v>48.237919198679208</v>
      </c>
      <c r="K3105" s="90">
        <v>0</v>
      </c>
      <c r="L3105" s="90">
        <v>0</v>
      </c>
      <c r="M3105" s="90">
        <v>0</v>
      </c>
      <c r="N3105" s="89">
        <v>11</v>
      </c>
      <c r="O3105" s="89">
        <v>45</v>
      </c>
      <c r="P3105" s="89">
        <f t="shared" si="85"/>
        <v>30</v>
      </c>
      <c r="Q3105" s="91">
        <f>(((alpha_a*(speed_s^3))+(beta_b*(speed_s^2))+(ceta_c*speed_s))+delta_d)</f>
        <v>27.462653071344512</v>
      </c>
    </row>
    <row r="3106" spans="1:17" x14ac:dyDescent="0.25">
      <c r="A3106" s="88" t="s">
        <v>20</v>
      </c>
      <c r="B3106" s="88" t="s">
        <v>21</v>
      </c>
      <c r="C3106" s="88" t="s">
        <v>65</v>
      </c>
      <c r="D3106" s="88" t="s">
        <v>136</v>
      </c>
      <c r="E3106" s="130">
        <v>0.06</v>
      </c>
      <c r="F3106" s="130">
        <v>1</v>
      </c>
      <c r="G3106" s="90">
        <v>-3.8057875537182945E-4</v>
      </c>
      <c r="H3106" s="90">
        <v>4.4188755786251914E-2</v>
      </c>
      <c r="I3106" s="90">
        <v>-1.7646478049333654</v>
      </c>
      <c r="J3106" s="90">
        <v>50.291743870931562</v>
      </c>
      <c r="K3106" s="90">
        <v>0</v>
      </c>
      <c r="L3106" s="90">
        <v>0</v>
      </c>
      <c r="M3106" s="90">
        <v>0</v>
      </c>
      <c r="N3106" s="89">
        <v>10</v>
      </c>
      <c r="O3106" s="89">
        <v>52</v>
      </c>
      <c r="P3106" s="89">
        <f t="shared" si="85"/>
        <v>30</v>
      </c>
      <c r="Q3106" s="91">
        <f>(((alpha_a*(speed_s^3))+(beta_b*(speed_s^2))+(ceta_c*speed_s))+delta_d)</f>
        <v>26.846563535517923</v>
      </c>
    </row>
    <row r="3107" spans="1:17" x14ac:dyDescent="0.25">
      <c r="A3107" s="88" t="s">
        <v>20</v>
      </c>
      <c r="B3107" s="88" t="s">
        <v>21</v>
      </c>
      <c r="C3107" s="88" t="s">
        <v>65</v>
      </c>
      <c r="D3107" s="88" t="s">
        <v>137</v>
      </c>
      <c r="E3107" s="130">
        <v>0.06</v>
      </c>
      <c r="F3107" s="130">
        <v>1</v>
      </c>
      <c r="G3107" s="90">
        <v>3.4364646808366444</v>
      </c>
      <c r="H3107" s="90">
        <v>5.5810746653115428</v>
      </c>
      <c r="I3107" s="90">
        <v>-0.15580058094136837</v>
      </c>
      <c r="J3107" s="90">
        <v>0</v>
      </c>
      <c r="K3107" s="90">
        <v>0</v>
      </c>
      <c r="L3107" s="90">
        <v>0</v>
      </c>
      <c r="M3107" s="90">
        <v>0</v>
      </c>
      <c r="N3107" s="89">
        <v>11</v>
      </c>
      <c r="O3107" s="89">
        <v>54</v>
      </c>
      <c r="P3107" s="89">
        <f t="shared" si="85"/>
        <v>30</v>
      </c>
      <c r="Q3107" s="91">
        <f>EXP((alpha_a+(beta_b/speed_s))+(ceta_c*LN(speed_s)))</f>
        <v>22.034115902154618</v>
      </c>
    </row>
    <row r="3108" spans="1:17" x14ac:dyDescent="0.25">
      <c r="A3108" s="88" t="s">
        <v>20</v>
      </c>
      <c r="B3108" s="88" t="s">
        <v>21</v>
      </c>
      <c r="C3108" s="88" t="s">
        <v>65</v>
      </c>
      <c r="D3108" s="88" t="s">
        <v>138</v>
      </c>
      <c r="E3108" s="130">
        <v>0.06</v>
      </c>
      <c r="F3108" s="130">
        <v>1</v>
      </c>
      <c r="G3108" s="90">
        <v>-1.4945059757070321E-4</v>
      </c>
      <c r="H3108" s="90">
        <v>2.0370550290585935E-2</v>
      </c>
      <c r="I3108" s="90">
        <v>-1.0055685832586465</v>
      </c>
      <c r="J3108" s="90">
        <v>32.031261523534397</v>
      </c>
      <c r="K3108" s="90">
        <v>0</v>
      </c>
      <c r="L3108" s="90">
        <v>0</v>
      </c>
      <c r="M3108" s="90">
        <v>0</v>
      </c>
      <c r="N3108" s="89">
        <v>11</v>
      </c>
      <c r="O3108" s="89">
        <v>55</v>
      </c>
      <c r="P3108" s="89">
        <f t="shared" si="85"/>
        <v>30</v>
      </c>
      <c r="Q3108" s="91">
        <f>(((alpha_a*(speed_s^3))+(beta_b*(speed_s^2))+(ceta_c*speed_s))+delta_d)</f>
        <v>16.16253315289336</v>
      </c>
    </row>
    <row r="3109" spans="1:17" x14ac:dyDescent="0.25">
      <c r="A3109" s="88" t="s">
        <v>6</v>
      </c>
      <c r="B3109" s="88" t="s">
        <v>5</v>
      </c>
      <c r="C3109" s="88" t="s">
        <v>65</v>
      </c>
      <c r="D3109" s="88" t="s">
        <v>134</v>
      </c>
      <c r="E3109" s="130">
        <v>0.06</v>
      </c>
      <c r="F3109" s="130">
        <v>1</v>
      </c>
      <c r="G3109" s="90">
        <v>-3.3403903281591248E-4</v>
      </c>
      <c r="H3109" s="90">
        <v>3.8834432252888858E-2</v>
      </c>
      <c r="I3109" s="90">
        <v>-1.5892826951661085</v>
      </c>
      <c r="J3109" s="90">
        <v>63.289683039096872</v>
      </c>
      <c r="K3109" s="90">
        <v>0</v>
      </c>
      <c r="L3109" s="90">
        <v>0</v>
      </c>
      <c r="M3109" s="90">
        <v>0</v>
      </c>
      <c r="N3109" s="89">
        <v>12</v>
      </c>
      <c r="O3109" s="89">
        <v>50</v>
      </c>
      <c r="P3109" s="89">
        <f t="shared" si="85"/>
        <v>30</v>
      </c>
      <c r="Q3109" s="91">
        <f>(((alpha_a*(speed_s^3))+(beta_b*(speed_s^2))+(ceta_c*speed_s))+delta_d)</f>
        <v>41.543137325683951</v>
      </c>
    </row>
    <row r="3110" spans="1:17" x14ac:dyDescent="0.25">
      <c r="A3110" s="88" t="s">
        <v>6</v>
      </c>
      <c r="B3110" s="88" t="s">
        <v>5</v>
      </c>
      <c r="C3110" s="88" t="s">
        <v>65</v>
      </c>
      <c r="D3110" s="88" t="s">
        <v>135</v>
      </c>
      <c r="E3110" s="130">
        <v>0.06</v>
      </c>
      <c r="F3110" s="130">
        <v>1</v>
      </c>
      <c r="G3110" s="90">
        <v>-2.0149586442317144E-4</v>
      </c>
      <c r="H3110" s="90">
        <v>2.3409161505520519E-2</v>
      </c>
      <c r="I3110" s="90">
        <v>-0.95666911291891699</v>
      </c>
      <c r="J3110" s="90">
        <v>38.244084437551059</v>
      </c>
      <c r="K3110" s="90">
        <v>0</v>
      </c>
      <c r="L3110" s="90">
        <v>0</v>
      </c>
      <c r="M3110" s="90">
        <v>0</v>
      </c>
      <c r="N3110" s="89">
        <v>12</v>
      </c>
      <c r="O3110" s="89">
        <v>51</v>
      </c>
      <c r="P3110" s="89">
        <f t="shared" si="85"/>
        <v>30</v>
      </c>
      <c r="Q3110" s="91">
        <f>(((alpha_a*(speed_s^3))+(beta_b*(speed_s^2))+(ceta_c*speed_s))+delta_d)</f>
        <v>25.17186806552639</v>
      </c>
    </row>
    <row r="3111" spans="1:17" x14ac:dyDescent="0.25">
      <c r="A3111" s="88" t="s">
        <v>6</v>
      </c>
      <c r="B3111" s="88" t="s">
        <v>5</v>
      </c>
      <c r="C3111" s="88" t="s">
        <v>65</v>
      </c>
      <c r="D3111" s="88" t="s">
        <v>136</v>
      </c>
      <c r="E3111" s="130">
        <v>0.06</v>
      </c>
      <c r="F3111" s="130">
        <v>1</v>
      </c>
      <c r="G3111" s="90">
        <v>-3.3968609343502221E-4</v>
      </c>
      <c r="H3111" s="90">
        <v>3.8169101714279133E-2</v>
      </c>
      <c r="I3111" s="90">
        <v>-1.4761290732787409</v>
      </c>
      <c r="J3111" s="90">
        <v>44.368738115571396</v>
      </c>
      <c r="K3111" s="90">
        <v>0</v>
      </c>
      <c r="L3111" s="90">
        <v>0</v>
      </c>
      <c r="M3111" s="90">
        <v>0</v>
      </c>
      <c r="N3111" s="89">
        <v>12</v>
      </c>
      <c r="O3111" s="89">
        <v>52</v>
      </c>
      <c r="P3111" s="89">
        <f t="shared" si="85"/>
        <v>30</v>
      </c>
      <c r="Q3111" s="91">
        <f>(((alpha_a*(speed_s^3))+(beta_b*(speed_s^2))+(ceta_c*speed_s))+delta_d)</f>
        <v>25.265532937314795</v>
      </c>
    </row>
    <row r="3112" spans="1:17" x14ac:dyDescent="0.25">
      <c r="A3112" s="88" t="s">
        <v>6</v>
      </c>
      <c r="B3112" s="88" t="s">
        <v>5</v>
      </c>
      <c r="C3112" s="88" t="s">
        <v>65</v>
      </c>
      <c r="D3112" s="88" t="s">
        <v>137</v>
      </c>
      <c r="E3112" s="130">
        <v>0.06</v>
      </c>
      <c r="F3112" s="130">
        <v>1</v>
      </c>
      <c r="G3112" s="90">
        <v>2.7656474053849407</v>
      </c>
      <c r="H3112" s="90">
        <v>5.3017600137265131</v>
      </c>
      <c r="I3112" s="90">
        <v>1.412528389692972E-2</v>
      </c>
      <c r="J3112" s="90">
        <v>0</v>
      </c>
      <c r="K3112" s="90">
        <v>0</v>
      </c>
      <c r="L3112" s="90">
        <v>0</v>
      </c>
      <c r="M3112" s="90">
        <v>0</v>
      </c>
      <c r="N3112" s="89">
        <v>12</v>
      </c>
      <c r="O3112" s="89">
        <v>55</v>
      </c>
      <c r="P3112" s="89">
        <f t="shared" si="85"/>
        <v>30</v>
      </c>
      <c r="Q3112" s="91">
        <f>EXP((alpha_a+(beta_b/speed_s))+(ceta_c*LN(speed_s)))</f>
        <v>19.893949052547306</v>
      </c>
    </row>
    <row r="3113" spans="1:17" x14ac:dyDescent="0.25">
      <c r="A3113" s="88" t="s">
        <v>6</v>
      </c>
      <c r="B3113" s="88" t="s">
        <v>5</v>
      </c>
      <c r="C3113" s="88" t="s">
        <v>65</v>
      </c>
      <c r="D3113" s="88" t="s">
        <v>138</v>
      </c>
      <c r="E3113" s="130">
        <v>0.06</v>
      </c>
      <c r="F3113" s="130">
        <v>1</v>
      </c>
      <c r="G3113" s="90">
        <v>2.8516894349736233</v>
      </c>
      <c r="H3113" s="90">
        <v>2.8491638612570478</v>
      </c>
      <c r="I3113" s="90">
        <v>-9.8301483250634175E-2</v>
      </c>
      <c r="J3113" s="90">
        <v>0</v>
      </c>
      <c r="K3113" s="90">
        <v>0</v>
      </c>
      <c r="L3113" s="90">
        <v>0</v>
      </c>
      <c r="M3113" s="90">
        <v>0</v>
      </c>
      <c r="N3113" s="89">
        <v>12</v>
      </c>
      <c r="O3113" s="89">
        <v>57</v>
      </c>
      <c r="P3113" s="89">
        <f t="shared" si="85"/>
        <v>30</v>
      </c>
      <c r="Q3113" s="91">
        <f>EXP((alpha_a+(beta_b/speed_s))+(ceta_c*LN(speed_s)))</f>
        <v>13.630621140451931</v>
      </c>
    </row>
    <row r="3114" spans="1:17" x14ac:dyDescent="0.25">
      <c r="A3114" s="88" t="s">
        <v>6</v>
      </c>
      <c r="B3114" s="88" t="s">
        <v>5</v>
      </c>
      <c r="C3114" s="88" t="s">
        <v>65</v>
      </c>
      <c r="D3114" s="88" t="s">
        <v>131</v>
      </c>
      <c r="E3114" s="130">
        <v>0.06</v>
      </c>
      <c r="F3114" s="130">
        <v>1</v>
      </c>
      <c r="G3114" s="90">
        <v>6.4025856290999998</v>
      </c>
      <c r="H3114" s="90">
        <v>-0.18560975190000001</v>
      </c>
      <c r="I3114" s="90">
        <v>9.5051429999999995E-4</v>
      </c>
      <c r="J3114" s="90">
        <v>73.577928511799996</v>
      </c>
      <c r="K3114" s="90">
        <v>1</v>
      </c>
      <c r="L3114" s="90">
        <v>-2.1181304799999998E-2</v>
      </c>
      <c r="M3114" s="90">
        <v>7.2121799999999998E-5</v>
      </c>
      <c r="N3114" s="89">
        <v>5</v>
      </c>
      <c r="O3114" s="89">
        <v>55</v>
      </c>
      <c r="P3114" s="89">
        <f t="shared" si="85"/>
        <v>30</v>
      </c>
      <c r="Q3114" s="91">
        <f>(alpha_a+beta_b*speed_s+ceta_c*speed_s^2+delta_d/speed_s)/(epsilon_e+feta_f*speed_s+gamma_g*speed_s^2)</f>
        <v>9.6452580343613619</v>
      </c>
    </row>
    <row r="3115" spans="1:17" x14ac:dyDescent="0.25">
      <c r="A3115" s="88" t="s">
        <v>6</v>
      </c>
      <c r="B3115" s="88" t="s">
        <v>5</v>
      </c>
      <c r="C3115" s="88" t="s">
        <v>65</v>
      </c>
      <c r="D3115" s="88" t="s">
        <v>132</v>
      </c>
      <c r="E3115" s="130">
        <v>0.06</v>
      </c>
      <c r="F3115" s="130">
        <v>1</v>
      </c>
      <c r="G3115" s="90">
        <v>50.526785665699997</v>
      </c>
      <c r="H3115" s="90">
        <v>-3.2711611547000001</v>
      </c>
      <c r="I3115" s="90">
        <v>0.23355740689999999</v>
      </c>
      <c r="J3115" s="90">
        <v>28.126030979500001</v>
      </c>
      <c r="K3115" s="90">
        <v>1</v>
      </c>
      <c r="L3115" s="90">
        <v>-0.1145075953</v>
      </c>
      <c r="M3115" s="90">
        <v>4.5409233399999999E-2</v>
      </c>
      <c r="N3115" s="89">
        <v>5</v>
      </c>
      <c r="O3115" s="89">
        <v>55</v>
      </c>
      <c r="P3115" s="89">
        <f t="shared" si="85"/>
        <v>30</v>
      </c>
      <c r="Q3115" s="91">
        <f>(alpha_a+beta_b*speed_s+ceta_c*speed_s^2+delta_d/speed_s)/(epsilon_e+feta_f*speed_s+gamma_g*speed_s^2)</f>
        <v>4.25495802666663</v>
      </c>
    </row>
    <row r="3116" spans="1:17" x14ac:dyDescent="0.25">
      <c r="A3116" s="88" t="s">
        <v>6</v>
      </c>
      <c r="B3116" s="88" t="s">
        <v>5</v>
      </c>
      <c r="C3116" s="88" t="s">
        <v>65</v>
      </c>
      <c r="D3116" s="88" t="s">
        <v>133</v>
      </c>
      <c r="E3116" s="130">
        <v>0.06</v>
      </c>
      <c r="F3116" s="130">
        <v>1</v>
      </c>
      <c r="G3116" s="90">
        <v>-22.593961960800002</v>
      </c>
      <c r="H3116" s="90">
        <v>1.3500310120000001</v>
      </c>
      <c r="I3116" s="90">
        <v>0.1086229856</v>
      </c>
      <c r="J3116" s="90">
        <v>158.32950649029999</v>
      </c>
      <c r="K3116" s="90">
        <v>1</v>
      </c>
      <c r="L3116" s="90">
        <v>0.16399870020000001</v>
      </c>
      <c r="M3116" s="90">
        <v>0.31355064069999999</v>
      </c>
      <c r="N3116" s="89">
        <v>5</v>
      </c>
      <c r="O3116" s="89">
        <v>55</v>
      </c>
      <c r="P3116" s="89">
        <f t="shared" si="85"/>
        <v>30</v>
      </c>
      <c r="Q3116" s="91">
        <f>(alpha_a+beta_b*speed_s+ceta_c*speed_s^2+delta_d/speed_s)/(epsilon_e+feta_f*speed_s+gamma_g*speed_s^2)</f>
        <v>0.41978057361260207</v>
      </c>
    </row>
    <row r="3117" spans="1:17" x14ac:dyDescent="0.25">
      <c r="A3117" s="88" t="s">
        <v>6</v>
      </c>
      <c r="B3117" s="88" t="s">
        <v>10</v>
      </c>
      <c r="C3117" s="88" t="s">
        <v>65</v>
      </c>
      <c r="D3117" s="88" t="s">
        <v>134</v>
      </c>
      <c r="E3117" s="130">
        <v>0.06</v>
      </c>
      <c r="F3117" s="130">
        <v>1</v>
      </c>
      <c r="G3117" s="90">
        <v>-6.4970394636018971E-4</v>
      </c>
      <c r="H3117" s="90">
        <v>5.924912263700656E-2</v>
      </c>
      <c r="I3117" s="90">
        <v>-1.9214775351532687</v>
      </c>
      <c r="J3117" s="90">
        <v>78.847314286018303</v>
      </c>
      <c r="K3117" s="90">
        <v>0</v>
      </c>
      <c r="L3117" s="90">
        <v>0</v>
      </c>
      <c r="M3117" s="90">
        <v>0</v>
      </c>
      <c r="N3117" s="89">
        <v>12</v>
      </c>
      <c r="O3117" s="89">
        <v>42</v>
      </c>
      <c r="P3117" s="89">
        <f t="shared" si="85"/>
        <v>30</v>
      </c>
      <c r="Q3117" s="91">
        <f>(((alpha_a*(speed_s^3))+(beta_b*(speed_s^2))+(ceta_c*speed_s))+delta_d)</f>
        <v>56.985192053001022</v>
      </c>
    </row>
    <row r="3118" spans="1:17" x14ac:dyDescent="0.25">
      <c r="A3118" s="88" t="s">
        <v>6</v>
      </c>
      <c r="B3118" s="88" t="s">
        <v>10</v>
      </c>
      <c r="C3118" s="88" t="s">
        <v>65</v>
      </c>
      <c r="D3118" s="88" t="s">
        <v>135</v>
      </c>
      <c r="E3118" s="130">
        <v>0.06</v>
      </c>
      <c r="F3118" s="130">
        <v>1</v>
      </c>
      <c r="G3118" s="90">
        <v>-4.5038152184226208E-4</v>
      </c>
      <c r="H3118" s="90">
        <v>4.3663038034283973E-2</v>
      </c>
      <c r="I3118" s="90">
        <v>-1.5326501465219626</v>
      </c>
      <c r="J3118" s="90">
        <v>56.391379063233629</v>
      </c>
      <c r="K3118" s="90">
        <v>0</v>
      </c>
      <c r="L3118" s="90">
        <v>0</v>
      </c>
      <c r="M3118" s="90">
        <v>0</v>
      </c>
      <c r="N3118" s="89">
        <v>12</v>
      </c>
      <c r="O3118" s="89">
        <v>43</v>
      </c>
      <c r="P3118" s="89">
        <f t="shared" si="85"/>
        <v>30</v>
      </c>
      <c r="Q3118" s="91">
        <f>(((alpha_a*(speed_s^3))+(beta_b*(speed_s^2))+(ceta_c*speed_s))+delta_d)</f>
        <v>37.548307808689252</v>
      </c>
    </row>
    <row r="3119" spans="1:17" x14ac:dyDescent="0.25">
      <c r="A3119" s="88" t="s">
        <v>6</v>
      </c>
      <c r="B3119" s="88" t="s">
        <v>10</v>
      </c>
      <c r="C3119" s="88" t="s">
        <v>65</v>
      </c>
      <c r="D3119" s="88" t="s">
        <v>136</v>
      </c>
      <c r="E3119" s="130">
        <v>0.06</v>
      </c>
      <c r="F3119" s="130">
        <v>1</v>
      </c>
      <c r="G3119" s="90">
        <v>-5.2985424120975222E-4</v>
      </c>
      <c r="H3119" s="90">
        <v>5.4847202332983874E-2</v>
      </c>
      <c r="I3119" s="90">
        <v>-1.9680996723536075</v>
      </c>
      <c r="J3119" s="90">
        <v>61.14840571996541</v>
      </c>
      <c r="K3119" s="90">
        <v>0</v>
      </c>
      <c r="L3119" s="90">
        <v>0</v>
      </c>
      <c r="M3119" s="90">
        <v>0</v>
      </c>
      <c r="N3119" s="89">
        <v>12</v>
      </c>
      <c r="O3119" s="89">
        <v>45</v>
      </c>
      <c r="P3119" s="89">
        <f t="shared" si="85"/>
        <v>30</v>
      </c>
      <c r="Q3119" s="91">
        <f>(((alpha_a*(speed_s^3))+(beta_b*(speed_s^2))+(ceta_c*speed_s))+delta_d)</f>
        <v>37.161833136379357</v>
      </c>
    </row>
    <row r="3120" spans="1:17" x14ac:dyDescent="0.25">
      <c r="A3120" s="88" t="s">
        <v>6</v>
      </c>
      <c r="B3120" s="88" t="s">
        <v>10</v>
      </c>
      <c r="C3120" s="88" t="s">
        <v>65</v>
      </c>
      <c r="D3120" s="88" t="s">
        <v>137</v>
      </c>
      <c r="E3120" s="130">
        <v>0.06</v>
      </c>
      <c r="F3120" s="130">
        <v>1</v>
      </c>
      <c r="G3120" s="90">
        <v>3.4620236292899129</v>
      </c>
      <c r="H3120" s="90">
        <v>3.168177321551112</v>
      </c>
      <c r="I3120" s="90">
        <v>-5.6889281739706324E-2</v>
      </c>
      <c r="J3120" s="90">
        <v>0</v>
      </c>
      <c r="K3120" s="90">
        <v>0</v>
      </c>
      <c r="L3120" s="90">
        <v>0</v>
      </c>
      <c r="M3120" s="90">
        <v>0</v>
      </c>
      <c r="N3120" s="89">
        <v>12</v>
      </c>
      <c r="O3120" s="89">
        <v>46</v>
      </c>
      <c r="P3120" s="89">
        <f t="shared" si="85"/>
        <v>30</v>
      </c>
      <c r="Q3120" s="91">
        <f>EXP((alpha_a+(beta_b/speed_s))+(ceta_c*LN(speed_s)))</f>
        <v>29.199099329271299</v>
      </c>
    </row>
    <row r="3121" spans="1:17" x14ac:dyDescent="0.25">
      <c r="A3121" s="88" t="s">
        <v>6</v>
      </c>
      <c r="B3121" s="88" t="s">
        <v>10</v>
      </c>
      <c r="C3121" s="88" t="s">
        <v>65</v>
      </c>
      <c r="D3121" s="88" t="s">
        <v>138</v>
      </c>
      <c r="E3121" s="130">
        <v>0.06</v>
      </c>
      <c r="F3121" s="130">
        <v>1</v>
      </c>
      <c r="G3121" s="90">
        <v>3.2862165072116749</v>
      </c>
      <c r="H3121" s="90">
        <v>2.0492483979894378</v>
      </c>
      <c r="I3121" s="90">
        <v>-0.10590520107358641</v>
      </c>
      <c r="J3121" s="90">
        <v>0</v>
      </c>
      <c r="K3121" s="90">
        <v>0</v>
      </c>
      <c r="L3121" s="90">
        <v>0</v>
      </c>
      <c r="M3121" s="90">
        <v>0</v>
      </c>
      <c r="N3121" s="89">
        <v>12</v>
      </c>
      <c r="O3121" s="89">
        <v>47</v>
      </c>
      <c r="P3121" s="89">
        <f t="shared" si="85"/>
        <v>30</v>
      </c>
      <c r="Q3121" s="91">
        <f>EXP((alpha_a+(beta_b/speed_s))+(ceta_c*LN(speed_s)))</f>
        <v>19.971780347362532</v>
      </c>
    </row>
    <row r="3122" spans="1:17" x14ac:dyDescent="0.25">
      <c r="A3122" s="88" t="s">
        <v>6</v>
      </c>
      <c r="B3122" s="88" t="s">
        <v>10</v>
      </c>
      <c r="C3122" s="88" t="s">
        <v>65</v>
      </c>
      <c r="D3122" s="88" t="s">
        <v>131</v>
      </c>
      <c r="E3122" s="130">
        <v>0.06</v>
      </c>
      <c r="F3122" s="130">
        <v>1</v>
      </c>
      <c r="G3122" s="90">
        <v>-611.89114817589996</v>
      </c>
      <c r="H3122" s="90">
        <v>-143.60257218890001</v>
      </c>
      <c r="I3122" s="90">
        <v>-1.3368757123999999</v>
      </c>
      <c r="J3122" s="90">
        <v>-309.21755899430002</v>
      </c>
      <c r="K3122" s="90">
        <v>0</v>
      </c>
      <c r="L3122" s="90">
        <v>-8.2745109055999997</v>
      </c>
      <c r="M3122" s="90">
        <v>-0.2458162555</v>
      </c>
      <c r="N3122" s="89">
        <v>5</v>
      </c>
      <c r="O3122" s="89">
        <v>45</v>
      </c>
      <c r="P3122" s="89">
        <f t="shared" si="85"/>
        <v>30</v>
      </c>
      <c r="Q3122" s="91">
        <f>(alpha_a+beta_b*speed_s+ceta_c*speed_s^2+delta_d/speed_s)/(epsilon_e+feta_f*speed_s+gamma_g*speed_s^2)</f>
        <v>13.064656457724613</v>
      </c>
    </row>
    <row r="3123" spans="1:17" x14ac:dyDescent="0.25">
      <c r="A3123" s="88" t="s">
        <v>6</v>
      </c>
      <c r="B3123" s="88" t="s">
        <v>10</v>
      </c>
      <c r="C3123" s="88" t="s">
        <v>65</v>
      </c>
      <c r="D3123" s="88" t="s">
        <v>132</v>
      </c>
      <c r="E3123" s="130">
        <v>0.06</v>
      </c>
      <c r="F3123" s="130">
        <v>1</v>
      </c>
      <c r="G3123" s="90">
        <v>51.286512418699999</v>
      </c>
      <c r="H3123" s="90">
        <v>-4.7743371213000003</v>
      </c>
      <c r="I3123" s="90">
        <v>0.42059326139999997</v>
      </c>
      <c r="J3123" s="90">
        <v>54.771007079299999</v>
      </c>
      <c r="K3123" s="90">
        <v>1</v>
      </c>
      <c r="L3123" s="90">
        <v>-0.18592435539999999</v>
      </c>
      <c r="M3123" s="90">
        <v>5.6223165999999998E-2</v>
      </c>
      <c r="N3123" s="89">
        <v>5</v>
      </c>
      <c r="O3123" s="89">
        <v>45</v>
      </c>
      <c r="P3123" s="89">
        <f t="shared" si="85"/>
        <v>30</v>
      </c>
      <c r="Q3123" s="91">
        <f>(alpha_a+beta_b*speed_s+ceta_c*speed_s^2+delta_d/speed_s)/(epsilon_e+feta_f*speed_s+gamma_g*speed_s^2)</f>
        <v>6.2667642303332123</v>
      </c>
    </row>
    <row r="3124" spans="1:17" x14ac:dyDescent="0.25">
      <c r="A3124" s="88" t="s">
        <v>6</v>
      </c>
      <c r="B3124" s="88" t="s">
        <v>10</v>
      </c>
      <c r="C3124" s="88" t="s">
        <v>65</v>
      </c>
      <c r="D3124" s="88" t="s">
        <v>133</v>
      </c>
      <c r="E3124" s="130">
        <v>0.06</v>
      </c>
      <c r="F3124" s="130">
        <v>1</v>
      </c>
      <c r="G3124" s="90">
        <v>5.4236870613999999</v>
      </c>
      <c r="H3124" s="90">
        <v>-0.63599224219999995</v>
      </c>
      <c r="I3124" s="90">
        <v>0.1061916715</v>
      </c>
      <c r="J3124" s="90">
        <v>-14.429358650599999</v>
      </c>
      <c r="K3124" s="90">
        <v>1</v>
      </c>
      <c r="L3124" s="90">
        <v>-0.90864038920000001</v>
      </c>
      <c r="M3124" s="90">
        <v>0.1856558666</v>
      </c>
      <c r="N3124" s="89">
        <v>5</v>
      </c>
      <c r="O3124" s="89">
        <v>50</v>
      </c>
      <c r="P3124" s="89">
        <f t="shared" si="85"/>
        <v>30</v>
      </c>
      <c r="Q3124" s="91">
        <f>(alpha_a+beta_b*speed_s+ceta_c*speed_s^2+delta_d/speed_s)/(epsilon_e+feta_f*speed_s+gamma_g*speed_s^2)</f>
        <v>0.5782491500458945</v>
      </c>
    </row>
    <row r="3125" spans="1:17" x14ac:dyDescent="0.25">
      <c r="A3125" s="88" t="s">
        <v>6</v>
      </c>
      <c r="B3125" s="88" t="s">
        <v>9</v>
      </c>
      <c r="C3125" s="88" t="s">
        <v>65</v>
      </c>
      <c r="D3125" s="88" t="s">
        <v>134</v>
      </c>
      <c r="E3125" s="130">
        <v>0.06</v>
      </c>
      <c r="F3125" s="130">
        <v>1</v>
      </c>
      <c r="G3125" s="90">
        <v>-1.2094535062227398E-3</v>
      </c>
      <c r="H3125" s="90">
        <v>9.4017088653299413E-2</v>
      </c>
      <c r="I3125" s="90">
        <v>-2.6280062041270646</v>
      </c>
      <c r="J3125" s="90">
        <v>90.624621878588016</v>
      </c>
      <c r="K3125" s="90">
        <v>0</v>
      </c>
      <c r="L3125" s="90">
        <v>0</v>
      </c>
      <c r="M3125" s="90">
        <v>0</v>
      </c>
      <c r="N3125" s="89">
        <v>11</v>
      </c>
      <c r="O3125" s="89">
        <v>36</v>
      </c>
      <c r="P3125" s="89">
        <f t="shared" si="85"/>
        <v>30</v>
      </c>
      <c r="Q3125" s="91">
        <f>(((alpha_a*(speed_s^3))+(beta_b*(speed_s^2))+(ceta_c*speed_s))+delta_d)</f>
        <v>63.744570874731565</v>
      </c>
    </row>
    <row r="3126" spans="1:17" x14ac:dyDescent="0.25">
      <c r="A3126" s="88" t="s">
        <v>6</v>
      </c>
      <c r="B3126" s="88" t="s">
        <v>9</v>
      </c>
      <c r="C3126" s="88" t="s">
        <v>65</v>
      </c>
      <c r="D3126" s="88" t="s">
        <v>135</v>
      </c>
      <c r="E3126" s="130">
        <v>0.06</v>
      </c>
      <c r="F3126" s="130">
        <v>1</v>
      </c>
      <c r="G3126" s="90">
        <v>-9.6439289724909426E-4</v>
      </c>
      <c r="H3126" s="90">
        <v>7.8523953822743367E-2</v>
      </c>
      <c r="I3126" s="90">
        <v>-2.2436457390632008</v>
      </c>
      <c r="J3126" s="90">
        <v>65.419490785586589</v>
      </c>
      <c r="K3126" s="90">
        <v>0</v>
      </c>
      <c r="L3126" s="90">
        <v>0</v>
      </c>
      <c r="M3126" s="90">
        <v>0</v>
      </c>
      <c r="N3126" s="89">
        <v>11</v>
      </c>
      <c r="O3126" s="89">
        <v>37</v>
      </c>
      <c r="P3126" s="89">
        <f t="shared" si="85"/>
        <v>30</v>
      </c>
      <c r="Q3126" s="91">
        <f>(((alpha_a*(speed_s^3))+(beta_b*(speed_s^2))+(ceta_c*speed_s))+delta_d)</f>
        <v>42.743068828434041</v>
      </c>
    </row>
    <row r="3127" spans="1:17" x14ac:dyDescent="0.25">
      <c r="A3127" s="88" t="s">
        <v>6</v>
      </c>
      <c r="B3127" s="88" t="s">
        <v>9</v>
      </c>
      <c r="C3127" s="88" t="s">
        <v>65</v>
      </c>
      <c r="D3127" s="88" t="s">
        <v>136</v>
      </c>
      <c r="E3127" s="130">
        <v>0.06</v>
      </c>
      <c r="F3127" s="130">
        <v>1</v>
      </c>
      <c r="G3127" s="90">
        <v>-7.2286655968913105E-4</v>
      </c>
      <c r="H3127" s="90">
        <v>6.6444987102781891E-2</v>
      </c>
      <c r="I3127" s="90">
        <v>-2.2172337810165077</v>
      </c>
      <c r="J3127" s="90">
        <v>67.231803605260112</v>
      </c>
      <c r="K3127" s="90">
        <v>0</v>
      </c>
      <c r="L3127" s="90">
        <v>0</v>
      </c>
      <c r="M3127" s="90">
        <v>0</v>
      </c>
      <c r="N3127" s="89">
        <v>12</v>
      </c>
      <c r="O3127" s="89">
        <v>41</v>
      </c>
      <c r="P3127" s="89">
        <f t="shared" si="85"/>
        <v>30</v>
      </c>
      <c r="Q3127" s="91">
        <f>(((alpha_a*(speed_s^3))+(beta_b*(speed_s^2))+(ceta_c*speed_s))+delta_d)</f>
        <v>40.997881455662053</v>
      </c>
    </row>
    <row r="3128" spans="1:17" x14ac:dyDescent="0.25">
      <c r="A3128" s="88" t="s">
        <v>6</v>
      </c>
      <c r="B3128" s="88" t="s">
        <v>9</v>
      </c>
      <c r="C3128" s="88" t="s">
        <v>65</v>
      </c>
      <c r="D3128" s="88" t="s">
        <v>137</v>
      </c>
      <c r="E3128" s="130">
        <v>0.06</v>
      </c>
      <c r="F3128" s="130">
        <v>1</v>
      </c>
      <c r="G3128" s="90">
        <v>-6.6494262187372316E-4</v>
      </c>
      <c r="H3128" s="90">
        <v>6.3160895207894738E-2</v>
      </c>
      <c r="I3128" s="90">
        <v>-2.1714010519029383</v>
      </c>
      <c r="J3128" s="90">
        <v>57.960391003267254</v>
      </c>
      <c r="K3128" s="90">
        <v>0</v>
      </c>
      <c r="L3128" s="90">
        <v>0</v>
      </c>
      <c r="M3128" s="90">
        <v>0</v>
      </c>
      <c r="N3128" s="89">
        <v>12</v>
      </c>
      <c r="O3128" s="89">
        <v>41</v>
      </c>
      <c r="P3128" s="89">
        <f t="shared" si="85"/>
        <v>30</v>
      </c>
      <c r="Q3128" s="91">
        <f>(((alpha_a*(speed_s^3))+(beta_b*(speed_s^2))+(ceta_c*speed_s))+delta_d)</f>
        <v>31.70971434269385</v>
      </c>
    </row>
    <row r="3129" spans="1:17" x14ac:dyDescent="0.25">
      <c r="A3129" s="88" t="s">
        <v>6</v>
      </c>
      <c r="B3129" s="88" t="s">
        <v>9</v>
      </c>
      <c r="C3129" s="88" t="s">
        <v>65</v>
      </c>
      <c r="D3129" s="88" t="s">
        <v>138</v>
      </c>
      <c r="E3129" s="130">
        <v>0.06</v>
      </c>
      <c r="F3129" s="130">
        <v>1</v>
      </c>
      <c r="G3129" s="90">
        <v>-5.6906693478285563E-4</v>
      </c>
      <c r="H3129" s="90">
        <v>4.9184954368107561E-2</v>
      </c>
      <c r="I3129" s="90">
        <v>-1.5007622495856721</v>
      </c>
      <c r="J3129" s="90">
        <v>38.73419933376055</v>
      </c>
      <c r="K3129" s="90">
        <v>0</v>
      </c>
      <c r="L3129" s="90">
        <v>0</v>
      </c>
      <c r="M3129" s="90">
        <v>0</v>
      </c>
      <c r="N3129" s="89">
        <v>12</v>
      </c>
      <c r="O3129" s="89">
        <v>41</v>
      </c>
      <c r="P3129" s="89">
        <f t="shared" si="85"/>
        <v>30</v>
      </c>
      <c r="Q3129" s="91">
        <f>(((alpha_a*(speed_s^3))+(beta_b*(speed_s^2))+(ceta_c*speed_s))+delta_d)</f>
        <v>22.612983538350093</v>
      </c>
    </row>
    <row r="3130" spans="1:17" x14ac:dyDescent="0.25">
      <c r="A3130" s="88" t="s">
        <v>6</v>
      </c>
      <c r="B3130" s="88" t="s">
        <v>9</v>
      </c>
      <c r="C3130" s="88" t="s">
        <v>65</v>
      </c>
      <c r="D3130" s="88" t="s">
        <v>131</v>
      </c>
      <c r="E3130" s="130">
        <v>0.06</v>
      </c>
      <c r="F3130" s="130">
        <v>1</v>
      </c>
      <c r="G3130" s="90">
        <v>-250.67100153249999</v>
      </c>
      <c r="H3130" s="90">
        <v>69.561700542400004</v>
      </c>
      <c r="I3130" s="90">
        <v>9.8869572505000001</v>
      </c>
      <c r="J3130" s="90">
        <v>-36.006731224500001</v>
      </c>
      <c r="K3130" s="90">
        <v>0</v>
      </c>
      <c r="L3130" s="90">
        <v>-2.5239222338</v>
      </c>
      <c r="M3130" s="90">
        <v>0.92041467600000004</v>
      </c>
      <c r="N3130" s="89">
        <v>5</v>
      </c>
      <c r="O3130" s="89">
        <v>40</v>
      </c>
      <c r="P3130" s="89">
        <f t="shared" si="85"/>
        <v>30</v>
      </c>
      <c r="Q3130" s="91">
        <f>(alpha_a+beta_b*speed_s+ceta_c*speed_s^2+delta_d/speed_s)/(epsilon_e+feta_f*speed_s+gamma_g*speed_s^2)</f>
        <v>14.260495971437747</v>
      </c>
    </row>
    <row r="3131" spans="1:17" x14ac:dyDescent="0.25">
      <c r="A3131" s="88" t="s">
        <v>6</v>
      </c>
      <c r="B3131" s="88" t="s">
        <v>9</v>
      </c>
      <c r="C3131" s="88" t="s">
        <v>65</v>
      </c>
      <c r="D3131" s="88" t="s">
        <v>132</v>
      </c>
      <c r="E3131" s="130">
        <v>0.06</v>
      </c>
      <c r="F3131" s="130">
        <v>1</v>
      </c>
      <c r="G3131" s="90">
        <v>40.815475179499998</v>
      </c>
      <c r="H3131" s="90">
        <v>-4.5633072390000002</v>
      </c>
      <c r="I3131" s="90">
        <v>0.48553178590000001</v>
      </c>
      <c r="J3131" s="90">
        <v>86.314986143499993</v>
      </c>
      <c r="K3131" s="90">
        <v>1</v>
      </c>
      <c r="L3131" s="90">
        <v>-0.18702155179999999</v>
      </c>
      <c r="M3131" s="90">
        <v>5.9862213800000001E-2</v>
      </c>
      <c r="N3131" s="89">
        <v>5</v>
      </c>
      <c r="O3131" s="89">
        <v>40</v>
      </c>
      <c r="P3131" s="89">
        <f t="shared" si="85"/>
        <v>30</v>
      </c>
      <c r="Q3131" s="91">
        <f>(alpha_a+beta_b*speed_s+ceta_c*speed_s^2+delta_d/speed_s)/(epsilon_e+feta_f*speed_s+gamma_g*speed_s^2)</f>
        <v>6.9779684985736443</v>
      </c>
    </row>
    <row r="3132" spans="1:17" x14ac:dyDescent="0.25">
      <c r="A3132" s="88" t="s">
        <v>6</v>
      </c>
      <c r="B3132" s="88" t="s">
        <v>9</v>
      </c>
      <c r="C3132" s="88" t="s">
        <v>65</v>
      </c>
      <c r="D3132" s="88" t="s">
        <v>133</v>
      </c>
      <c r="E3132" s="130">
        <v>0.06</v>
      </c>
      <c r="F3132" s="130">
        <v>1</v>
      </c>
      <c r="G3132" s="90">
        <v>33.109849730599997</v>
      </c>
      <c r="H3132" s="90">
        <v>-5.1840369814000002</v>
      </c>
      <c r="I3132" s="90">
        <v>0.3481209998</v>
      </c>
      <c r="J3132" s="90">
        <v>-59.089455692599998</v>
      </c>
      <c r="K3132" s="90">
        <v>1</v>
      </c>
      <c r="L3132" s="90">
        <v>-1.1629061861000001</v>
      </c>
      <c r="M3132" s="90">
        <v>0.28624052820000001</v>
      </c>
      <c r="N3132" s="89">
        <v>5</v>
      </c>
      <c r="O3132" s="89">
        <v>40</v>
      </c>
      <c r="P3132" s="89">
        <f t="shared" si="85"/>
        <v>30</v>
      </c>
      <c r="Q3132" s="91">
        <f>(alpha_a+beta_b*speed_s+ceta_c*speed_s^2+delta_d/speed_s)/(epsilon_e+feta_f*speed_s+gamma_g*speed_s^2)</f>
        <v>0.84444907395422608</v>
      </c>
    </row>
    <row r="3133" spans="1:17" x14ac:dyDescent="0.25">
      <c r="A3133" s="88" t="s">
        <v>6</v>
      </c>
      <c r="B3133" s="88" t="s">
        <v>8</v>
      </c>
      <c r="C3133" s="88" t="s">
        <v>65</v>
      </c>
      <c r="D3133" s="88" t="s">
        <v>134</v>
      </c>
      <c r="E3133" s="130">
        <v>0.06</v>
      </c>
      <c r="F3133" s="130">
        <v>1</v>
      </c>
      <c r="G3133" s="90">
        <v>-1.6005047437720689E-3</v>
      </c>
      <c r="H3133" s="90">
        <v>0.12195607973504399</v>
      </c>
      <c r="I3133" s="90">
        <v>-3.318411794174795</v>
      </c>
      <c r="J3133" s="90">
        <v>110.83949287987284</v>
      </c>
      <c r="K3133" s="90">
        <v>0</v>
      </c>
      <c r="L3133" s="90">
        <v>0</v>
      </c>
      <c r="M3133" s="90">
        <v>0</v>
      </c>
      <c r="N3133" s="89">
        <v>11</v>
      </c>
      <c r="O3133" s="89">
        <v>35</v>
      </c>
      <c r="P3133" s="89">
        <f t="shared" si="85"/>
        <v>30</v>
      </c>
      <c r="Q3133" s="91">
        <f>(((alpha_a*(speed_s^3))+(beta_b*(speed_s^2))+(ceta_c*speed_s))+delta_d)</f>
        <v>77.833982734322703</v>
      </c>
    </row>
    <row r="3134" spans="1:17" x14ac:dyDescent="0.25">
      <c r="A3134" s="88" t="s">
        <v>6</v>
      </c>
      <c r="B3134" s="88" t="s">
        <v>8</v>
      </c>
      <c r="C3134" s="88" t="s">
        <v>65</v>
      </c>
      <c r="D3134" s="88" t="s">
        <v>135</v>
      </c>
      <c r="E3134" s="130">
        <v>0.06</v>
      </c>
      <c r="F3134" s="130">
        <v>1</v>
      </c>
      <c r="G3134" s="90">
        <v>-9.7226663017000771E-4</v>
      </c>
      <c r="H3134" s="90">
        <v>7.8420970690344649E-2</v>
      </c>
      <c r="I3134" s="90">
        <v>-2.3152083033009525</v>
      </c>
      <c r="J3134" s="90">
        <v>76.375964054839969</v>
      </c>
      <c r="K3134" s="90">
        <v>0</v>
      </c>
      <c r="L3134" s="90">
        <v>0</v>
      </c>
      <c r="M3134" s="90">
        <v>0</v>
      </c>
      <c r="N3134" s="89">
        <v>11</v>
      </c>
      <c r="O3134" s="89">
        <v>36</v>
      </c>
      <c r="P3134" s="89">
        <f t="shared" si="85"/>
        <v>30</v>
      </c>
      <c r="Q3134" s="91">
        <f>(((alpha_a*(speed_s^3))+(beta_b*(speed_s^2))+(ceta_c*speed_s))+delta_d)</f>
        <v>51.247389562531353</v>
      </c>
    </row>
    <row r="3135" spans="1:17" x14ac:dyDescent="0.25">
      <c r="A3135" s="88" t="s">
        <v>6</v>
      </c>
      <c r="B3135" s="88" t="s">
        <v>8</v>
      </c>
      <c r="C3135" s="88" t="s">
        <v>65</v>
      </c>
      <c r="D3135" s="88" t="s">
        <v>136</v>
      </c>
      <c r="E3135" s="130">
        <v>0.06</v>
      </c>
      <c r="F3135" s="130">
        <v>1</v>
      </c>
      <c r="G3135" s="90">
        <v>-1.3045062926572407E-3</v>
      </c>
      <c r="H3135" s="90">
        <v>0.1083176929379822</v>
      </c>
      <c r="I3135" s="90">
        <v>-3.2701744726454005</v>
      </c>
      <c r="J3135" s="90">
        <v>85.25803894168979</v>
      </c>
      <c r="K3135" s="90">
        <v>0</v>
      </c>
      <c r="L3135" s="90">
        <v>0</v>
      </c>
      <c r="M3135" s="90">
        <v>0</v>
      </c>
      <c r="N3135" s="89">
        <v>12</v>
      </c>
      <c r="O3135" s="89">
        <v>38</v>
      </c>
      <c r="P3135" s="89">
        <f t="shared" si="85"/>
        <v>30</v>
      </c>
      <c r="Q3135" s="91">
        <f>(((alpha_a*(speed_s^3))+(beta_b*(speed_s^2))+(ceta_c*speed_s))+delta_d)</f>
        <v>49.41705850476626</v>
      </c>
    </row>
    <row r="3136" spans="1:17" x14ac:dyDescent="0.25">
      <c r="A3136" s="88" t="s">
        <v>6</v>
      </c>
      <c r="B3136" s="88" t="s">
        <v>8</v>
      </c>
      <c r="C3136" s="88" t="s">
        <v>65</v>
      </c>
      <c r="D3136" s="88" t="s">
        <v>137</v>
      </c>
      <c r="E3136" s="130">
        <v>0.06</v>
      </c>
      <c r="F3136" s="130">
        <v>1</v>
      </c>
      <c r="G3136" s="90">
        <v>-1.0521177734711213E-3</v>
      </c>
      <c r="H3136" s="90">
        <v>8.7425735356072037E-2</v>
      </c>
      <c r="I3136" s="90">
        <v>-2.5930818541274157</v>
      </c>
      <c r="J3136" s="90">
        <v>67.878475249027403</v>
      </c>
      <c r="K3136" s="90">
        <v>0</v>
      </c>
      <c r="L3136" s="90">
        <v>0</v>
      </c>
      <c r="M3136" s="90">
        <v>0</v>
      </c>
      <c r="N3136" s="89">
        <v>12</v>
      </c>
      <c r="O3136" s="89">
        <v>38</v>
      </c>
      <c r="P3136" s="89">
        <f t="shared" si="85"/>
        <v>30</v>
      </c>
      <c r="Q3136" s="91">
        <f>(((alpha_a*(speed_s^3))+(beta_b*(speed_s^2))+(ceta_c*speed_s))+delta_d)</f>
        <v>40.362001561949498</v>
      </c>
    </row>
    <row r="3137" spans="1:17" x14ac:dyDescent="0.25">
      <c r="A3137" s="88" t="s">
        <v>6</v>
      </c>
      <c r="B3137" s="88" t="s">
        <v>8</v>
      </c>
      <c r="C3137" s="88" t="s">
        <v>65</v>
      </c>
      <c r="D3137" s="88" t="s">
        <v>138</v>
      </c>
      <c r="E3137" s="130">
        <v>0.06</v>
      </c>
      <c r="F3137" s="130">
        <v>1</v>
      </c>
      <c r="G3137" s="90">
        <v>-1.7467874219547752E-4</v>
      </c>
      <c r="H3137" s="90">
        <v>1.8352061580320995E-2</v>
      </c>
      <c r="I3137" s="90">
        <v>-0.82027362374039203</v>
      </c>
      <c r="J3137" s="90">
        <v>39.636618906125157</v>
      </c>
      <c r="K3137" s="90">
        <v>0</v>
      </c>
      <c r="L3137" s="90">
        <v>0</v>
      </c>
      <c r="M3137" s="90">
        <v>0</v>
      </c>
      <c r="N3137" s="89">
        <v>12</v>
      </c>
      <c r="O3137" s="89">
        <v>40</v>
      </c>
      <c r="P3137" s="89">
        <f t="shared" si="85"/>
        <v>30</v>
      </c>
      <c r="Q3137" s="91">
        <f>(((alpha_a*(speed_s^3))+(beta_b*(speed_s^2))+(ceta_c*speed_s))+delta_d)</f>
        <v>26.828939576924398</v>
      </c>
    </row>
    <row r="3138" spans="1:17" x14ac:dyDescent="0.25">
      <c r="A3138" s="88" t="s">
        <v>6</v>
      </c>
      <c r="B3138" s="88" t="s">
        <v>8</v>
      </c>
      <c r="C3138" s="88" t="s">
        <v>65</v>
      </c>
      <c r="D3138" s="88" t="s">
        <v>131</v>
      </c>
      <c r="E3138" s="130">
        <v>0.06</v>
      </c>
      <c r="F3138" s="130">
        <v>1</v>
      </c>
      <c r="G3138" s="90">
        <v>2.2049409252999999</v>
      </c>
      <c r="H3138" s="90">
        <v>-3.9455588774999999</v>
      </c>
      <c r="I3138" s="90">
        <v>-4.4752782499999998E-2</v>
      </c>
      <c r="J3138" s="90">
        <v>98.649305329599997</v>
      </c>
      <c r="K3138" s="90">
        <v>1</v>
      </c>
      <c r="L3138" s="90">
        <v>-0.16640704610000001</v>
      </c>
      <c r="M3138" s="90">
        <v>-5.5200472999999998E-3</v>
      </c>
      <c r="N3138" s="89">
        <v>5</v>
      </c>
      <c r="O3138" s="89">
        <v>40</v>
      </c>
      <c r="P3138" s="89">
        <f t="shared" si="85"/>
        <v>30</v>
      </c>
      <c r="Q3138" s="91">
        <f>(alpha_a+beta_b*speed_s+ceta_c*speed_s^2+delta_d/speed_s)/(epsilon_e+feta_f*speed_s+gamma_g*speed_s^2)</f>
        <v>17.092263263450235</v>
      </c>
    </row>
    <row r="3139" spans="1:17" x14ac:dyDescent="0.25">
      <c r="A3139" s="88" t="s">
        <v>6</v>
      </c>
      <c r="B3139" s="88" t="s">
        <v>8</v>
      </c>
      <c r="C3139" s="88" t="s">
        <v>65</v>
      </c>
      <c r="D3139" s="88" t="s">
        <v>132</v>
      </c>
      <c r="E3139" s="130">
        <v>0.06</v>
      </c>
      <c r="F3139" s="130">
        <v>1</v>
      </c>
      <c r="G3139" s="90">
        <v>2652.7409342397</v>
      </c>
      <c r="H3139" s="90">
        <v>-215.40957359940001</v>
      </c>
      <c r="I3139" s="90">
        <v>15.5851381045</v>
      </c>
      <c r="J3139" s="90">
        <v>-2117.5974219848999</v>
      </c>
      <c r="K3139" s="90">
        <v>1</v>
      </c>
      <c r="L3139" s="90">
        <v>2.8565163969</v>
      </c>
      <c r="M3139" s="90">
        <v>1.1863327722999999</v>
      </c>
      <c r="N3139" s="89">
        <v>5</v>
      </c>
      <c r="O3139" s="89">
        <v>40</v>
      </c>
      <c r="P3139" s="89">
        <f t="shared" si="85"/>
        <v>30</v>
      </c>
      <c r="Q3139" s="91">
        <f>(alpha_a+beta_b*speed_s+ceta_c*speed_s^2+delta_d/speed_s)/(epsilon_e+feta_f*speed_s+gamma_g*speed_s^2)</f>
        <v>8.7894451674165381</v>
      </c>
    </row>
    <row r="3140" spans="1:17" x14ac:dyDescent="0.25">
      <c r="A3140" s="88" t="s">
        <v>6</v>
      </c>
      <c r="B3140" s="88" t="s">
        <v>8</v>
      </c>
      <c r="C3140" s="88" t="s">
        <v>65</v>
      </c>
      <c r="D3140" s="88" t="s">
        <v>133</v>
      </c>
      <c r="E3140" s="130">
        <v>0.06</v>
      </c>
      <c r="F3140" s="130">
        <v>1</v>
      </c>
      <c r="G3140" s="90">
        <v>47.123612747899998</v>
      </c>
      <c r="H3140" s="90">
        <v>-6.4012196946</v>
      </c>
      <c r="I3140" s="90">
        <v>0.5633256968</v>
      </c>
      <c r="J3140" s="90">
        <v>-87.286430020599994</v>
      </c>
      <c r="K3140" s="90">
        <v>1</v>
      </c>
      <c r="L3140" s="90">
        <v>-1.7208693359</v>
      </c>
      <c r="M3140" s="90">
        <v>0.5319274786</v>
      </c>
      <c r="N3140" s="89">
        <v>5</v>
      </c>
      <c r="O3140" s="89">
        <v>40</v>
      </c>
      <c r="P3140" s="89">
        <f t="shared" si="85"/>
        <v>30</v>
      </c>
      <c r="Q3140" s="91">
        <f>(alpha_a+beta_b*speed_s+ceta_c*speed_s^2+delta_d/speed_s)/(epsilon_e+feta_f*speed_s+gamma_g*speed_s^2)</f>
        <v>0.83897066972673673</v>
      </c>
    </row>
    <row r="3141" spans="1:17" x14ac:dyDescent="0.25">
      <c r="A3141" s="88" t="s">
        <v>6</v>
      </c>
      <c r="B3141" s="88" t="s">
        <v>7</v>
      </c>
      <c r="C3141" s="88" t="s">
        <v>65</v>
      </c>
      <c r="D3141" s="88" t="s">
        <v>134</v>
      </c>
      <c r="E3141" s="130">
        <v>0.06</v>
      </c>
      <c r="F3141" s="130">
        <v>1</v>
      </c>
      <c r="G3141" s="90">
        <v>-2.9657391754887466E-3</v>
      </c>
      <c r="H3141" s="90">
        <v>0.19879737453828009</v>
      </c>
      <c r="I3141" s="90">
        <v>-4.7120266255000045</v>
      </c>
      <c r="J3141" s="90">
        <v>132.53560486817554</v>
      </c>
      <c r="K3141" s="90">
        <v>0</v>
      </c>
      <c r="L3141" s="90">
        <v>0</v>
      </c>
      <c r="M3141" s="90">
        <v>0</v>
      </c>
      <c r="N3141" s="89">
        <v>11</v>
      </c>
      <c r="O3141" s="89">
        <v>31</v>
      </c>
      <c r="P3141" s="89">
        <f t="shared" si="85"/>
        <v>30</v>
      </c>
      <c r="Q3141" s="91">
        <f>(((alpha_a*(speed_s^3))+(beta_b*(speed_s^2))+(ceta_c*speed_s))+delta_d)</f>
        <v>90.017485449431319</v>
      </c>
    </row>
    <row r="3142" spans="1:17" x14ac:dyDescent="0.25">
      <c r="A3142" s="88" t="s">
        <v>6</v>
      </c>
      <c r="B3142" s="88" t="s">
        <v>7</v>
      </c>
      <c r="C3142" s="88" t="s">
        <v>65</v>
      </c>
      <c r="D3142" s="88" t="s">
        <v>135</v>
      </c>
      <c r="E3142" s="130">
        <v>0.06</v>
      </c>
      <c r="F3142" s="130">
        <v>1</v>
      </c>
      <c r="G3142" s="90">
        <v>-2.1332270521239156E-3</v>
      </c>
      <c r="H3142" s="90">
        <v>0.15193041655752942</v>
      </c>
      <c r="I3142" s="90">
        <v>-3.8490799925106756</v>
      </c>
      <c r="J3142" s="90">
        <v>95.251108985599885</v>
      </c>
      <c r="K3142" s="90">
        <v>0</v>
      </c>
      <c r="L3142" s="90">
        <v>0</v>
      </c>
      <c r="M3142" s="90">
        <v>0</v>
      </c>
      <c r="N3142" s="89">
        <v>11</v>
      </c>
      <c r="O3142" s="89">
        <v>32</v>
      </c>
      <c r="P3142" s="89">
        <f t="shared" si="85"/>
        <v>30</v>
      </c>
      <c r="Q3142" s="91">
        <f>(((alpha_a*(speed_s^3))+(beta_b*(speed_s^2))+(ceta_c*speed_s))+delta_d)</f>
        <v>58.918953704710376</v>
      </c>
    </row>
    <row r="3143" spans="1:17" x14ac:dyDescent="0.25">
      <c r="A3143" s="88" t="s">
        <v>6</v>
      </c>
      <c r="B3143" s="88" t="s">
        <v>7</v>
      </c>
      <c r="C3143" s="88" t="s">
        <v>65</v>
      </c>
      <c r="D3143" s="88" t="s">
        <v>136</v>
      </c>
      <c r="E3143" s="130">
        <v>0.06</v>
      </c>
      <c r="F3143" s="130">
        <v>1</v>
      </c>
      <c r="G3143" s="90">
        <v>-2.1342316898852265E-3</v>
      </c>
      <c r="H3143" s="90">
        <v>0.16177371732966087</v>
      </c>
      <c r="I3143" s="90">
        <v>-4.274989163653049</v>
      </c>
      <c r="J3143" s="90">
        <v>99.690431239410842</v>
      </c>
      <c r="K3143" s="90">
        <v>0</v>
      </c>
      <c r="L3143" s="90">
        <v>0</v>
      </c>
      <c r="M3143" s="90">
        <v>0</v>
      </c>
      <c r="N3143" s="89">
        <v>11</v>
      </c>
      <c r="O3143" s="89">
        <v>34</v>
      </c>
      <c r="P3143" s="89">
        <f t="shared" si="85"/>
        <v>30</v>
      </c>
      <c r="Q3143" s="91">
        <f>(((alpha_a*(speed_s^3))+(beta_b*(speed_s^2))+(ceta_c*speed_s))+delta_d)</f>
        <v>59.412846299613037</v>
      </c>
    </row>
    <row r="3144" spans="1:17" x14ac:dyDescent="0.25">
      <c r="A3144" s="88" t="s">
        <v>6</v>
      </c>
      <c r="B3144" s="88" t="s">
        <v>7</v>
      </c>
      <c r="C3144" s="88" t="s">
        <v>65</v>
      </c>
      <c r="D3144" s="88" t="s">
        <v>137</v>
      </c>
      <c r="E3144" s="130">
        <v>0.06</v>
      </c>
      <c r="F3144" s="130">
        <v>1</v>
      </c>
      <c r="G3144" s="90">
        <v>-1.5033640197308499E-3</v>
      </c>
      <c r="H3144" s="90">
        <v>0.11704671206144722</v>
      </c>
      <c r="I3144" s="90">
        <v>-3.3100125051238969</v>
      </c>
      <c r="J3144" s="90">
        <v>80.580654648082955</v>
      </c>
      <c r="K3144" s="90">
        <v>0</v>
      </c>
      <c r="L3144" s="90">
        <v>0</v>
      </c>
      <c r="M3144" s="90">
        <v>0</v>
      </c>
      <c r="N3144" s="89">
        <v>11</v>
      </c>
      <c r="O3144" s="89">
        <v>34</v>
      </c>
      <c r="P3144" s="89">
        <f t="shared" si="85"/>
        <v>30</v>
      </c>
      <c r="Q3144" s="91">
        <f>(((alpha_a*(speed_s^3))+(beta_b*(speed_s^2))+(ceta_c*speed_s))+delta_d)</f>
        <v>46.031491816935599</v>
      </c>
    </row>
    <row r="3145" spans="1:17" x14ac:dyDescent="0.25">
      <c r="A3145" s="88" t="s">
        <v>6</v>
      </c>
      <c r="B3145" s="88" t="s">
        <v>7</v>
      </c>
      <c r="C3145" s="88" t="s">
        <v>65</v>
      </c>
      <c r="D3145" s="88" t="s">
        <v>138</v>
      </c>
      <c r="E3145" s="130">
        <v>0.06</v>
      </c>
      <c r="F3145" s="130">
        <v>1</v>
      </c>
      <c r="G3145" s="90">
        <v>-4.2362408811408839E-4</v>
      </c>
      <c r="H3145" s="90">
        <v>3.8876371269322904E-2</v>
      </c>
      <c r="I3145" s="90">
        <v>-1.3511224817560623</v>
      </c>
      <c r="J3145" s="90">
        <v>48.693162127931004</v>
      </c>
      <c r="K3145" s="90">
        <v>0</v>
      </c>
      <c r="L3145" s="90">
        <v>0</v>
      </c>
      <c r="M3145" s="90">
        <v>0</v>
      </c>
      <c r="N3145" s="89">
        <v>11</v>
      </c>
      <c r="O3145" s="89">
        <v>36</v>
      </c>
      <c r="P3145" s="89">
        <f t="shared" ref="P3145:P3208" si="86">IF($P$2&lt;N3145,N3145,IF($P$2&gt;O3145,O3145,$P$2))</f>
        <v>30</v>
      </c>
      <c r="Q3145" s="91">
        <f>(((alpha_a*(speed_s^3))+(beta_b*(speed_s^2))+(ceta_c*speed_s))+delta_d)</f>
        <v>31.710371438559356</v>
      </c>
    </row>
    <row r="3146" spans="1:17" x14ac:dyDescent="0.25">
      <c r="A3146" s="88" t="s">
        <v>6</v>
      </c>
      <c r="B3146" s="88" t="s">
        <v>7</v>
      </c>
      <c r="C3146" s="88" t="s">
        <v>65</v>
      </c>
      <c r="D3146" s="88" t="s">
        <v>131</v>
      </c>
      <c r="E3146" s="130">
        <v>0.06</v>
      </c>
      <c r="F3146" s="130">
        <v>1</v>
      </c>
      <c r="G3146" s="90">
        <v>189.34459479220001</v>
      </c>
      <c r="H3146" s="90">
        <v>67.392410902400002</v>
      </c>
      <c r="I3146" s="90">
        <v>0.914457721</v>
      </c>
      <c r="J3146" s="90">
        <v>68.620343446999996</v>
      </c>
      <c r="K3146" s="90">
        <v>0</v>
      </c>
      <c r="L3146" s="90">
        <v>2.2079178802000001</v>
      </c>
      <c r="M3146" s="90">
        <v>0.10448831040000001</v>
      </c>
      <c r="N3146" s="89">
        <v>5</v>
      </c>
      <c r="O3146" s="89">
        <v>35</v>
      </c>
      <c r="P3146" s="89">
        <f t="shared" si="86"/>
        <v>30</v>
      </c>
      <c r="Q3146" s="91">
        <f>(alpha_a+beta_b*speed_s+ceta_c*speed_s^2+delta_d/speed_s)/(epsilon_e+feta_f*speed_s+gamma_g*speed_s^2)</f>
        <v>18.94480129314892</v>
      </c>
    </row>
    <row r="3147" spans="1:17" x14ac:dyDescent="0.25">
      <c r="A3147" s="88" t="s">
        <v>6</v>
      </c>
      <c r="B3147" s="88" t="s">
        <v>7</v>
      </c>
      <c r="C3147" s="88" t="s">
        <v>65</v>
      </c>
      <c r="D3147" s="88" t="s">
        <v>132</v>
      </c>
      <c r="E3147" s="130">
        <v>0.06</v>
      </c>
      <c r="F3147" s="130">
        <v>1</v>
      </c>
      <c r="G3147" s="90">
        <v>4825.3458675646998</v>
      </c>
      <c r="H3147" s="90">
        <v>-435.77860637840001</v>
      </c>
      <c r="I3147" s="90">
        <v>42.488865562800001</v>
      </c>
      <c r="J3147" s="90">
        <v>-3623.9264952368999</v>
      </c>
      <c r="K3147" s="90">
        <v>1</v>
      </c>
      <c r="L3147" s="90">
        <v>3.1162463724</v>
      </c>
      <c r="M3147" s="90">
        <v>3.08060103</v>
      </c>
      <c r="N3147" s="89">
        <v>5</v>
      </c>
      <c r="O3147" s="89">
        <v>35</v>
      </c>
      <c r="P3147" s="89">
        <f t="shared" si="86"/>
        <v>30</v>
      </c>
      <c r="Q3147" s="91">
        <f>(alpha_a+beta_b*speed_s+ceta_c*speed_s^2+delta_d/speed_s)/(epsilon_e+feta_f*speed_s+gamma_g*speed_s^2)</f>
        <v>10.418860861457114</v>
      </c>
    </row>
    <row r="3148" spans="1:17" x14ac:dyDescent="0.25">
      <c r="A3148" s="88" t="s">
        <v>6</v>
      </c>
      <c r="B3148" s="88" t="s">
        <v>7</v>
      </c>
      <c r="C3148" s="88" t="s">
        <v>65</v>
      </c>
      <c r="D3148" s="88" t="s">
        <v>133</v>
      </c>
      <c r="E3148" s="130">
        <v>0.06</v>
      </c>
      <c r="F3148" s="130">
        <v>1</v>
      </c>
      <c r="G3148" s="90">
        <v>-28.218695847700001</v>
      </c>
      <c r="H3148" s="90">
        <v>2.2369717543999998</v>
      </c>
      <c r="I3148" s="90">
        <v>1.1656288399999999E-2</v>
      </c>
      <c r="J3148" s="90">
        <v>179.55812191909999</v>
      </c>
      <c r="K3148" s="90">
        <v>0</v>
      </c>
      <c r="L3148" s="90">
        <v>2.3506161992000001</v>
      </c>
      <c r="M3148" s="90">
        <v>-4.32563885E-2</v>
      </c>
      <c r="N3148" s="89">
        <v>5</v>
      </c>
      <c r="O3148" s="89">
        <v>35</v>
      </c>
      <c r="P3148" s="89">
        <f t="shared" si="86"/>
        <v>30</v>
      </c>
      <c r="Q3148" s="91">
        <f>(alpha_a+beta_b*speed_s+ceta_c*speed_s^2+delta_d/speed_s)/(epsilon_e+feta_f*speed_s+gamma_g*speed_s^2)</f>
        <v>1.7527810952810927</v>
      </c>
    </row>
    <row r="3149" spans="1:17" x14ac:dyDescent="0.25">
      <c r="A3149" s="88" t="s">
        <v>6</v>
      </c>
      <c r="B3149" s="88" t="s">
        <v>139</v>
      </c>
      <c r="C3149" s="88" t="s">
        <v>65</v>
      </c>
      <c r="D3149" s="88" t="s">
        <v>134</v>
      </c>
      <c r="E3149" s="130">
        <v>0.06</v>
      </c>
      <c r="F3149" s="130">
        <v>1</v>
      </c>
      <c r="G3149" s="90">
        <v>-7.4554962244280194E-3</v>
      </c>
      <c r="H3149" s="90">
        <v>0.43400254875675398</v>
      </c>
      <c r="I3149" s="90">
        <v>-8.8436145725361648</v>
      </c>
      <c r="J3149" s="90">
        <v>180.69198198430149</v>
      </c>
      <c r="K3149" s="90">
        <v>0</v>
      </c>
      <c r="L3149" s="90">
        <v>0</v>
      </c>
      <c r="M3149" s="90">
        <v>0</v>
      </c>
      <c r="N3149" s="89">
        <v>10</v>
      </c>
      <c r="O3149" s="89">
        <v>27</v>
      </c>
      <c r="P3149" s="89">
        <f t="shared" si="86"/>
        <v>27</v>
      </c>
      <c r="Q3149" s="91">
        <f>(((alpha_a*(speed_s^3))+(beta_b*(speed_s^2))+(ceta_c*speed_s))+delta_d)</f>
        <v>111.55571438408199</v>
      </c>
    </row>
    <row r="3150" spans="1:17" x14ac:dyDescent="0.25">
      <c r="A3150" s="88" t="s">
        <v>6</v>
      </c>
      <c r="B3150" s="88" t="s">
        <v>139</v>
      </c>
      <c r="C3150" s="88" t="s">
        <v>65</v>
      </c>
      <c r="D3150" s="88" t="s">
        <v>135</v>
      </c>
      <c r="E3150" s="130">
        <v>0.06</v>
      </c>
      <c r="F3150" s="130">
        <v>1</v>
      </c>
      <c r="G3150" s="90">
        <v>-9.8788950335711966E-3</v>
      </c>
      <c r="H3150" s="90">
        <v>0.55557801506489035</v>
      </c>
      <c r="I3150" s="90">
        <v>-10.524411687078983</v>
      </c>
      <c r="J3150" s="90">
        <v>146.72867244833265</v>
      </c>
      <c r="K3150" s="90">
        <v>0</v>
      </c>
      <c r="L3150" s="90">
        <v>0</v>
      </c>
      <c r="M3150" s="90">
        <v>0</v>
      </c>
      <c r="N3150" s="89">
        <v>11</v>
      </c>
      <c r="O3150" s="89">
        <v>28</v>
      </c>
      <c r="P3150" s="89">
        <f t="shared" si="86"/>
        <v>28</v>
      </c>
      <c r="Q3150" s="91">
        <f>(((alpha_a*(speed_s^3))+(beta_b*(speed_s^2))+(ceta_c*speed_s))+delta_d)</f>
        <v>70.756805244040208</v>
      </c>
    </row>
    <row r="3151" spans="1:17" x14ac:dyDescent="0.25">
      <c r="A3151" s="88" t="s">
        <v>6</v>
      </c>
      <c r="B3151" s="88" t="s">
        <v>139</v>
      </c>
      <c r="C3151" s="88" t="s">
        <v>65</v>
      </c>
      <c r="D3151" s="88" t="s">
        <v>136</v>
      </c>
      <c r="E3151" s="130">
        <v>0.06</v>
      </c>
      <c r="F3151" s="130">
        <v>1</v>
      </c>
      <c r="G3151" s="90">
        <v>-3.8481493369222157E-3</v>
      </c>
      <c r="H3151" s="90">
        <v>0.2600058291036651</v>
      </c>
      <c r="I3151" s="90">
        <v>-6.2024860367328287</v>
      </c>
      <c r="J3151" s="90">
        <v>127.59458968590531</v>
      </c>
      <c r="K3151" s="90">
        <v>0</v>
      </c>
      <c r="L3151" s="90">
        <v>0</v>
      </c>
      <c r="M3151" s="90">
        <v>0</v>
      </c>
      <c r="N3151" s="89">
        <v>11</v>
      </c>
      <c r="O3151" s="89">
        <v>30</v>
      </c>
      <c r="P3151" s="89">
        <f t="shared" si="86"/>
        <v>30</v>
      </c>
      <c r="Q3151" s="91">
        <f>(((alpha_a*(speed_s^3))+(beta_b*(speed_s^2))+(ceta_c*speed_s))+delta_d)</f>
        <v>71.625222680319212</v>
      </c>
    </row>
    <row r="3152" spans="1:17" x14ac:dyDescent="0.25">
      <c r="A3152" s="88" t="s">
        <v>6</v>
      </c>
      <c r="B3152" s="88" t="s">
        <v>139</v>
      </c>
      <c r="C3152" s="88" t="s">
        <v>65</v>
      </c>
      <c r="D3152" s="88" t="s">
        <v>137</v>
      </c>
      <c r="E3152" s="130">
        <v>0.06</v>
      </c>
      <c r="F3152" s="130">
        <v>1</v>
      </c>
      <c r="G3152" s="90">
        <v>-3.5128881016395605E-3</v>
      </c>
      <c r="H3152" s="90">
        <v>0.24572019286459465</v>
      </c>
      <c r="I3152" s="90">
        <v>-6.1405902753041532</v>
      </c>
      <c r="J3152" s="90">
        <v>112.45977899196552</v>
      </c>
      <c r="K3152" s="90">
        <v>0</v>
      </c>
      <c r="L3152" s="90">
        <v>0</v>
      </c>
      <c r="M3152" s="90">
        <v>0</v>
      </c>
      <c r="N3152" s="89">
        <v>11</v>
      </c>
      <c r="O3152" s="89">
        <v>31</v>
      </c>
      <c r="P3152" s="89">
        <f t="shared" si="86"/>
        <v>30</v>
      </c>
      <c r="Q3152" s="91">
        <f>(((alpha_a*(speed_s^3))+(beta_b*(speed_s^2))+(ceta_c*speed_s))+delta_d)</f>
        <v>54.542265566707968</v>
      </c>
    </row>
    <row r="3153" spans="1:17" x14ac:dyDescent="0.25">
      <c r="A3153" s="88" t="s">
        <v>6</v>
      </c>
      <c r="B3153" s="88" t="s">
        <v>139</v>
      </c>
      <c r="C3153" s="88" t="s">
        <v>65</v>
      </c>
      <c r="D3153" s="88" t="s">
        <v>138</v>
      </c>
      <c r="E3153" s="130">
        <v>0.06</v>
      </c>
      <c r="F3153" s="130">
        <v>1</v>
      </c>
      <c r="G3153" s="90">
        <v>-4.31329674550415E-3</v>
      </c>
      <c r="H3153" s="90">
        <v>0.26938434707870956</v>
      </c>
      <c r="I3153" s="90">
        <v>-5.7560881031595068</v>
      </c>
      <c r="J3153" s="90">
        <v>84.446430626114392</v>
      </c>
      <c r="K3153" s="90">
        <v>0</v>
      </c>
      <c r="L3153" s="90">
        <v>0</v>
      </c>
      <c r="M3153" s="90">
        <v>0</v>
      </c>
      <c r="N3153" s="89">
        <v>11</v>
      </c>
      <c r="O3153" s="89">
        <v>31</v>
      </c>
      <c r="P3153" s="89">
        <f t="shared" si="86"/>
        <v>30</v>
      </c>
      <c r="Q3153" s="91">
        <f>(((alpha_a*(speed_s^3))+(beta_b*(speed_s^2))+(ceta_c*speed_s))+delta_d)</f>
        <v>37.750687773555768</v>
      </c>
    </row>
    <row r="3154" spans="1:17" x14ac:dyDescent="0.25">
      <c r="A3154" s="88" t="s">
        <v>6</v>
      </c>
      <c r="B3154" s="88" t="s">
        <v>139</v>
      </c>
      <c r="C3154" s="88" t="s">
        <v>65</v>
      </c>
      <c r="D3154" s="88" t="s">
        <v>131</v>
      </c>
      <c r="E3154" s="130">
        <v>0.06</v>
      </c>
      <c r="F3154" s="130">
        <v>1</v>
      </c>
      <c r="G3154" s="90">
        <v>-64.907756220099998</v>
      </c>
      <c r="H3154" s="90">
        <v>-0.58791457059999996</v>
      </c>
      <c r="I3154" s="90">
        <v>2.0286426752</v>
      </c>
      <c r="J3154" s="90">
        <v>140.14217502060001</v>
      </c>
      <c r="K3154" s="90">
        <v>1</v>
      </c>
      <c r="L3154" s="90">
        <v>-0.61853037430000002</v>
      </c>
      <c r="M3154" s="90">
        <v>9.2442218199999995E-2</v>
      </c>
      <c r="N3154" s="89">
        <v>5</v>
      </c>
      <c r="O3154" s="89">
        <v>30</v>
      </c>
      <c r="P3154" s="89">
        <f t="shared" si="86"/>
        <v>30</v>
      </c>
      <c r="Q3154" s="91">
        <f>(alpha_a+beta_b*speed_s+ceta_c*speed_s^2+delta_d/speed_s)/(epsilon_e+feta_f*speed_s+gamma_g*speed_s^2)</f>
        <v>26.627804649336195</v>
      </c>
    </row>
    <row r="3155" spans="1:17" x14ac:dyDescent="0.25">
      <c r="A3155" s="88" t="s">
        <v>6</v>
      </c>
      <c r="B3155" s="88" t="s">
        <v>139</v>
      </c>
      <c r="C3155" s="88" t="s">
        <v>65</v>
      </c>
      <c r="D3155" s="88" t="s">
        <v>132</v>
      </c>
      <c r="E3155" s="130">
        <v>0.06</v>
      </c>
      <c r="F3155" s="130">
        <v>1</v>
      </c>
      <c r="G3155" s="90">
        <v>-64.3948125199</v>
      </c>
      <c r="H3155" s="90">
        <v>9.4971376931999991</v>
      </c>
      <c r="I3155" s="90">
        <v>-0.1227306514</v>
      </c>
      <c r="J3155" s="90">
        <v>734.21950380509998</v>
      </c>
      <c r="K3155" s="90">
        <v>1</v>
      </c>
      <c r="L3155" s="90">
        <v>0.65728276210000003</v>
      </c>
      <c r="M3155" s="90">
        <v>-1.3712665299999999E-2</v>
      </c>
      <c r="N3155" s="89">
        <v>5</v>
      </c>
      <c r="O3155" s="89">
        <v>30</v>
      </c>
      <c r="P3155" s="89">
        <f t="shared" si="86"/>
        <v>30</v>
      </c>
      <c r="Q3155" s="91">
        <f>(alpha_a+beta_b*speed_s+ceta_c*speed_s^2+delta_d/speed_s)/(epsilon_e+feta_f*speed_s+gamma_g*speed_s^2)</f>
        <v>16.059969552972465</v>
      </c>
    </row>
    <row r="3156" spans="1:17" x14ac:dyDescent="0.25">
      <c r="A3156" s="88" t="s">
        <v>6</v>
      </c>
      <c r="B3156" s="88" t="s">
        <v>139</v>
      </c>
      <c r="C3156" s="88" t="s">
        <v>65</v>
      </c>
      <c r="D3156" s="88" t="s">
        <v>133</v>
      </c>
      <c r="E3156" s="130">
        <v>0.06</v>
      </c>
      <c r="F3156" s="130">
        <v>1</v>
      </c>
      <c r="G3156" s="90">
        <v>-111.5366807589</v>
      </c>
      <c r="H3156" s="90">
        <v>13.8903402722</v>
      </c>
      <c r="I3156" s="90">
        <v>-8.7384651300000005E-2</v>
      </c>
      <c r="J3156" s="90">
        <v>651.01463351209998</v>
      </c>
      <c r="K3156" s="90">
        <v>0</v>
      </c>
      <c r="L3156" s="90">
        <v>9.6760336466000005</v>
      </c>
      <c r="M3156" s="90">
        <v>-0.1823238261</v>
      </c>
      <c r="N3156" s="89">
        <v>5</v>
      </c>
      <c r="O3156" s="89">
        <v>30</v>
      </c>
      <c r="P3156" s="89">
        <f t="shared" si="86"/>
        <v>30</v>
      </c>
      <c r="Q3156" s="91">
        <f>(alpha_a+beta_b*speed_s+ceta_c*speed_s^2+delta_d/speed_s)/(epsilon_e+feta_f*speed_s+gamma_g*speed_s^2)</f>
        <v>1.9671026462030148</v>
      </c>
    </row>
    <row r="3157" spans="1:17" x14ac:dyDescent="0.25">
      <c r="A3157" s="88" t="s">
        <v>6</v>
      </c>
      <c r="B3157" s="88" t="s">
        <v>140</v>
      </c>
      <c r="C3157" s="88" t="s">
        <v>168</v>
      </c>
      <c r="D3157" s="88" t="s">
        <v>134</v>
      </c>
      <c r="E3157" s="130">
        <v>0.06</v>
      </c>
      <c r="F3157" s="130">
        <v>1</v>
      </c>
      <c r="G3157" s="90">
        <v>2.2762274667661879</v>
      </c>
      <c r="H3157" s="90">
        <v>3.8291576785380532</v>
      </c>
      <c r="I3157" s="90">
        <v>3.8257592410777197E-2</v>
      </c>
      <c r="J3157" s="90">
        <v>0</v>
      </c>
      <c r="K3157" s="90">
        <v>0</v>
      </c>
      <c r="L3157" s="90">
        <v>0</v>
      </c>
      <c r="M3157" s="90">
        <v>0</v>
      </c>
      <c r="N3157" s="89">
        <v>12</v>
      </c>
      <c r="O3157" s="89">
        <v>51</v>
      </c>
      <c r="P3157" s="89">
        <f t="shared" si="86"/>
        <v>30</v>
      </c>
      <c r="Q3157" s="91">
        <f>EXP((alpha_a+(beta_b/speed_s))+(ceta_c*LN(speed_s)))</f>
        <v>12.603665434940787</v>
      </c>
    </row>
    <row r="3158" spans="1:17" x14ac:dyDescent="0.25">
      <c r="A3158" s="88" t="s">
        <v>6</v>
      </c>
      <c r="B3158" s="88" t="s">
        <v>18</v>
      </c>
      <c r="C3158" s="88" t="s">
        <v>65</v>
      </c>
      <c r="D3158" s="88" t="s">
        <v>134</v>
      </c>
      <c r="E3158" s="130">
        <v>0.06</v>
      </c>
      <c r="F3158" s="130">
        <v>1</v>
      </c>
      <c r="G3158" s="90">
        <v>2.2364039478861755</v>
      </c>
      <c r="H3158" s="90">
        <v>3.8291564062244756</v>
      </c>
      <c r="I3158" s="90">
        <v>3.8257551289263225E-2</v>
      </c>
      <c r="J3158" s="90">
        <v>0</v>
      </c>
      <c r="K3158" s="90">
        <v>0</v>
      </c>
      <c r="L3158" s="90">
        <v>0</v>
      </c>
      <c r="M3158" s="90">
        <v>0</v>
      </c>
      <c r="N3158" s="89">
        <v>12</v>
      </c>
      <c r="O3158" s="89">
        <v>51</v>
      </c>
      <c r="P3158" s="89">
        <f t="shared" si="86"/>
        <v>30</v>
      </c>
      <c r="Q3158" s="91">
        <f>EXP((alpha_a+(beta_b/speed_s))+(ceta_c*LN(speed_s)))</f>
        <v>12.11160371806187</v>
      </c>
    </row>
    <row r="3159" spans="1:17" x14ac:dyDescent="0.25">
      <c r="A3159" s="88" t="s">
        <v>6</v>
      </c>
      <c r="B3159" s="88" t="s">
        <v>18</v>
      </c>
      <c r="C3159" s="88" t="s">
        <v>65</v>
      </c>
      <c r="D3159" s="88" t="s">
        <v>135</v>
      </c>
      <c r="E3159" s="130">
        <v>0.06</v>
      </c>
      <c r="F3159" s="130">
        <v>1</v>
      </c>
      <c r="G3159" s="90">
        <v>-7.9704001521293692E-5</v>
      </c>
      <c r="H3159" s="90">
        <v>9.339563227544893E-3</v>
      </c>
      <c r="I3159" s="90">
        <v>-0.38622358476863433</v>
      </c>
      <c r="J3159" s="90">
        <v>14.077519298871106</v>
      </c>
      <c r="K3159" s="90">
        <v>0</v>
      </c>
      <c r="L3159" s="90">
        <v>0</v>
      </c>
      <c r="M3159" s="90">
        <v>0</v>
      </c>
      <c r="N3159" s="89">
        <v>12</v>
      </c>
      <c r="O3159" s="89">
        <v>51</v>
      </c>
      <c r="P3159" s="89">
        <f t="shared" si="86"/>
        <v>30</v>
      </c>
      <c r="Q3159" s="91">
        <f>(((alpha_a*(speed_s^3))+(beta_b*(speed_s^2))+(ceta_c*speed_s))+delta_d)</f>
        <v>8.7444106195275495</v>
      </c>
    </row>
    <row r="3160" spans="1:17" x14ac:dyDescent="0.25">
      <c r="A3160" s="88" t="s">
        <v>6</v>
      </c>
      <c r="B3160" s="88" t="s">
        <v>18</v>
      </c>
      <c r="C3160" s="88" t="s">
        <v>65</v>
      </c>
      <c r="D3160" s="88" t="s">
        <v>136</v>
      </c>
      <c r="E3160" s="130">
        <v>0.06</v>
      </c>
      <c r="F3160" s="130">
        <v>1</v>
      </c>
      <c r="G3160" s="90">
        <v>-1.4329360114763483E-4</v>
      </c>
      <c r="H3160" s="90">
        <v>1.5535799215868061E-2</v>
      </c>
      <c r="I3160" s="90">
        <v>-0.59026416736655662</v>
      </c>
      <c r="J3160" s="90">
        <v>16.454139821665915</v>
      </c>
      <c r="K3160" s="90">
        <v>0</v>
      </c>
      <c r="L3160" s="90">
        <v>0</v>
      </c>
      <c r="M3160" s="90">
        <v>0</v>
      </c>
      <c r="N3160" s="89">
        <v>12</v>
      </c>
      <c r="O3160" s="89">
        <v>51</v>
      </c>
      <c r="P3160" s="89">
        <f t="shared" si="86"/>
        <v>30</v>
      </c>
      <c r="Q3160" s="91">
        <f>(((alpha_a*(speed_s^3))+(beta_b*(speed_s^2))+(ceta_c*speed_s))+delta_d)</f>
        <v>8.8595068639643326</v>
      </c>
    </row>
    <row r="3161" spans="1:17" x14ac:dyDescent="0.25">
      <c r="A3161" s="88" t="s">
        <v>6</v>
      </c>
      <c r="B3161" s="88" t="s">
        <v>18</v>
      </c>
      <c r="C3161" s="88" t="s">
        <v>65</v>
      </c>
      <c r="D3161" s="88" t="s">
        <v>137</v>
      </c>
      <c r="E3161" s="130">
        <v>0.06</v>
      </c>
      <c r="F3161" s="130">
        <v>1</v>
      </c>
      <c r="G3161" s="90">
        <v>6.9626333013963206</v>
      </c>
      <c r="H3161" s="90">
        <v>3.5378617932604355</v>
      </c>
      <c r="I3161" s="90">
        <v>21.115101232541733</v>
      </c>
      <c r="J3161" s="90">
        <v>8.4837074894550941</v>
      </c>
      <c r="K3161" s="90">
        <v>-0.15584167207722061</v>
      </c>
      <c r="L3161" s="90">
        <v>0</v>
      </c>
      <c r="M3161" s="90">
        <v>0</v>
      </c>
      <c r="N3161" s="89">
        <v>12</v>
      </c>
      <c r="O3161" s="89">
        <v>57</v>
      </c>
      <c r="P3161" s="89">
        <f t="shared" si="86"/>
        <v>30</v>
      </c>
      <c r="Q3161" s="91">
        <f>(alpha_a+(beta_b/(1+EXP((((-1)*ceta_c)+(delta_d*LN(speed_s)))+(epsilon_e*speed_s)))))</f>
        <v>7.1204195158557013</v>
      </c>
    </row>
    <row r="3162" spans="1:17" x14ac:dyDescent="0.25">
      <c r="A3162" s="88" t="s">
        <v>6</v>
      </c>
      <c r="B3162" s="88" t="s">
        <v>18</v>
      </c>
      <c r="C3162" s="88" t="s">
        <v>65</v>
      </c>
      <c r="D3162" s="88" t="s">
        <v>138</v>
      </c>
      <c r="E3162" s="130">
        <v>0.06</v>
      </c>
      <c r="F3162" s="130">
        <v>1</v>
      </c>
      <c r="G3162" s="90">
        <v>-6.108631474206938E-5</v>
      </c>
      <c r="H3162" s="90">
        <v>7.5759617103504087E-3</v>
      </c>
      <c r="I3162" s="90">
        <v>-0.31623147091273895</v>
      </c>
      <c r="J3162" s="90">
        <v>9.4903129806158013</v>
      </c>
      <c r="K3162" s="90">
        <v>0</v>
      </c>
      <c r="L3162" s="90">
        <v>0</v>
      </c>
      <c r="M3162" s="90">
        <v>0</v>
      </c>
      <c r="N3162" s="89">
        <v>12</v>
      </c>
      <c r="O3162" s="89">
        <v>61</v>
      </c>
      <c r="P3162" s="89">
        <f t="shared" si="86"/>
        <v>30</v>
      </c>
      <c r="Q3162" s="91">
        <f>(((alpha_a*(speed_s^3))+(beta_b*(speed_s^2))+(ceta_c*speed_s))+delta_d)</f>
        <v>5.1724038945131277</v>
      </c>
    </row>
    <row r="3163" spans="1:17" x14ac:dyDescent="0.25">
      <c r="A3163" s="88" t="s">
        <v>6</v>
      </c>
      <c r="B3163" s="88" t="s">
        <v>18</v>
      </c>
      <c r="C3163" s="88" t="s">
        <v>65</v>
      </c>
      <c r="D3163" s="88" t="s">
        <v>131</v>
      </c>
      <c r="E3163" s="130">
        <v>0.06</v>
      </c>
      <c r="F3163" s="130">
        <v>1</v>
      </c>
      <c r="G3163" s="90">
        <v>-32.537274739399997</v>
      </c>
      <c r="H3163" s="90">
        <v>4.9295616240999998</v>
      </c>
      <c r="I3163" s="90">
        <v>0.55649420530000004</v>
      </c>
      <c r="J3163" s="90">
        <v>36.854059096500002</v>
      </c>
      <c r="K3163" s="90">
        <v>1</v>
      </c>
      <c r="L3163" s="90">
        <v>-0.9769779824</v>
      </c>
      <c r="M3163" s="90">
        <v>0.21079066190000001</v>
      </c>
      <c r="N3163" s="89">
        <v>5</v>
      </c>
      <c r="O3163" s="89">
        <v>60</v>
      </c>
      <c r="P3163" s="89">
        <f t="shared" si="86"/>
        <v>30</v>
      </c>
      <c r="Q3163" s="91">
        <f>(alpha_a+beta_b*speed_s+ceta_c*speed_s^2+delta_d/speed_s)/(epsilon_e+feta_f*speed_s+gamma_g*speed_s^2)</f>
        <v>3.825366768601504</v>
      </c>
    </row>
    <row r="3164" spans="1:17" x14ac:dyDescent="0.25">
      <c r="A3164" s="88" t="s">
        <v>6</v>
      </c>
      <c r="B3164" s="88" t="s">
        <v>18</v>
      </c>
      <c r="C3164" s="88" t="s">
        <v>65</v>
      </c>
      <c r="D3164" s="88" t="s">
        <v>132</v>
      </c>
      <c r="E3164" s="130">
        <v>0.06</v>
      </c>
      <c r="F3164" s="130">
        <v>1</v>
      </c>
      <c r="G3164" s="90">
        <v>100.0602751026</v>
      </c>
      <c r="H3164" s="90">
        <v>-4.9090360909999999</v>
      </c>
      <c r="I3164" s="90">
        <v>0.1761523421</v>
      </c>
      <c r="J3164" s="90">
        <v>-64.212834930200003</v>
      </c>
      <c r="K3164" s="90">
        <v>1</v>
      </c>
      <c r="L3164" s="90">
        <v>0.6471260231</v>
      </c>
      <c r="M3164" s="90">
        <v>5.7754843E-2</v>
      </c>
      <c r="N3164" s="89">
        <v>5</v>
      </c>
      <c r="O3164" s="89">
        <v>60</v>
      </c>
      <c r="P3164" s="89">
        <f t="shared" si="86"/>
        <v>30</v>
      </c>
      <c r="Q3164" s="91">
        <f>(alpha_a+beta_b*speed_s+ceta_c*speed_s^2+delta_d/speed_s)/(epsilon_e+feta_f*speed_s+gamma_g*speed_s^2)</f>
        <v>1.5082350806594662</v>
      </c>
    </row>
    <row r="3165" spans="1:17" x14ac:dyDescent="0.25">
      <c r="A3165" s="88" t="s">
        <v>6</v>
      </c>
      <c r="B3165" s="88" t="s">
        <v>18</v>
      </c>
      <c r="C3165" s="88" t="s">
        <v>65</v>
      </c>
      <c r="D3165" s="88" t="s">
        <v>133</v>
      </c>
      <c r="E3165" s="130">
        <v>0.06</v>
      </c>
      <c r="F3165" s="130">
        <v>1</v>
      </c>
      <c r="G3165" s="90">
        <v>-106.37875021470001</v>
      </c>
      <c r="H3165" s="90">
        <v>8.5981638224000001</v>
      </c>
      <c r="I3165" s="90">
        <v>-0.35609346489999999</v>
      </c>
      <c r="J3165" s="90">
        <v>289.6477543588</v>
      </c>
      <c r="K3165" s="90">
        <v>0</v>
      </c>
      <c r="L3165" s="90">
        <v>5.0258085433000002</v>
      </c>
      <c r="M3165" s="90">
        <v>-1.4521372084999999</v>
      </c>
      <c r="N3165" s="89">
        <v>5</v>
      </c>
      <c r="O3165" s="89">
        <v>60</v>
      </c>
      <c r="P3165" s="89">
        <f t="shared" si="86"/>
        <v>30</v>
      </c>
      <c r="Q3165" s="91">
        <f>(alpha_a+beta_b*speed_s+ceta_c*speed_s^2+delta_d/speed_s)/(epsilon_e+feta_f*speed_s+gamma_g*speed_s^2)</f>
        <v>0.13775300323583867</v>
      </c>
    </row>
    <row r="3166" spans="1:17" x14ac:dyDescent="0.25">
      <c r="A3166" s="88" t="s">
        <v>6</v>
      </c>
      <c r="B3166" s="88" t="s">
        <v>11</v>
      </c>
      <c r="C3166" s="88" t="s">
        <v>65</v>
      </c>
      <c r="D3166" s="88" t="s">
        <v>134</v>
      </c>
      <c r="E3166" s="130">
        <v>0.06</v>
      </c>
      <c r="F3166" s="130">
        <v>1</v>
      </c>
      <c r="G3166" s="90">
        <v>-9.8484372144753518E-4</v>
      </c>
      <c r="H3166" s="90">
        <v>8.3782770831864653E-2</v>
      </c>
      <c r="I3166" s="90">
        <v>-2.5673779539970987</v>
      </c>
      <c r="J3166" s="90">
        <v>100.25284829893374</v>
      </c>
      <c r="K3166" s="90">
        <v>0</v>
      </c>
      <c r="L3166" s="90">
        <v>0</v>
      </c>
      <c r="M3166" s="90">
        <v>0</v>
      </c>
      <c r="N3166" s="89">
        <v>12</v>
      </c>
      <c r="O3166" s="89">
        <v>39</v>
      </c>
      <c r="P3166" s="89">
        <f t="shared" si="86"/>
        <v>30</v>
      </c>
      <c r="Q3166" s="91">
        <f>(((alpha_a*(speed_s^3))+(beta_b*(speed_s^2))+(ceta_c*speed_s))+delta_d)</f>
        <v>72.045222948615518</v>
      </c>
    </row>
    <row r="3167" spans="1:17" x14ac:dyDescent="0.25">
      <c r="A3167" s="88" t="s">
        <v>6</v>
      </c>
      <c r="B3167" s="88" t="s">
        <v>11</v>
      </c>
      <c r="C3167" s="88" t="s">
        <v>65</v>
      </c>
      <c r="D3167" s="88" t="s">
        <v>135</v>
      </c>
      <c r="E3167" s="130">
        <v>0.06</v>
      </c>
      <c r="F3167" s="130">
        <v>1</v>
      </c>
      <c r="G3167" s="90">
        <v>-8.4453266826021967E-4</v>
      </c>
      <c r="H3167" s="90">
        <v>7.1955177217867372E-2</v>
      </c>
      <c r="I3167" s="90">
        <v>-2.2078594345572595</v>
      </c>
      <c r="J3167" s="90">
        <v>71.787613550759119</v>
      </c>
      <c r="K3167" s="90">
        <v>0</v>
      </c>
      <c r="L3167" s="90">
        <v>0</v>
      </c>
      <c r="M3167" s="90">
        <v>0</v>
      </c>
      <c r="N3167" s="89">
        <v>12</v>
      </c>
      <c r="O3167" s="89">
        <v>39</v>
      </c>
      <c r="P3167" s="89">
        <f t="shared" si="86"/>
        <v>30</v>
      </c>
      <c r="Q3167" s="91">
        <f>(((alpha_a*(speed_s^3))+(beta_b*(speed_s^2))+(ceta_c*speed_s))+delta_d)</f>
        <v>47.509107967096028</v>
      </c>
    </row>
    <row r="3168" spans="1:17" x14ac:dyDescent="0.25">
      <c r="A3168" s="88" t="s">
        <v>6</v>
      </c>
      <c r="B3168" s="88" t="s">
        <v>11</v>
      </c>
      <c r="C3168" s="88" t="s">
        <v>65</v>
      </c>
      <c r="D3168" s="88" t="s">
        <v>136</v>
      </c>
      <c r="E3168" s="130">
        <v>0.06</v>
      </c>
      <c r="F3168" s="130">
        <v>1</v>
      </c>
      <c r="G3168" s="90">
        <v>-6.8116987339481884E-4</v>
      </c>
      <c r="H3168" s="90">
        <v>6.5837500181981409E-2</v>
      </c>
      <c r="I3168" s="90">
        <v>-2.2849709404862257</v>
      </c>
      <c r="J3168" s="90">
        <v>74.671273922705552</v>
      </c>
      <c r="K3168" s="90">
        <v>0</v>
      </c>
      <c r="L3168" s="90">
        <v>0</v>
      </c>
      <c r="M3168" s="90">
        <v>0</v>
      </c>
      <c r="N3168" s="89">
        <v>12</v>
      </c>
      <c r="O3168" s="89">
        <v>42</v>
      </c>
      <c r="P3168" s="89">
        <f t="shared" si="86"/>
        <v>30</v>
      </c>
      <c r="Q3168" s="91">
        <f>(((alpha_a*(speed_s^3))+(beta_b*(speed_s^2))+(ceta_c*speed_s))+delta_d)</f>
        <v>46.984309290241939</v>
      </c>
    </row>
    <row r="3169" spans="1:17" x14ac:dyDescent="0.25">
      <c r="A3169" s="88" t="s">
        <v>6</v>
      </c>
      <c r="B3169" s="88" t="s">
        <v>11</v>
      </c>
      <c r="C3169" s="88" t="s">
        <v>65</v>
      </c>
      <c r="D3169" s="88" t="s">
        <v>137</v>
      </c>
      <c r="E3169" s="130">
        <v>0.06</v>
      </c>
      <c r="F3169" s="130">
        <v>1</v>
      </c>
      <c r="G3169" s="90">
        <v>-4.2993886758209925E-4</v>
      </c>
      <c r="H3169" s="90">
        <v>4.3382344475024766E-2</v>
      </c>
      <c r="I3169" s="90">
        <v>-1.6722671339734778</v>
      </c>
      <c r="J3169" s="90">
        <v>59.108294217671109</v>
      </c>
      <c r="K3169" s="90">
        <v>0</v>
      </c>
      <c r="L3169" s="90">
        <v>0</v>
      </c>
      <c r="M3169" s="90">
        <v>0</v>
      </c>
      <c r="N3169" s="89">
        <v>12</v>
      </c>
      <c r="O3169" s="89">
        <v>43</v>
      </c>
      <c r="P3169" s="89">
        <f t="shared" si="86"/>
        <v>30</v>
      </c>
      <c r="Q3169" s="91">
        <f>(((alpha_a*(speed_s^3))+(beta_b*(speed_s^2))+(ceta_c*speed_s))+delta_d)</f>
        <v>36.376040801272381</v>
      </c>
    </row>
    <row r="3170" spans="1:17" x14ac:dyDescent="0.25">
      <c r="A3170" s="88" t="s">
        <v>6</v>
      </c>
      <c r="B3170" s="88" t="s">
        <v>11</v>
      </c>
      <c r="C3170" s="88" t="s">
        <v>65</v>
      </c>
      <c r="D3170" s="88" t="s">
        <v>138</v>
      </c>
      <c r="E3170" s="130">
        <v>0.06</v>
      </c>
      <c r="F3170" s="130">
        <v>1</v>
      </c>
      <c r="G3170" s="90">
        <v>-4.2719642104480831E-4</v>
      </c>
      <c r="H3170" s="90">
        <v>4.0045132013814766E-2</v>
      </c>
      <c r="I3170" s="90">
        <v>-1.3257967024147932</v>
      </c>
      <c r="J3170" s="90">
        <v>41.063108684532622</v>
      </c>
      <c r="K3170" s="90">
        <v>0</v>
      </c>
      <c r="L3170" s="90">
        <v>0</v>
      </c>
      <c r="M3170" s="90">
        <v>0</v>
      </c>
      <c r="N3170" s="89">
        <v>12</v>
      </c>
      <c r="O3170" s="89">
        <v>43</v>
      </c>
      <c r="P3170" s="89">
        <f t="shared" si="86"/>
        <v>30</v>
      </c>
      <c r="Q3170" s="91">
        <f>(((alpha_a*(speed_s^3))+(beta_b*(speed_s^2))+(ceta_c*speed_s))+delta_d)</f>
        <v>25.795523056312284</v>
      </c>
    </row>
    <row r="3171" spans="1:17" x14ac:dyDescent="0.25">
      <c r="A3171" s="88" t="s">
        <v>6</v>
      </c>
      <c r="B3171" s="88" t="s">
        <v>11</v>
      </c>
      <c r="C3171" s="88" t="s">
        <v>65</v>
      </c>
      <c r="D3171" s="88" t="s">
        <v>131</v>
      </c>
      <c r="E3171" s="130">
        <v>0.06</v>
      </c>
      <c r="F3171" s="130">
        <v>1</v>
      </c>
      <c r="G3171" s="90">
        <v>15.2160545671</v>
      </c>
      <c r="H3171" s="90">
        <v>-0.4671846033</v>
      </c>
      <c r="I3171" s="90">
        <v>4.7938151000000003E-3</v>
      </c>
      <c r="J3171" s="90">
        <v>95.746548459500005</v>
      </c>
      <c r="K3171" s="90">
        <v>1</v>
      </c>
      <c r="L3171" s="90">
        <v>-2.1134012099999998E-2</v>
      </c>
      <c r="M3171" s="90">
        <v>1.875957E-4</v>
      </c>
      <c r="N3171" s="89">
        <v>5</v>
      </c>
      <c r="O3171" s="89">
        <v>45</v>
      </c>
      <c r="P3171" s="89">
        <f t="shared" si="86"/>
        <v>30</v>
      </c>
      <c r="Q3171" s="91">
        <f>(alpha_a+beta_b*speed_s+ceta_c*speed_s^2+delta_d/speed_s)/(epsilon_e+feta_f*speed_s+gamma_g*speed_s^2)</f>
        <v>16.279440904023811</v>
      </c>
    </row>
    <row r="3172" spans="1:17" x14ac:dyDescent="0.25">
      <c r="A3172" s="88" t="s">
        <v>6</v>
      </c>
      <c r="B3172" s="88" t="s">
        <v>11</v>
      </c>
      <c r="C3172" s="88" t="s">
        <v>65</v>
      </c>
      <c r="D3172" s="88" t="s">
        <v>132</v>
      </c>
      <c r="E3172" s="130">
        <v>0.06</v>
      </c>
      <c r="F3172" s="130">
        <v>1</v>
      </c>
      <c r="G3172" s="90">
        <v>174.62902101989999</v>
      </c>
      <c r="H3172" s="90">
        <v>-13.649312091500001</v>
      </c>
      <c r="I3172" s="90">
        <v>1.1334305599000001</v>
      </c>
      <c r="J3172" s="90">
        <v>-25.558628050700001</v>
      </c>
      <c r="K3172" s="90">
        <v>1</v>
      </c>
      <c r="L3172" s="90">
        <v>-4.1747680699999998E-2</v>
      </c>
      <c r="M3172" s="90">
        <v>0.1111610133</v>
      </c>
      <c r="N3172" s="89">
        <v>5</v>
      </c>
      <c r="O3172" s="89">
        <v>45</v>
      </c>
      <c r="P3172" s="89">
        <f t="shared" si="86"/>
        <v>30</v>
      </c>
      <c r="Q3172" s="91">
        <f>(alpha_a+beta_b*speed_s+ceta_c*speed_s^2+delta_d/speed_s)/(epsilon_e+feta_f*speed_s+gamma_g*speed_s^2)</f>
        <v>7.8601633684336782</v>
      </c>
    </row>
    <row r="3173" spans="1:17" x14ac:dyDescent="0.25">
      <c r="A3173" s="88" t="s">
        <v>6</v>
      </c>
      <c r="B3173" s="88" t="s">
        <v>11</v>
      </c>
      <c r="C3173" s="88" t="s">
        <v>65</v>
      </c>
      <c r="D3173" s="88" t="s">
        <v>133</v>
      </c>
      <c r="E3173" s="130">
        <v>0.06</v>
      </c>
      <c r="F3173" s="130">
        <v>1</v>
      </c>
      <c r="G3173" s="90">
        <v>20.3787205693</v>
      </c>
      <c r="H3173" s="90">
        <v>-2.8922203908999999</v>
      </c>
      <c r="I3173" s="90">
        <v>0.17863567869999999</v>
      </c>
      <c r="J3173" s="90">
        <v>-35.693452107799999</v>
      </c>
      <c r="K3173" s="90">
        <v>0</v>
      </c>
      <c r="L3173" s="90">
        <v>-0.28751981939999999</v>
      </c>
      <c r="M3173" s="90">
        <v>0.1176526299</v>
      </c>
      <c r="N3173" s="89">
        <v>5</v>
      </c>
      <c r="O3173" s="89">
        <v>45</v>
      </c>
      <c r="P3173" s="89">
        <f t="shared" si="86"/>
        <v>30</v>
      </c>
      <c r="Q3173" s="91">
        <f>(alpha_a+beta_b*speed_s+ceta_c*speed_s^2+delta_d/speed_s)/(epsilon_e+feta_f*speed_s+gamma_g*speed_s^2)</f>
        <v>0.95818157231486378</v>
      </c>
    </row>
    <row r="3174" spans="1:17" x14ac:dyDescent="0.25">
      <c r="A3174" s="88" t="s">
        <v>6</v>
      </c>
      <c r="B3174" s="88" t="s">
        <v>16</v>
      </c>
      <c r="C3174" s="88" t="s">
        <v>65</v>
      </c>
      <c r="D3174" s="88" t="s">
        <v>134</v>
      </c>
      <c r="E3174" s="130">
        <v>0.06</v>
      </c>
      <c r="F3174" s="130">
        <v>1</v>
      </c>
      <c r="G3174" s="90">
        <v>-2.5691114079197342E-4</v>
      </c>
      <c r="H3174" s="90">
        <v>2.98832986482798E-2</v>
      </c>
      <c r="I3174" s="90">
        <v>-1.2181434360434926</v>
      </c>
      <c r="J3174" s="90">
        <v>48.184565358874224</v>
      </c>
      <c r="K3174" s="90">
        <v>0</v>
      </c>
      <c r="L3174" s="90">
        <v>0</v>
      </c>
      <c r="M3174" s="90">
        <v>0</v>
      </c>
      <c r="N3174" s="89">
        <v>12</v>
      </c>
      <c r="O3174" s="89">
        <v>50</v>
      </c>
      <c r="P3174" s="89">
        <f t="shared" si="86"/>
        <v>30</v>
      </c>
      <c r="Q3174" s="91">
        <f>(((alpha_a*(speed_s^3))+(beta_b*(speed_s^2))+(ceta_c*speed_s))+delta_d)</f>
        <v>31.598630259637986</v>
      </c>
    </row>
    <row r="3175" spans="1:17" x14ac:dyDescent="0.25">
      <c r="A3175" s="88" t="s">
        <v>6</v>
      </c>
      <c r="B3175" s="88" t="s">
        <v>16</v>
      </c>
      <c r="C3175" s="88" t="s">
        <v>65</v>
      </c>
      <c r="D3175" s="88" t="s">
        <v>135</v>
      </c>
      <c r="E3175" s="130">
        <v>0.06</v>
      </c>
      <c r="F3175" s="130">
        <v>1</v>
      </c>
      <c r="G3175" s="90">
        <v>-1.5297240848942271E-4</v>
      </c>
      <c r="H3175" s="90">
        <v>1.7723964349288489E-2</v>
      </c>
      <c r="I3175" s="90">
        <v>-0.72002710250718349</v>
      </c>
      <c r="J3175" s="90">
        <v>28.978229535033591</v>
      </c>
      <c r="K3175" s="90">
        <v>0</v>
      </c>
      <c r="L3175" s="90">
        <v>0</v>
      </c>
      <c r="M3175" s="90">
        <v>0</v>
      </c>
      <c r="N3175" s="89">
        <v>12</v>
      </c>
      <c r="O3175" s="89">
        <v>51</v>
      </c>
      <c r="P3175" s="89">
        <f t="shared" si="86"/>
        <v>30</v>
      </c>
      <c r="Q3175" s="91">
        <f>(((alpha_a*(speed_s^3))+(beta_b*(speed_s^2))+(ceta_c*speed_s))+delta_d)</f>
        <v>19.198729344963311</v>
      </c>
    </row>
    <row r="3176" spans="1:17" x14ac:dyDescent="0.25">
      <c r="A3176" s="88" t="s">
        <v>6</v>
      </c>
      <c r="B3176" s="88" t="s">
        <v>16</v>
      </c>
      <c r="C3176" s="88" t="s">
        <v>65</v>
      </c>
      <c r="D3176" s="88" t="s">
        <v>136</v>
      </c>
      <c r="E3176" s="130">
        <v>0.06</v>
      </c>
      <c r="F3176" s="130">
        <v>1</v>
      </c>
      <c r="G3176" s="90">
        <v>-2.0770647906719137E-4</v>
      </c>
      <c r="H3176" s="90">
        <v>2.4134394632452611E-2</v>
      </c>
      <c r="I3176" s="90">
        <v>-0.98711437670209401</v>
      </c>
      <c r="J3176" s="90">
        <v>32.635344875837355</v>
      </c>
      <c r="K3176" s="90">
        <v>0</v>
      </c>
      <c r="L3176" s="90">
        <v>0</v>
      </c>
      <c r="M3176" s="90">
        <v>0</v>
      </c>
      <c r="N3176" s="89">
        <v>12</v>
      </c>
      <c r="O3176" s="89">
        <v>53</v>
      </c>
      <c r="P3176" s="89">
        <f t="shared" si="86"/>
        <v>30</v>
      </c>
      <c r="Q3176" s="91">
        <f>(((alpha_a*(speed_s^3))+(beta_b*(speed_s^2))+(ceta_c*speed_s))+delta_d)</f>
        <v>19.134793809167718</v>
      </c>
    </row>
    <row r="3177" spans="1:17" x14ac:dyDescent="0.25">
      <c r="A3177" s="88" t="s">
        <v>6</v>
      </c>
      <c r="B3177" s="88" t="s">
        <v>16</v>
      </c>
      <c r="C3177" s="88" t="s">
        <v>65</v>
      </c>
      <c r="D3177" s="88" t="s">
        <v>137</v>
      </c>
      <c r="E3177" s="130">
        <v>0.06</v>
      </c>
      <c r="F3177" s="130">
        <v>1</v>
      </c>
      <c r="G3177" s="90">
        <v>2.2950044008089461</v>
      </c>
      <c r="H3177" s="90">
        <v>6.1384567136811796</v>
      </c>
      <c r="I3177" s="90">
        <v>6.296191390811999E-2</v>
      </c>
      <c r="J3177" s="90">
        <v>0</v>
      </c>
      <c r="K3177" s="90">
        <v>0</v>
      </c>
      <c r="L3177" s="90">
        <v>0</v>
      </c>
      <c r="M3177" s="90">
        <v>0</v>
      </c>
      <c r="N3177" s="89">
        <v>12</v>
      </c>
      <c r="O3177" s="89">
        <v>54</v>
      </c>
      <c r="P3177" s="89">
        <f t="shared" si="86"/>
        <v>30</v>
      </c>
      <c r="Q3177" s="91">
        <f>EXP((alpha_a+(beta_b/speed_s))+(ceta_c*LN(speed_s)))</f>
        <v>15.085975257405549</v>
      </c>
    </row>
    <row r="3178" spans="1:17" x14ac:dyDescent="0.25">
      <c r="A3178" s="88" t="s">
        <v>6</v>
      </c>
      <c r="B3178" s="88" t="s">
        <v>16</v>
      </c>
      <c r="C3178" s="88" t="s">
        <v>65</v>
      </c>
      <c r="D3178" s="88" t="s">
        <v>138</v>
      </c>
      <c r="E3178" s="130">
        <v>0.06</v>
      </c>
      <c r="F3178" s="130">
        <v>1</v>
      </c>
      <c r="G3178" s="90">
        <v>2.757546183165783</v>
      </c>
      <c r="H3178" s="90">
        <v>1.601198146715662</v>
      </c>
      <c r="I3178" s="90">
        <v>-0.13751683738783754</v>
      </c>
      <c r="J3178" s="90">
        <v>0</v>
      </c>
      <c r="K3178" s="90">
        <v>0</v>
      </c>
      <c r="L3178" s="90">
        <v>0</v>
      </c>
      <c r="M3178" s="90">
        <v>0</v>
      </c>
      <c r="N3178" s="89">
        <v>12</v>
      </c>
      <c r="O3178" s="89">
        <v>56</v>
      </c>
      <c r="P3178" s="89">
        <f t="shared" si="86"/>
        <v>30</v>
      </c>
      <c r="Q3178" s="91">
        <f>EXP((alpha_a+(beta_b/speed_s))+(ceta_c*LN(speed_s)))</f>
        <v>10.414484186486257</v>
      </c>
    </row>
    <row r="3179" spans="1:17" x14ac:dyDescent="0.25">
      <c r="A3179" s="88" t="s">
        <v>6</v>
      </c>
      <c r="B3179" s="88" t="s">
        <v>16</v>
      </c>
      <c r="C3179" s="88" t="s">
        <v>65</v>
      </c>
      <c r="D3179" s="88" t="s">
        <v>131</v>
      </c>
      <c r="E3179" s="130">
        <v>0.06</v>
      </c>
      <c r="F3179" s="130">
        <v>1</v>
      </c>
      <c r="G3179" s="90">
        <v>-14.973163316400001</v>
      </c>
      <c r="H3179" s="90">
        <v>-1.8783465506000001</v>
      </c>
      <c r="I3179" s="90">
        <v>2.04582518E-2</v>
      </c>
      <c r="J3179" s="90">
        <v>57.088366698000002</v>
      </c>
      <c r="K3179" s="90">
        <v>1</v>
      </c>
      <c r="L3179" s="90">
        <v>-0.36022018779999998</v>
      </c>
      <c r="M3179" s="90">
        <v>3.1173995E-3</v>
      </c>
      <c r="N3179" s="89">
        <v>5</v>
      </c>
      <c r="O3179" s="89">
        <v>55</v>
      </c>
      <c r="P3179" s="89">
        <f t="shared" si="86"/>
        <v>30</v>
      </c>
      <c r="Q3179" s="91">
        <f>(alpha_a+beta_b*speed_s+ceta_c*speed_s^2+delta_d/speed_s)/(epsilon_e+feta_f*speed_s+gamma_g*speed_s^2)</f>
        <v>7.285899226445177</v>
      </c>
    </row>
    <row r="3180" spans="1:17" x14ac:dyDescent="0.25">
      <c r="A3180" s="88" t="s">
        <v>6</v>
      </c>
      <c r="B3180" s="88" t="s">
        <v>16</v>
      </c>
      <c r="C3180" s="88" t="s">
        <v>65</v>
      </c>
      <c r="D3180" s="88" t="s">
        <v>132</v>
      </c>
      <c r="E3180" s="130">
        <v>0.06</v>
      </c>
      <c r="F3180" s="130">
        <v>1</v>
      </c>
      <c r="G3180" s="90">
        <v>54.6404091976</v>
      </c>
      <c r="H3180" s="90">
        <v>-3.3447451641999999</v>
      </c>
      <c r="I3180" s="90">
        <v>0.20192482370000001</v>
      </c>
      <c r="J3180" s="90">
        <v>5.3861466798000004</v>
      </c>
      <c r="K3180" s="90">
        <v>1</v>
      </c>
      <c r="L3180" s="90">
        <v>-4.2312961900000001E-2</v>
      </c>
      <c r="M3180" s="90">
        <v>4.6942979500000002E-2</v>
      </c>
      <c r="N3180" s="89">
        <v>5</v>
      </c>
      <c r="O3180" s="89">
        <v>55</v>
      </c>
      <c r="P3180" s="89">
        <f t="shared" si="86"/>
        <v>30</v>
      </c>
      <c r="Q3180" s="91">
        <f>(alpha_a+beta_b*speed_s+ceta_c*speed_s^2+delta_d/speed_s)/(epsilon_e+feta_f*speed_s+gamma_g*speed_s^2)</f>
        <v>3.2446933972990175</v>
      </c>
    </row>
    <row r="3181" spans="1:17" x14ac:dyDescent="0.25">
      <c r="A3181" s="88" t="s">
        <v>6</v>
      </c>
      <c r="B3181" s="88" t="s">
        <v>16</v>
      </c>
      <c r="C3181" s="88" t="s">
        <v>65</v>
      </c>
      <c r="D3181" s="88" t="s">
        <v>133</v>
      </c>
      <c r="E3181" s="130">
        <v>0.06</v>
      </c>
      <c r="F3181" s="130">
        <v>1</v>
      </c>
      <c r="G3181" s="90">
        <v>-11.943736942899999</v>
      </c>
      <c r="H3181" s="90">
        <v>0.68330332140000005</v>
      </c>
      <c r="I3181" s="90">
        <v>5.2863887800000002E-2</v>
      </c>
      <c r="J3181" s="90">
        <v>76.359240383499994</v>
      </c>
      <c r="K3181" s="90">
        <v>1</v>
      </c>
      <c r="L3181" s="90">
        <v>-0.1212251662</v>
      </c>
      <c r="M3181" s="90">
        <v>0.2026392112</v>
      </c>
      <c r="N3181" s="89">
        <v>5</v>
      </c>
      <c r="O3181" s="89">
        <v>60</v>
      </c>
      <c r="P3181" s="89">
        <f t="shared" si="86"/>
        <v>30</v>
      </c>
      <c r="Q3181" s="91">
        <f>(alpha_a+beta_b*speed_s+ceta_c*speed_s^2+delta_d/speed_s)/(epsilon_e+feta_f*speed_s+gamma_g*speed_s^2)</f>
        <v>0.32646404790823352</v>
      </c>
    </row>
    <row r="3182" spans="1:17" x14ac:dyDescent="0.25">
      <c r="A3182" s="88" t="s">
        <v>6</v>
      </c>
      <c r="B3182" s="88" t="s">
        <v>15</v>
      </c>
      <c r="C3182" s="88" t="s">
        <v>65</v>
      </c>
      <c r="D3182" s="88" t="s">
        <v>134</v>
      </c>
      <c r="E3182" s="130">
        <v>0.06</v>
      </c>
      <c r="F3182" s="130">
        <v>1</v>
      </c>
      <c r="G3182" s="90">
        <v>11.507861627847568</v>
      </c>
      <c r="H3182" s="90">
        <v>1.1685195336303923E-2</v>
      </c>
      <c r="I3182" s="90">
        <v>34.600433191855345</v>
      </c>
      <c r="J3182" s="90">
        <v>0.13644076290887103</v>
      </c>
      <c r="K3182" s="90">
        <v>32.098752115376769</v>
      </c>
      <c r="L3182" s="90">
        <v>0</v>
      </c>
      <c r="M3182" s="90">
        <v>0</v>
      </c>
      <c r="N3182" s="89">
        <v>12</v>
      </c>
      <c r="O3182" s="89">
        <v>54</v>
      </c>
      <c r="P3182" s="89">
        <f t="shared" si="86"/>
        <v>30</v>
      </c>
      <c r="Q3182" s="91">
        <f>((epsilon_e+(alpha_a*EXP(((-1)*beta_b)*speed_s)))+(ceta_c*EXP(((-1)*delta_d)*speed_s)))</f>
        <v>40.781019764063963</v>
      </c>
    </row>
    <row r="3183" spans="1:17" x14ac:dyDescent="0.25">
      <c r="A3183" s="88" t="s">
        <v>6</v>
      </c>
      <c r="B3183" s="88" t="s">
        <v>15</v>
      </c>
      <c r="C3183" s="88" t="s">
        <v>65</v>
      </c>
      <c r="D3183" s="88" t="s">
        <v>135</v>
      </c>
      <c r="E3183" s="130">
        <v>0.06</v>
      </c>
      <c r="F3183" s="130">
        <v>1</v>
      </c>
      <c r="G3183" s="90">
        <v>3.0175739345698434</v>
      </c>
      <c r="H3183" s="90">
        <v>3.8597653583247062</v>
      </c>
      <c r="I3183" s="90">
        <v>1.8704309826411882E-2</v>
      </c>
      <c r="J3183" s="90">
        <v>0</v>
      </c>
      <c r="K3183" s="90">
        <v>0</v>
      </c>
      <c r="L3183" s="90">
        <v>0</v>
      </c>
      <c r="M3183" s="90">
        <v>0</v>
      </c>
      <c r="N3183" s="89">
        <v>12</v>
      </c>
      <c r="O3183" s="89">
        <v>56</v>
      </c>
      <c r="P3183" s="89">
        <f t="shared" si="86"/>
        <v>30</v>
      </c>
      <c r="Q3183" s="91">
        <f>EXP((alpha_a+(beta_b/speed_s))+(ceta_c*LN(speed_s)))</f>
        <v>24.775365415082891</v>
      </c>
    </row>
    <row r="3184" spans="1:17" x14ac:dyDescent="0.25">
      <c r="A3184" s="88" t="s">
        <v>6</v>
      </c>
      <c r="B3184" s="88" t="s">
        <v>15</v>
      </c>
      <c r="C3184" s="88" t="s">
        <v>65</v>
      </c>
      <c r="D3184" s="88" t="s">
        <v>136</v>
      </c>
      <c r="E3184" s="130">
        <v>0.06</v>
      </c>
      <c r="F3184" s="130">
        <v>1</v>
      </c>
      <c r="G3184" s="90">
        <v>3.2727201224694018</v>
      </c>
      <c r="H3184" s="90">
        <v>3.6396628535769051</v>
      </c>
      <c r="I3184" s="90">
        <v>-5.0506894191520713E-2</v>
      </c>
      <c r="J3184" s="90">
        <v>0</v>
      </c>
      <c r="K3184" s="90">
        <v>0</v>
      </c>
      <c r="L3184" s="90">
        <v>0</v>
      </c>
      <c r="M3184" s="90">
        <v>0</v>
      </c>
      <c r="N3184" s="89">
        <v>12</v>
      </c>
      <c r="O3184" s="89">
        <v>61</v>
      </c>
      <c r="P3184" s="89">
        <f t="shared" si="86"/>
        <v>30</v>
      </c>
      <c r="Q3184" s="91">
        <f>EXP((alpha_a+(beta_b/speed_s))+(ceta_c*LN(speed_s)))</f>
        <v>25.084705086728437</v>
      </c>
    </row>
    <row r="3185" spans="1:17" x14ac:dyDescent="0.25">
      <c r="A3185" s="88" t="s">
        <v>6</v>
      </c>
      <c r="B3185" s="88" t="s">
        <v>15</v>
      </c>
      <c r="C3185" s="88" t="s">
        <v>65</v>
      </c>
      <c r="D3185" s="88" t="s">
        <v>137</v>
      </c>
      <c r="E3185" s="130">
        <v>0.06</v>
      </c>
      <c r="F3185" s="130">
        <v>1</v>
      </c>
      <c r="G3185" s="90">
        <v>2.9567528033421322</v>
      </c>
      <c r="H3185" s="90">
        <v>4.7147338338663536</v>
      </c>
      <c r="I3185" s="90">
        <v>-4.4847906856595759E-2</v>
      </c>
      <c r="J3185" s="90">
        <v>0</v>
      </c>
      <c r="K3185" s="90">
        <v>0</v>
      </c>
      <c r="L3185" s="90">
        <v>0</v>
      </c>
      <c r="M3185" s="90">
        <v>0</v>
      </c>
      <c r="N3185" s="89">
        <v>12</v>
      </c>
      <c r="O3185" s="89">
        <v>62</v>
      </c>
      <c r="P3185" s="89">
        <f t="shared" si="86"/>
        <v>30</v>
      </c>
      <c r="Q3185" s="91">
        <f>EXP((alpha_a+(beta_b/speed_s))+(ceta_c*LN(speed_s)))</f>
        <v>19.324505671994928</v>
      </c>
    </row>
    <row r="3186" spans="1:17" x14ac:dyDescent="0.25">
      <c r="A3186" s="88" t="s">
        <v>6</v>
      </c>
      <c r="B3186" s="88" t="s">
        <v>15</v>
      </c>
      <c r="C3186" s="88" t="s">
        <v>65</v>
      </c>
      <c r="D3186" s="88" t="s">
        <v>138</v>
      </c>
      <c r="E3186" s="130">
        <v>0.06</v>
      </c>
      <c r="F3186" s="130">
        <v>1</v>
      </c>
      <c r="G3186" s="90">
        <v>1906.0007849596627</v>
      </c>
      <c r="H3186" s="90">
        <v>-2.9197073123988417</v>
      </c>
      <c r="I3186" s="90">
        <v>22.736757993161056</v>
      </c>
      <c r="J3186" s="90">
        <v>-0.15142873363665979</v>
      </c>
      <c r="K3186" s="90">
        <v>0</v>
      </c>
      <c r="L3186" s="90">
        <v>0</v>
      </c>
      <c r="M3186" s="90">
        <v>0</v>
      </c>
      <c r="N3186" s="89">
        <v>12</v>
      </c>
      <c r="O3186" s="89">
        <v>62</v>
      </c>
      <c r="P3186" s="89">
        <f t="shared" si="86"/>
        <v>30</v>
      </c>
      <c r="Q3186" s="91">
        <f>((alpha_a*(speed_s^beta_b))+(ceta_c*(speed_s^delta_d)))</f>
        <v>13.677456568827111</v>
      </c>
    </row>
    <row r="3187" spans="1:17" x14ac:dyDescent="0.25">
      <c r="A3187" s="88" t="s">
        <v>6</v>
      </c>
      <c r="B3187" s="88" t="s">
        <v>15</v>
      </c>
      <c r="C3187" s="88" t="s">
        <v>65</v>
      </c>
      <c r="D3187" s="88" t="s">
        <v>131</v>
      </c>
      <c r="E3187" s="130">
        <v>0.06</v>
      </c>
      <c r="F3187" s="130">
        <v>1</v>
      </c>
      <c r="G3187" s="90">
        <v>-16.755957998100001</v>
      </c>
      <c r="H3187" s="90">
        <v>-2.8453390489000001</v>
      </c>
      <c r="I3187" s="90">
        <v>-1.28579227E-2</v>
      </c>
      <c r="J3187" s="90">
        <v>76.187694952100003</v>
      </c>
      <c r="K3187" s="90">
        <v>1</v>
      </c>
      <c r="L3187" s="90">
        <v>-0.32396864209999998</v>
      </c>
      <c r="M3187" s="90">
        <v>-2.7800922000000001E-3</v>
      </c>
      <c r="N3187" s="89">
        <v>5</v>
      </c>
      <c r="O3187" s="89">
        <v>60</v>
      </c>
      <c r="P3187" s="89">
        <f t="shared" si="86"/>
        <v>30</v>
      </c>
      <c r="Q3187" s="91">
        <f>(alpha_a+beta_b*speed_s+ceta_c*speed_s^2+delta_d/speed_s)/(epsilon_e+feta_f*speed_s+gamma_g*speed_s^2)</f>
        <v>9.9052901795893717</v>
      </c>
    </row>
    <row r="3188" spans="1:17" x14ac:dyDescent="0.25">
      <c r="A3188" s="88" t="s">
        <v>6</v>
      </c>
      <c r="B3188" s="88" t="s">
        <v>15</v>
      </c>
      <c r="C3188" s="88" t="s">
        <v>65</v>
      </c>
      <c r="D3188" s="88" t="s">
        <v>132</v>
      </c>
      <c r="E3188" s="130">
        <v>0.06</v>
      </c>
      <c r="F3188" s="130">
        <v>1</v>
      </c>
      <c r="G3188" s="90">
        <v>61.764105235599999</v>
      </c>
      <c r="H3188" s="90">
        <v>-3.4788678606999999</v>
      </c>
      <c r="I3188" s="90">
        <v>0.1953082756</v>
      </c>
      <c r="J3188" s="90">
        <v>19.271737075499999</v>
      </c>
      <c r="K3188" s="90">
        <v>1</v>
      </c>
      <c r="L3188" s="90">
        <v>-5.7477079700000003E-2</v>
      </c>
      <c r="M3188" s="90">
        <v>3.6497887100000001E-2</v>
      </c>
      <c r="N3188" s="89">
        <v>5</v>
      </c>
      <c r="O3188" s="89">
        <v>60</v>
      </c>
      <c r="P3188" s="89">
        <f t="shared" si="86"/>
        <v>30</v>
      </c>
      <c r="Q3188" s="91">
        <f>(alpha_a+beta_b*speed_s+ceta_c*speed_s^2+delta_d/speed_s)/(epsilon_e+feta_f*speed_s+gamma_g*speed_s^2)</f>
        <v>4.1656954349843964</v>
      </c>
    </row>
    <row r="3189" spans="1:17" x14ac:dyDescent="0.25">
      <c r="A3189" s="88" t="s">
        <v>6</v>
      </c>
      <c r="B3189" s="88" t="s">
        <v>15</v>
      </c>
      <c r="C3189" s="88" t="s">
        <v>65</v>
      </c>
      <c r="D3189" s="88" t="s">
        <v>133</v>
      </c>
      <c r="E3189" s="130">
        <v>0.06</v>
      </c>
      <c r="F3189" s="130">
        <v>1</v>
      </c>
      <c r="G3189" s="90">
        <v>32.443170611600003</v>
      </c>
      <c r="H3189" s="90">
        <v>-2.8060443998000002</v>
      </c>
      <c r="I3189" s="90">
        <v>0.20080511579999999</v>
      </c>
      <c r="J3189" s="90">
        <v>-86.923071559600004</v>
      </c>
      <c r="K3189" s="90">
        <v>1</v>
      </c>
      <c r="L3189" s="90">
        <v>-1.5589126105</v>
      </c>
      <c r="M3189" s="90">
        <v>0.37532717799999998</v>
      </c>
      <c r="N3189" s="89">
        <v>5</v>
      </c>
      <c r="O3189" s="89">
        <v>65</v>
      </c>
      <c r="P3189" s="89">
        <f t="shared" si="86"/>
        <v>30</v>
      </c>
      <c r="Q3189" s="91">
        <f>(alpha_a+beta_b*speed_s+ceta_c*speed_s^2+delta_d/speed_s)/(epsilon_e+feta_f*speed_s+gamma_g*speed_s^2)</f>
        <v>0.43177162304625022</v>
      </c>
    </row>
    <row r="3190" spans="1:17" x14ac:dyDescent="0.25">
      <c r="A3190" s="88" t="s">
        <v>6</v>
      </c>
      <c r="B3190" s="88" t="s">
        <v>14</v>
      </c>
      <c r="C3190" s="88" t="s">
        <v>65</v>
      </c>
      <c r="D3190" s="88" t="s">
        <v>134</v>
      </c>
      <c r="E3190" s="130">
        <v>0.06</v>
      </c>
      <c r="F3190" s="130">
        <v>1</v>
      </c>
      <c r="G3190" s="90">
        <v>-4.8250694597307483E-4</v>
      </c>
      <c r="H3190" s="90">
        <v>4.9652626949803824E-2</v>
      </c>
      <c r="I3190" s="90">
        <v>-1.8073049092237379</v>
      </c>
      <c r="J3190" s="90">
        <v>76.057261157903582</v>
      </c>
      <c r="K3190" s="90">
        <v>0</v>
      </c>
      <c r="L3190" s="90">
        <v>0</v>
      </c>
      <c r="M3190" s="90">
        <v>0</v>
      </c>
      <c r="N3190" s="89">
        <v>12</v>
      </c>
      <c r="O3190" s="89">
        <v>46</v>
      </c>
      <c r="P3190" s="89">
        <f t="shared" si="86"/>
        <v>30</v>
      </c>
      <c r="Q3190" s="91">
        <f>(((alpha_a*(speed_s^3))+(beta_b*(speed_s^2))+(ceta_c*speed_s))+delta_d)</f>
        <v>53.497790594741872</v>
      </c>
    </row>
    <row r="3191" spans="1:17" x14ac:dyDescent="0.25">
      <c r="A3191" s="88" t="s">
        <v>6</v>
      </c>
      <c r="B3191" s="88" t="s">
        <v>14</v>
      </c>
      <c r="C3191" s="88" t="s">
        <v>65</v>
      </c>
      <c r="D3191" s="88" t="s">
        <v>135</v>
      </c>
      <c r="E3191" s="130">
        <v>0.06</v>
      </c>
      <c r="F3191" s="130">
        <v>1</v>
      </c>
      <c r="G3191" s="90">
        <v>-4.4735865692543741E-4</v>
      </c>
      <c r="H3191" s="90">
        <v>4.4846707943484797E-2</v>
      </c>
      <c r="I3191" s="90">
        <v>-1.5658983889102269</v>
      </c>
      <c r="J3191" s="90">
        <v>54.242529374542343</v>
      </c>
      <c r="K3191" s="90">
        <v>0</v>
      </c>
      <c r="L3191" s="90">
        <v>0</v>
      </c>
      <c r="M3191" s="90">
        <v>0</v>
      </c>
      <c r="N3191" s="89">
        <v>12</v>
      </c>
      <c r="O3191" s="89">
        <v>46</v>
      </c>
      <c r="P3191" s="89">
        <f t="shared" si="86"/>
        <v>30</v>
      </c>
      <c r="Q3191" s="91">
        <f>(((alpha_a*(speed_s^3))+(beta_b*(speed_s^2))+(ceta_c*speed_s))+delta_d)</f>
        <v>35.548931119385045</v>
      </c>
    </row>
    <row r="3192" spans="1:17" x14ac:dyDescent="0.25">
      <c r="A3192" s="88" t="s">
        <v>6</v>
      </c>
      <c r="B3192" s="88" t="s">
        <v>14</v>
      </c>
      <c r="C3192" s="88" t="s">
        <v>65</v>
      </c>
      <c r="D3192" s="88" t="s">
        <v>136</v>
      </c>
      <c r="E3192" s="130">
        <v>0.06</v>
      </c>
      <c r="F3192" s="130">
        <v>1</v>
      </c>
      <c r="G3192" s="90">
        <v>-3.3519938310811858E-4</v>
      </c>
      <c r="H3192" s="90">
        <v>3.8897366150073845E-2</v>
      </c>
      <c r="I3192" s="90">
        <v>-1.6014314026755236</v>
      </c>
      <c r="J3192" s="90">
        <v>57.208055247254407</v>
      </c>
      <c r="K3192" s="90">
        <v>0</v>
      </c>
      <c r="L3192" s="90">
        <v>0</v>
      </c>
      <c r="M3192" s="90">
        <v>0</v>
      </c>
      <c r="N3192" s="89">
        <v>12</v>
      </c>
      <c r="O3192" s="89">
        <v>51</v>
      </c>
      <c r="P3192" s="89">
        <f t="shared" si="86"/>
        <v>30</v>
      </c>
      <c r="Q3192" s="91">
        <f>(((alpha_a*(speed_s^3))+(beta_b*(speed_s^2))+(ceta_c*speed_s))+delta_d)</f>
        <v>35.122359358135959</v>
      </c>
    </row>
    <row r="3193" spans="1:17" x14ac:dyDescent="0.25">
      <c r="A3193" s="88" t="s">
        <v>6</v>
      </c>
      <c r="B3193" s="88" t="s">
        <v>14</v>
      </c>
      <c r="C3193" s="88" t="s">
        <v>65</v>
      </c>
      <c r="D3193" s="88" t="s">
        <v>137</v>
      </c>
      <c r="E3193" s="130">
        <v>0.06</v>
      </c>
      <c r="F3193" s="130">
        <v>1</v>
      </c>
      <c r="G3193" s="90">
        <v>-2.607625316965808E-4</v>
      </c>
      <c r="H3193" s="90">
        <v>3.0432707408943868E-2</v>
      </c>
      <c r="I3193" s="90">
        <v>-1.2789721096660311</v>
      </c>
      <c r="J3193" s="90">
        <v>45.484666798759271</v>
      </c>
      <c r="K3193" s="90">
        <v>0</v>
      </c>
      <c r="L3193" s="90">
        <v>0</v>
      </c>
      <c r="M3193" s="90">
        <v>0</v>
      </c>
      <c r="N3193" s="89">
        <v>12</v>
      </c>
      <c r="O3193" s="89">
        <v>52</v>
      </c>
      <c r="P3193" s="89">
        <f t="shared" si="86"/>
        <v>30</v>
      </c>
      <c r="Q3193" s="91">
        <f>(((alpha_a*(speed_s^3))+(beta_b*(speed_s^2))+(ceta_c*speed_s))+delta_d)</f>
        <v>27.464351821020138</v>
      </c>
    </row>
    <row r="3194" spans="1:17" x14ac:dyDescent="0.25">
      <c r="A3194" s="88" t="s">
        <v>6</v>
      </c>
      <c r="B3194" s="88" t="s">
        <v>14</v>
      </c>
      <c r="C3194" s="88" t="s">
        <v>65</v>
      </c>
      <c r="D3194" s="88" t="s">
        <v>138</v>
      </c>
      <c r="E3194" s="130">
        <v>0.06</v>
      </c>
      <c r="F3194" s="130">
        <v>1</v>
      </c>
      <c r="G3194" s="90">
        <v>-1.1051518561451415E-4</v>
      </c>
      <c r="H3194" s="90">
        <v>1.3730874104798823E-2</v>
      </c>
      <c r="I3194" s="90">
        <v>-0.63847053642188822</v>
      </c>
      <c r="J3194" s="90">
        <v>28.977209247632118</v>
      </c>
      <c r="K3194" s="90">
        <v>0</v>
      </c>
      <c r="L3194" s="90">
        <v>0</v>
      </c>
      <c r="M3194" s="90">
        <v>0</v>
      </c>
      <c r="N3194" s="89">
        <v>12</v>
      </c>
      <c r="O3194" s="89">
        <v>52</v>
      </c>
      <c r="P3194" s="89">
        <f t="shared" si="86"/>
        <v>30</v>
      </c>
      <c r="Q3194" s="91">
        <f>(((alpha_a*(speed_s^3))+(beta_b*(speed_s^2))+(ceta_c*speed_s))+delta_d)</f>
        <v>19.196969837702529</v>
      </c>
    </row>
    <row r="3195" spans="1:17" x14ac:dyDescent="0.25">
      <c r="A3195" s="88" t="s">
        <v>6</v>
      </c>
      <c r="B3195" s="88" t="s">
        <v>14</v>
      </c>
      <c r="C3195" s="88" t="s">
        <v>65</v>
      </c>
      <c r="D3195" s="88" t="s">
        <v>131</v>
      </c>
      <c r="E3195" s="130">
        <v>0.06</v>
      </c>
      <c r="F3195" s="130">
        <v>1</v>
      </c>
      <c r="G3195" s="90">
        <v>24.4854048748</v>
      </c>
      <c r="H3195" s="90">
        <v>0.31318287210000001</v>
      </c>
      <c r="I3195" s="90">
        <v>-1.3080277899999999E-2</v>
      </c>
      <c r="J3195" s="90">
        <v>70.336454524999994</v>
      </c>
      <c r="K3195" s="90">
        <v>1</v>
      </c>
      <c r="L3195" s="90">
        <v>7.7407773599999993E-2</v>
      </c>
      <c r="M3195" s="90">
        <v>-1.6391693999999999E-3</v>
      </c>
      <c r="N3195" s="89">
        <v>5</v>
      </c>
      <c r="O3195" s="89">
        <v>50</v>
      </c>
      <c r="P3195" s="89">
        <f t="shared" si="86"/>
        <v>30</v>
      </c>
      <c r="Q3195" s="91">
        <f>(alpha_a+beta_b*speed_s+ceta_c*speed_s^2+delta_d/speed_s)/(epsilon_e+feta_f*speed_s+gamma_g*speed_s^2)</f>
        <v>13.239547536402727</v>
      </c>
    </row>
    <row r="3196" spans="1:17" x14ac:dyDescent="0.25">
      <c r="A3196" s="88" t="s">
        <v>6</v>
      </c>
      <c r="B3196" s="88" t="s">
        <v>14</v>
      </c>
      <c r="C3196" s="88" t="s">
        <v>65</v>
      </c>
      <c r="D3196" s="88" t="s">
        <v>132</v>
      </c>
      <c r="E3196" s="130">
        <v>0.06</v>
      </c>
      <c r="F3196" s="130">
        <v>1</v>
      </c>
      <c r="G3196" s="90">
        <v>350.24361011320002</v>
      </c>
      <c r="H3196" s="90">
        <v>-20.363550370599999</v>
      </c>
      <c r="I3196" s="90">
        <v>1.1517847703999999</v>
      </c>
      <c r="J3196" s="90">
        <v>-252.58883487310001</v>
      </c>
      <c r="K3196" s="90">
        <v>1</v>
      </c>
      <c r="L3196" s="90">
        <v>0.3969586108</v>
      </c>
      <c r="M3196" s="90">
        <v>0.1313798568</v>
      </c>
      <c r="N3196" s="89">
        <v>5</v>
      </c>
      <c r="O3196" s="89">
        <v>50</v>
      </c>
      <c r="P3196" s="89">
        <f t="shared" si="86"/>
        <v>30</v>
      </c>
      <c r="Q3196" s="91">
        <f>(alpha_a+beta_b*speed_s+ceta_c*speed_s^2+delta_d/speed_s)/(epsilon_e+feta_f*speed_s+gamma_g*speed_s^2)</f>
        <v>5.8522308873387567</v>
      </c>
    </row>
    <row r="3197" spans="1:17" x14ac:dyDescent="0.25">
      <c r="A3197" s="88" t="s">
        <v>6</v>
      </c>
      <c r="B3197" s="88" t="s">
        <v>14</v>
      </c>
      <c r="C3197" s="88" t="s">
        <v>65</v>
      </c>
      <c r="D3197" s="88" t="s">
        <v>133</v>
      </c>
      <c r="E3197" s="130">
        <v>0.06</v>
      </c>
      <c r="F3197" s="130">
        <v>1</v>
      </c>
      <c r="G3197" s="90">
        <v>22.990933719000001</v>
      </c>
      <c r="H3197" s="90">
        <v>-2.9186812048999999</v>
      </c>
      <c r="I3197" s="90">
        <v>0.2247386109</v>
      </c>
      <c r="J3197" s="90">
        <v>-49.320320460600001</v>
      </c>
      <c r="K3197" s="90">
        <v>1</v>
      </c>
      <c r="L3197" s="90">
        <v>-1.1546161317999999</v>
      </c>
      <c r="M3197" s="90">
        <v>0.26936077359999999</v>
      </c>
      <c r="N3197" s="89">
        <v>5</v>
      </c>
      <c r="O3197" s="89">
        <v>55</v>
      </c>
      <c r="P3197" s="89">
        <f t="shared" si="86"/>
        <v>30</v>
      </c>
      <c r="Q3197" s="91">
        <f>(alpha_a+beta_b*speed_s+ceta_c*speed_s^2+delta_d/speed_s)/(epsilon_e+feta_f*speed_s+gamma_g*speed_s^2)</f>
        <v>0.65162941178133915</v>
      </c>
    </row>
    <row r="3198" spans="1:17" x14ac:dyDescent="0.25">
      <c r="A3198" s="88" t="s">
        <v>6</v>
      </c>
      <c r="B3198" s="88" t="s">
        <v>13</v>
      </c>
      <c r="C3198" s="88" t="s">
        <v>65</v>
      </c>
      <c r="D3198" s="88" t="s">
        <v>134</v>
      </c>
      <c r="E3198" s="130">
        <v>0.06</v>
      </c>
      <c r="F3198" s="130">
        <v>1</v>
      </c>
      <c r="G3198" s="90">
        <v>-4.5396279701707108E-4</v>
      </c>
      <c r="H3198" s="90">
        <v>4.5740544703268479E-2</v>
      </c>
      <c r="I3198" s="90">
        <v>-1.6451084954125477</v>
      </c>
      <c r="J3198" s="90">
        <v>77.278896518750727</v>
      </c>
      <c r="K3198" s="90">
        <v>0</v>
      </c>
      <c r="L3198" s="90">
        <v>0</v>
      </c>
      <c r="M3198" s="90">
        <v>0</v>
      </c>
      <c r="N3198" s="89">
        <v>12</v>
      </c>
      <c r="O3198" s="89">
        <v>45</v>
      </c>
      <c r="P3198" s="89">
        <f t="shared" si="86"/>
        <v>30</v>
      </c>
      <c r="Q3198" s="91">
        <f>(((alpha_a*(speed_s^3))+(beta_b*(speed_s^2))+(ceta_c*speed_s))+delta_d)</f>
        <v>56.835136369855007</v>
      </c>
    </row>
    <row r="3199" spans="1:17" x14ac:dyDescent="0.25">
      <c r="A3199" s="88" t="s">
        <v>6</v>
      </c>
      <c r="B3199" s="88" t="s">
        <v>13</v>
      </c>
      <c r="C3199" s="88" t="s">
        <v>65</v>
      </c>
      <c r="D3199" s="88" t="s">
        <v>135</v>
      </c>
      <c r="E3199" s="130">
        <v>0.06</v>
      </c>
      <c r="F3199" s="130">
        <v>1</v>
      </c>
      <c r="G3199" s="90">
        <v>-3.8380055432028949E-4</v>
      </c>
      <c r="H3199" s="90">
        <v>3.9891186966600954E-2</v>
      </c>
      <c r="I3199" s="90">
        <v>-1.4707940585414943</v>
      </c>
      <c r="J3199" s="90">
        <v>55.867591490662988</v>
      </c>
      <c r="K3199" s="90">
        <v>0</v>
      </c>
      <c r="L3199" s="90">
        <v>0</v>
      </c>
      <c r="M3199" s="90">
        <v>0</v>
      </c>
      <c r="N3199" s="89">
        <v>12</v>
      </c>
      <c r="O3199" s="89">
        <v>46</v>
      </c>
      <c r="P3199" s="89">
        <f t="shared" si="86"/>
        <v>30</v>
      </c>
      <c r="Q3199" s="91">
        <f>(((alpha_a*(speed_s^3))+(beta_b*(speed_s^2))+(ceta_c*speed_s))+delta_d)</f>
        <v>37.283223037711196</v>
      </c>
    </row>
    <row r="3200" spans="1:17" x14ac:dyDescent="0.25">
      <c r="A3200" s="88" t="s">
        <v>6</v>
      </c>
      <c r="B3200" s="88" t="s">
        <v>13</v>
      </c>
      <c r="C3200" s="88" t="s">
        <v>65</v>
      </c>
      <c r="D3200" s="88" t="s">
        <v>136</v>
      </c>
      <c r="E3200" s="130">
        <v>0.06</v>
      </c>
      <c r="F3200" s="130">
        <v>1</v>
      </c>
      <c r="G3200" s="90">
        <v>-3.8376603060626542E-4</v>
      </c>
      <c r="H3200" s="90">
        <v>4.0398404764567603E-2</v>
      </c>
      <c r="I3200" s="90">
        <v>-1.6516161632058364</v>
      </c>
      <c r="J3200" s="90">
        <v>59.33581820819051</v>
      </c>
      <c r="K3200" s="90">
        <v>0</v>
      </c>
      <c r="L3200" s="90">
        <v>0</v>
      </c>
      <c r="M3200" s="90">
        <v>0</v>
      </c>
      <c r="N3200" s="89">
        <v>12</v>
      </c>
      <c r="O3200" s="89">
        <v>49</v>
      </c>
      <c r="P3200" s="89">
        <f t="shared" si="86"/>
        <v>30</v>
      </c>
      <c r="Q3200" s="91">
        <f>(((alpha_a*(speed_s^3))+(beta_b*(speed_s^2))+(ceta_c*speed_s))+delta_d)</f>
        <v>35.784214773757093</v>
      </c>
    </row>
    <row r="3201" spans="1:17" x14ac:dyDescent="0.25">
      <c r="A3201" s="88" t="s">
        <v>6</v>
      </c>
      <c r="B3201" s="88" t="s">
        <v>13</v>
      </c>
      <c r="C3201" s="88" t="s">
        <v>65</v>
      </c>
      <c r="D3201" s="88" t="s">
        <v>137</v>
      </c>
      <c r="E3201" s="130">
        <v>0.06</v>
      </c>
      <c r="F3201" s="130">
        <v>1</v>
      </c>
      <c r="G3201" s="90">
        <v>-2.1098641302420482E-4</v>
      </c>
      <c r="H3201" s="90">
        <v>2.74979457241563E-2</v>
      </c>
      <c r="I3201" s="90">
        <v>-1.2214134733206434</v>
      </c>
      <c r="J3201" s="90">
        <v>46.500524976933349</v>
      </c>
      <c r="K3201" s="90">
        <v>0</v>
      </c>
      <c r="L3201" s="90">
        <v>0</v>
      </c>
      <c r="M3201" s="90">
        <v>0</v>
      </c>
      <c r="N3201" s="89">
        <v>12</v>
      </c>
      <c r="O3201" s="89">
        <v>50</v>
      </c>
      <c r="P3201" s="89">
        <f t="shared" si="86"/>
        <v>30</v>
      </c>
      <c r="Q3201" s="91">
        <f>(((alpha_a*(speed_s^3))+(beta_b*(speed_s^2))+(ceta_c*speed_s))+delta_d)</f>
        <v>28.909638777401192</v>
      </c>
    </row>
    <row r="3202" spans="1:17" x14ac:dyDescent="0.25">
      <c r="A3202" s="88" t="s">
        <v>6</v>
      </c>
      <c r="B3202" s="88" t="s">
        <v>13</v>
      </c>
      <c r="C3202" s="88" t="s">
        <v>65</v>
      </c>
      <c r="D3202" s="88" t="s">
        <v>138</v>
      </c>
      <c r="E3202" s="130">
        <v>0.06</v>
      </c>
      <c r="F3202" s="130">
        <v>1</v>
      </c>
      <c r="G3202" s="90">
        <v>-2.871667445308803E-4</v>
      </c>
      <c r="H3202" s="90">
        <v>2.89055506535663E-2</v>
      </c>
      <c r="I3202" s="90">
        <v>-1.0374064442335089</v>
      </c>
      <c r="J3202" s="90">
        <v>33.208599995419405</v>
      </c>
      <c r="K3202" s="90">
        <v>0</v>
      </c>
      <c r="L3202" s="90">
        <v>0</v>
      </c>
      <c r="M3202" s="90">
        <v>0</v>
      </c>
      <c r="N3202" s="89">
        <v>12</v>
      </c>
      <c r="O3202" s="89">
        <v>49</v>
      </c>
      <c r="P3202" s="89">
        <f t="shared" si="86"/>
        <v>30</v>
      </c>
      <c r="Q3202" s="91">
        <f>(((alpha_a*(speed_s^3))+(beta_b*(speed_s^2))+(ceta_c*speed_s))+delta_d)</f>
        <v>20.347900154290041</v>
      </c>
    </row>
    <row r="3203" spans="1:17" x14ac:dyDescent="0.25">
      <c r="A3203" s="88" t="s">
        <v>6</v>
      </c>
      <c r="B3203" s="88" t="s">
        <v>13</v>
      </c>
      <c r="C3203" s="88" t="s">
        <v>65</v>
      </c>
      <c r="D3203" s="88" t="s">
        <v>131</v>
      </c>
      <c r="E3203" s="130">
        <v>0.06</v>
      </c>
      <c r="F3203" s="130">
        <v>1</v>
      </c>
      <c r="G3203" s="90">
        <v>21.246629703100002</v>
      </c>
      <c r="H3203" s="90">
        <v>0.1684949177</v>
      </c>
      <c r="I3203" s="90">
        <v>-6.6852257000000002E-3</v>
      </c>
      <c r="J3203" s="90">
        <v>79.718568971699995</v>
      </c>
      <c r="K3203" s="90">
        <v>1</v>
      </c>
      <c r="L3203" s="90">
        <v>5.62052699E-2</v>
      </c>
      <c r="M3203" s="90">
        <v>-1.1006906999999999E-3</v>
      </c>
      <c r="N3203" s="89">
        <v>5</v>
      </c>
      <c r="O3203" s="89">
        <v>45</v>
      </c>
      <c r="P3203" s="89">
        <f t="shared" si="86"/>
        <v>30</v>
      </c>
      <c r="Q3203" s="91">
        <f>(alpha_a+beta_b*speed_s+ceta_c*speed_s^2+delta_d/speed_s)/(epsilon_e+feta_f*speed_s+gamma_g*speed_s^2)</f>
        <v>13.530855975679822</v>
      </c>
    </row>
    <row r="3204" spans="1:17" x14ac:dyDescent="0.25">
      <c r="A3204" s="88" t="s">
        <v>6</v>
      </c>
      <c r="B3204" s="88" t="s">
        <v>13</v>
      </c>
      <c r="C3204" s="88" t="s">
        <v>65</v>
      </c>
      <c r="D3204" s="88" t="s">
        <v>132</v>
      </c>
      <c r="E3204" s="130">
        <v>0.06</v>
      </c>
      <c r="F3204" s="130">
        <v>1</v>
      </c>
      <c r="G3204" s="90">
        <v>156.83207902000001</v>
      </c>
      <c r="H3204" s="90">
        <v>-11.422080855300001</v>
      </c>
      <c r="I3204" s="90">
        <v>0.70412688820000002</v>
      </c>
      <c r="J3204" s="90">
        <v>-55.386506407500001</v>
      </c>
      <c r="K3204" s="90">
        <v>1</v>
      </c>
      <c r="L3204" s="90">
        <v>-3.3283519999999998E-4</v>
      </c>
      <c r="M3204" s="90">
        <v>7.7698363800000003E-2</v>
      </c>
      <c r="N3204" s="89">
        <v>5</v>
      </c>
      <c r="O3204" s="89">
        <v>45</v>
      </c>
      <c r="P3204" s="89">
        <f t="shared" si="86"/>
        <v>30</v>
      </c>
      <c r="Q3204" s="91">
        <f>(alpha_a+beta_b*speed_s+ceta_c*speed_s^2+delta_d/speed_s)/(epsilon_e+feta_f*speed_s+gamma_g*speed_s^2)</f>
        <v>6.2894360345337503</v>
      </c>
    </row>
    <row r="3205" spans="1:17" x14ac:dyDescent="0.25">
      <c r="A3205" s="88" t="s">
        <v>6</v>
      </c>
      <c r="B3205" s="88" t="s">
        <v>13</v>
      </c>
      <c r="C3205" s="88" t="s">
        <v>65</v>
      </c>
      <c r="D3205" s="88" t="s">
        <v>133</v>
      </c>
      <c r="E3205" s="130">
        <v>0.06</v>
      </c>
      <c r="F3205" s="130">
        <v>1</v>
      </c>
      <c r="G3205" s="90">
        <v>26.813789602699998</v>
      </c>
      <c r="H3205" s="90">
        <v>-3.646501218</v>
      </c>
      <c r="I3205" s="90">
        <v>0.26025215930000001</v>
      </c>
      <c r="J3205" s="90">
        <v>-53.483952553899996</v>
      </c>
      <c r="K3205" s="90">
        <v>1</v>
      </c>
      <c r="L3205" s="90">
        <v>-1.1575077976999999</v>
      </c>
      <c r="M3205" s="90">
        <v>0.27733334700000001</v>
      </c>
      <c r="N3205" s="89">
        <v>5</v>
      </c>
      <c r="O3205" s="89">
        <v>50</v>
      </c>
      <c r="P3205" s="89">
        <f t="shared" si="86"/>
        <v>30</v>
      </c>
      <c r="Q3205" s="91">
        <f>(alpha_a+beta_b*speed_s+ceta_c*speed_s^2+delta_d/speed_s)/(epsilon_e+feta_f*speed_s+gamma_g*speed_s^2)</f>
        <v>0.69421216849182987</v>
      </c>
    </row>
    <row r="3206" spans="1:17" x14ac:dyDescent="0.25">
      <c r="A3206" s="88" t="s">
        <v>6</v>
      </c>
      <c r="B3206" s="88" t="s">
        <v>12</v>
      </c>
      <c r="C3206" s="88" t="s">
        <v>65</v>
      </c>
      <c r="D3206" s="88" t="s">
        <v>134</v>
      </c>
      <c r="E3206" s="130">
        <v>0.06</v>
      </c>
      <c r="F3206" s="130">
        <v>1</v>
      </c>
      <c r="G3206" s="90">
        <v>-7.7568931908618595E-4</v>
      </c>
      <c r="H3206" s="90">
        <v>6.7407174182660151E-2</v>
      </c>
      <c r="I3206" s="90">
        <v>-2.0812531330550867</v>
      </c>
      <c r="J3206" s="90">
        <v>89.270747302220585</v>
      </c>
      <c r="K3206" s="90">
        <v>0</v>
      </c>
      <c r="L3206" s="90">
        <v>0</v>
      </c>
      <c r="M3206" s="90">
        <v>0</v>
      </c>
      <c r="N3206" s="89">
        <v>12</v>
      </c>
      <c r="O3206" s="89">
        <v>40</v>
      </c>
      <c r="P3206" s="89">
        <f t="shared" si="86"/>
        <v>30</v>
      </c>
      <c r="Q3206" s="91">
        <f>(((alpha_a*(speed_s^3))+(beta_b*(speed_s^2))+(ceta_c*speed_s))+delta_d)</f>
        <v>66.555998459635092</v>
      </c>
    </row>
    <row r="3207" spans="1:17" x14ac:dyDescent="0.25">
      <c r="A3207" s="88" t="s">
        <v>6</v>
      </c>
      <c r="B3207" s="88" t="s">
        <v>12</v>
      </c>
      <c r="C3207" s="88" t="s">
        <v>65</v>
      </c>
      <c r="D3207" s="88" t="s">
        <v>135</v>
      </c>
      <c r="E3207" s="130">
        <v>0.06</v>
      </c>
      <c r="F3207" s="130">
        <v>1</v>
      </c>
      <c r="G3207" s="90">
        <v>-6.0540236292358929E-4</v>
      </c>
      <c r="H3207" s="90">
        <v>5.4076334188195949E-2</v>
      </c>
      <c r="I3207" s="90">
        <v>-1.7489395224312221</v>
      </c>
      <c r="J3207" s="90">
        <v>64.690641876167874</v>
      </c>
      <c r="K3207" s="90">
        <v>0</v>
      </c>
      <c r="L3207" s="90">
        <v>0</v>
      </c>
      <c r="M3207" s="90">
        <v>0</v>
      </c>
      <c r="N3207" s="89">
        <v>12</v>
      </c>
      <c r="O3207" s="89">
        <v>41</v>
      </c>
      <c r="P3207" s="89">
        <f t="shared" si="86"/>
        <v>30</v>
      </c>
      <c r="Q3207" s="91">
        <f>(((alpha_a*(speed_s^3))+(beta_b*(speed_s^2))+(ceta_c*speed_s))+delta_d)</f>
        <v>44.54529317367065</v>
      </c>
    </row>
    <row r="3208" spans="1:17" x14ac:dyDescent="0.25">
      <c r="A3208" s="88" t="s">
        <v>6</v>
      </c>
      <c r="B3208" s="88" t="s">
        <v>12</v>
      </c>
      <c r="C3208" s="88" t="s">
        <v>65</v>
      </c>
      <c r="D3208" s="88" t="s">
        <v>136</v>
      </c>
      <c r="E3208" s="130">
        <v>0.06</v>
      </c>
      <c r="F3208" s="130">
        <v>1</v>
      </c>
      <c r="G3208" s="90">
        <v>-5.8930144359008185E-4</v>
      </c>
      <c r="H3208" s="90">
        <v>5.8697394391324965E-2</v>
      </c>
      <c r="I3208" s="90">
        <v>-2.094719014622854</v>
      </c>
      <c r="J3208" s="90">
        <v>69.197688766959487</v>
      </c>
      <c r="K3208" s="90">
        <v>0</v>
      </c>
      <c r="L3208" s="90">
        <v>0</v>
      </c>
      <c r="M3208" s="90">
        <v>0</v>
      </c>
      <c r="N3208" s="89">
        <v>12</v>
      </c>
      <c r="O3208" s="89">
        <v>44</v>
      </c>
      <c r="P3208" s="89">
        <f t="shared" si="86"/>
        <v>30</v>
      </c>
      <c r="Q3208" s="91">
        <f>(((alpha_a*(speed_s^3))+(beta_b*(speed_s^2))+(ceta_c*speed_s))+delta_d)</f>
        <v>43.272634303534126</v>
      </c>
    </row>
    <row r="3209" spans="1:17" x14ac:dyDescent="0.25">
      <c r="A3209" s="88" t="s">
        <v>6</v>
      </c>
      <c r="B3209" s="88" t="s">
        <v>12</v>
      </c>
      <c r="C3209" s="88" t="s">
        <v>65</v>
      </c>
      <c r="D3209" s="88" t="s">
        <v>137</v>
      </c>
      <c r="E3209" s="130">
        <v>0.06</v>
      </c>
      <c r="F3209" s="130">
        <v>1</v>
      </c>
      <c r="G3209" s="90">
        <v>4.032765438519788</v>
      </c>
      <c r="H3209" s="90">
        <v>1.8228097672072179</v>
      </c>
      <c r="I3209" s="90">
        <v>-0.16905651918518275</v>
      </c>
      <c r="J3209" s="90">
        <v>0</v>
      </c>
      <c r="K3209" s="90">
        <v>0</v>
      </c>
      <c r="L3209" s="90">
        <v>0</v>
      </c>
      <c r="M3209" s="90">
        <v>0</v>
      </c>
      <c r="N3209" s="89">
        <v>12</v>
      </c>
      <c r="O3209" s="89">
        <v>45</v>
      </c>
      <c r="P3209" s="89">
        <f t="shared" ref="P3209:P3221" si="87">IF($P$2&lt;N3209,N3209,IF($P$2&gt;O3209,O3209,$P$2))</f>
        <v>30</v>
      </c>
      <c r="Q3209" s="91">
        <f>EXP((alpha_a+(beta_b/speed_s))+(ceta_c*LN(speed_s)))</f>
        <v>33.734841432662421</v>
      </c>
    </row>
    <row r="3210" spans="1:17" x14ac:dyDescent="0.25">
      <c r="A3210" s="88" t="s">
        <v>6</v>
      </c>
      <c r="B3210" s="88" t="s">
        <v>12</v>
      </c>
      <c r="C3210" s="88" t="s">
        <v>65</v>
      </c>
      <c r="D3210" s="88" t="s">
        <v>138</v>
      </c>
      <c r="E3210" s="130">
        <v>0.06</v>
      </c>
      <c r="F3210" s="130">
        <v>1</v>
      </c>
      <c r="G3210" s="90">
        <v>-1.5582364777954764E-4</v>
      </c>
      <c r="H3210" s="90">
        <v>1.749678824493426E-2</v>
      </c>
      <c r="I3210" s="90">
        <v>-0.78637488321077098</v>
      </c>
      <c r="J3210" s="90">
        <v>36.276959946252347</v>
      </c>
      <c r="K3210" s="90">
        <v>0</v>
      </c>
      <c r="L3210" s="90">
        <v>0</v>
      </c>
      <c r="M3210" s="90">
        <v>0</v>
      </c>
      <c r="N3210" s="89">
        <v>12</v>
      </c>
      <c r="O3210" s="89">
        <v>46</v>
      </c>
      <c r="P3210" s="89">
        <f t="shared" si="87"/>
        <v>30</v>
      </c>
      <c r="Q3210" s="91">
        <f>(((alpha_a*(speed_s^3))+(beta_b*(speed_s^2))+(ceta_c*speed_s))+delta_d)</f>
        <v>24.225584380322264</v>
      </c>
    </row>
    <row r="3211" spans="1:17" x14ac:dyDescent="0.25">
      <c r="A3211" s="88" t="s">
        <v>6</v>
      </c>
      <c r="B3211" s="88" t="s">
        <v>12</v>
      </c>
      <c r="C3211" s="88" t="s">
        <v>65</v>
      </c>
      <c r="D3211" s="88" t="s">
        <v>131</v>
      </c>
      <c r="E3211" s="130">
        <v>0.06</v>
      </c>
      <c r="F3211" s="130">
        <v>1</v>
      </c>
      <c r="G3211" s="90">
        <v>159.23052368890001</v>
      </c>
      <c r="H3211" s="90">
        <v>71.627182233200003</v>
      </c>
      <c r="I3211" s="90">
        <v>2.3006380714999999</v>
      </c>
      <c r="J3211" s="90">
        <v>161.42766079949999</v>
      </c>
      <c r="K3211" s="90">
        <v>0</v>
      </c>
      <c r="L3211" s="90">
        <v>1.9535871514000001</v>
      </c>
      <c r="M3211" s="90">
        <v>0.25293891349999997</v>
      </c>
      <c r="N3211" s="89">
        <v>5</v>
      </c>
      <c r="O3211" s="89">
        <v>45</v>
      </c>
      <c r="P3211" s="89">
        <f t="shared" si="87"/>
        <v>30</v>
      </c>
      <c r="Q3211" s="91">
        <f>(alpha_a+beta_b*speed_s+ceta_c*speed_s^2+delta_d/speed_s)/(epsilon_e+feta_f*speed_s+gamma_g*speed_s^2)</f>
        <v>15.315146884668229</v>
      </c>
    </row>
    <row r="3212" spans="1:17" x14ac:dyDescent="0.25">
      <c r="A3212" s="88" t="s">
        <v>6</v>
      </c>
      <c r="B3212" s="88" t="s">
        <v>12</v>
      </c>
      <c r="C3212" s="88" t="s">
        <v>65</v>
      </c>
      <c r="D3212" s="88" t="s">
        <v>132</v>
      </c>
      <c r="E3212" s="130">
        <v>0.06</v>
      </c>
      <c r="F3212" s="130">
        <v>1</v>
      </c>
      <c r="G3212" s="90">
        <v>20.508853849099999</v>
      </c>
      <c r="H3212" s="90">
        <v>-3.0863619525999999</v>
      </c>
      <c r="I3212" s="90">
        <v>0.3845610303</v>
      </c>
      <c r="J3212" s="90">
        <v>129.2305133248</v>
      </c>
      <c r="K3212" s="90">
        <v>1</v>
      </c>
      <c r="L3212" s="90">
        <v>-0.19202524130000001</v>
      </c>
      <c r="M3212" s="90">
        <v>4.7230843500000001E-2</v>
      </c>
      <c r="N3212" s="89">
        <v>5</v>
      </c>
      <c r="O3212" s="89">
        <v>45</v>
      </c>
      <c r="P3212" s="89">
        <f t="shared" si="87"/>
        <v>30</v>
      </c>
      <c r="Q3212" s="91">
        <f>(alpha_a+beta_b*speed_s+ceta_c*speed_s^2+delta_d/speed_s)/(epsilon_e+feta_f*speed_s+gamma_g*speed_s^2)</f>
        <v>7.3735818006114</v>
      </c>
    </row>
    <row r="3213" spans="1:17" x14ac:dyDescent="0.25">
      <c r="A3213" s="88" t="s">
        <v>6</v>
      </c>
      <c r="B3213" s="88" t="s">
        <v>12</v>
      </c>
      <c r="C3213" s="88" t="s">
        <v>65</v>
      </c>
      <c r="D3213" s="88" t="s">
        <v>133</v>
      </c>
      <c r="E3213" s="130">
        <v>0.06</v>
      </c>
      <c r="F3213" s="130">
        <v>1</v>
      </c>
      <c r="G3213" s="90">
        <v>4.3193668184999998</v>
      </c>
      <c r="H3213" s="90">
        <v>-0.44462529569999998</v>
      </c>
      <c r="I3213" s="90">
        <v>0.1000332011</v>
      </c>
      <c r="J3213" s="90">
        <v>-13.480789217</v>
      </c>
      <c r="K3213" s="90">
        <v>1</v>
      </c>
      <c r="L3213" s="90">
        <v>-0.87016797749999997</v>
      </c>
      <c r="M3213" s="90">
        <v>0.17122754400000001</v>
      </c>
      <c r="N3213" s="89">
        <v>5</v>
      </c>
      <c r="O3213" s="89">
        <v>45</v>
      </c>
      <c r="P3213" s="89">
        <f t="shared" si="87"/>
        <v>30</v>
      </c>
      <c r="Q3213" s="91">
        <f>(alpha_a+beta_b*speed_s+ceta_c*speed_s^2+delta_d/speed_s)/(epsilon_e+feta_f*speed_s+gamma_g*speed_s^2)</f>
        <v>0.62450608722260437</v>
      </c>
    </row>
    <row r="3214" spans="1:17" x14ac:dyDescent="0.25">
      <c r="A3214" s="88" t="s">
        <v>6</v>
      </c>
      <c r="B3214" s="88" t="s">
        <v>17</v>
      </c>
      <c r="C3214" s="88" t="s">
        <v>65</v>
      </c>
      <c r="D3214" s="88" t="s">
        <v>134</v>
      </c>
      <c r="E3214" s="130">
        <v>0.06</v>
      </c>
      <c r="F3214" s="130">
        <v>1</v>
      </c>
      <c r="G3214" s="90">
        <v>3.3104706570897076</v>
      </c>
      <c r="H3214" s="90">
        <v>2.5953904987773355</v>
      </c>
      <c r="I3214" s="90">
        <v>-3.5493155366192873E-2</v>
      </c>
      <c r="J3214" s="90">
        <v>0</v>
      </c>
      <c r="K3214" s="90">
        <v>0</v>
      </c>
      <c r="L3214" s="90">
        <v>0</v>
      </c>
      <c r="M3214" s="90">
        <v>0</v>
      </c>
      <c r="N3214" s="89">
        <v>12</v>
      </c>
      <c r="O3214" s="89">
        <v>50</v>
      </c>
      <c r="P3214" s="89">
        <f t="shared" si="87"/>
        <v>30</v>
      </c>
      <c r="Q3214" s="91">
        <f>EXP((alpha_a+(beta_b/speed_s))+(ceta_c*LN(speed_s)))</f>
        <v>26.476682675530242</v>
      </c>
    </row>
    <row r="3215" spans="1:17" x14ac:dyDescent="0.25">
      <c r="A3215" s="88" t="s">
        <v>6</v>
      </c>
      <c r="B3215" s="88" t="s">
        <v>17</v>
      </c>
      <c r="C3215" s="88" t="s">
        <v>65</v>
      </c>
      <c r="D3215" s="88" t="s">
        <v>135</v>
      </c>
      <c r="E3215" s="130">
        <v>0.06</v>
      </c>
      <c r="F3215" s="130">
        <v>1</v>
      </c>
      <c r="G3215" s="90">
        <v>-1.4514887254170076E-4</v>
      </c>
      <c r="H3215" s="90">
        <v>1.7056368810779831E-2</v>
      </c>
      <c r="I3215" s="90">
        <v>-0.67241497336856459</v>
      </c>
      <c r="J3215" s="90">
        <v>24.855998683229682</v>
      </c>
      <c r="K3215" s="90">
        <v>0</v>
      </c>
      <c r="L3215" s="90">
        <v>0</v>
      </c>
      <c r="M3215" s="90">
        <v>0</v>
      </c>
      <c r="N3215" s="89">
        <v>12</v>
      </c>
      <c r="O3215" s="89">
        <v>52</v>
      </c>
      <c r="P3215" s="89">
        <f t="shared" si="87"/>
        <v>30</v>
      </c>
      <c r="Q3215" s="91">
        <f>(((alpha_a*(speed_s^3))+(beta_b*(speed_s^2))+(ceta_c*speed_s))+delta_d)</f>
        <v>16.115261853248672</v>
      </c>
    </row>
    <row r="3216" spans="1:17" x14ac:dyDescent="0.25">
      <c r="A3216" s="88" t="s">
        <v>6</v>
      </c>
      <c r="B3216" s="88" t="s">
        <v>17</v>
      </c>
      <c r="C3216" s="88" t="s">
        <v>65</v>
      </c>
      <c r="D3216" s="88" t="s">
        <v>136</v>
      </c>
      <c r="E3216" s="130">
        <v>0.06</v>
      </c>
      <c r="F3216" s="130">
        <v>1</v>
      </c>
      <c r="G3216" s="90">
        <v>2.7078413656826488</v>
      </c>
      <c r="H3216" s="90">
        <v>3.9858637540836699</v>
      </c>
      <c r="I3216" s="90">
        <v>-1.7202104130499777E-2</v>
      </c>
      <c r="J3216" s="90">
        <v>0</v>
      </c>
      <c r="K3216" s="90">
        <v>0</v>
      </c>
      <c r="L3216" s="90">
        <v>0</v>
      </c>
      <c r="M3216" s="90">
        <v>0</v>
      </c>
      <c r="N3216" s="89">
        <v>12</v>
      </c>
      <c r="O3216" s="89">
        <v>56</v>
      </c>
      <c r="P3216" s="89">
        <f t="shared" si="87"/>
        <v>30</v>
      </c>
      <c r="Q3216" s="91">
        <f>EXP((alpha_a+(beta_b/speed_s))+(ceta_c*LN(speed_s)))</f>
        <v>16.154453001196174</v>
      </c>
    </row>
    <row r="3217" spans="1:17" x14ac:dyDescent="0.25">
      <c r="A3217" s="88" t="s">
        <v>6</v>
      </c>
      <c r="B3217" s="88" t="s">
        <v>17</v>
      </c>
      <c r="C3217" s="88" t="s">
        <v>65</v>
      </c>
      <c r="D3217" s="88" t="s">
        <v>137</v>
      </c>
      <c r="E3217" s="130">
        <v>0.06</v>
      </c>
      <c r="F3217" s="130">
        <v>1</v>
      </c>
      <c r="G3217" s="90">
        <v>2.7145208489400794</v>
      </c>
      <c r="H3217" s="90">
        <v>4.067946471045663</v>
      </c>
      <c r="I3217" s="90">
        <v>-8.8690170257431228E-2</v>
      </c>
      <c r="J3217" s="90">
        <v>0</v>
      </c>
      <c r="K3217" s="90">
        <v>0</v>
      </c>
      <c r="L3217" s="90">
        <v>0</v>
      </c>
      <c r="M3217" s="90">
        <v>0</v>
      </c>
      <c r="N3217" s="89">
        <v>12</v>
      </c>
      <c r="O3217" s="89">
        <v>58</v>
      </c>
      <c r="P3217" s="89">
        <f t="shared" si="87"/>
        <v>30</v>
      </c>
      <c r="Q3217" s="91">
        <f>EXP((alpha_a+(beta_b/speed_s))+(ceta_c*LN(speed_s)))</f>
        <v>12.787476451905789</v>
      </c>
    </row>
    <row r="3218" spans="1:17" x14ac:dyDescent="0.25">
      <c r="A3218" s="88" t="s">
        <v>6</v>
      </c>
      <c r="B3218" s="88" t="s">
        <v>17</v>
      </c>
      <c r="C3218" s="88" t="s">
        <v>65</v>
      </c>
      <c r="D3218" s="88" t="s">
        <v>138</v>
      </c>
      <c r="E3218" s="130">
        <v>0.06</v>
      </c>
      <c r="F3218" s="130">
        <v>1</v>
      </c>
      <c r="G3218" s="90">
        <v>-7.2441364620620446E-5</v>
      </c>
      <c r="H3218" s="90">
        <v>9.9771868724517487E-3</v>
      </c>
      <c r="I3218" s="90">
        <v>-0.46102099318271578</v>
      </c>
      <c r="J3218" s="90">
        <v>15.812237696179478</v>
      </c>
      <c r="K3218" s="90">
        <v>0</v>
      </c>
      <c r="L3218" s="90">
        <v>0</v>
      </c>
      <c r="M3218" s="90">
        <v>0</v>
      </c>
      <c r="N3218" s="89">
        <v>12</v>
      </c>
      <c r="O3218" s="89">
        <v>59</v>
      </c>
      <c r="P3218" s="89">
        <f t="shared" si="87"/>
        <v>30</v>
      </c>
      <c r="Q3218" s="91">
        <f>(((alpha_a*(speed_s^3))+(beta_b*(speed_s^2))+(ceta_c*speed_s))+delta_d)</f>
        <v>9.0051592411478278</v>
      </c>
    </row>
    <row r="3219" spans="1:17" x14ac:dyDescent="0.25">
      <c r="A3219" s="88" t="s">
        <v>6</v>
      </c>
      <c r="B3219" s="88" t="s">
        <v>17</v>
      </c>
      <c r="C3219" s="88" t="s">
        <v>65</v>
      </c>
      <c r="D3219" s="88" t="s">
        <v>131</v>
      </c>
      <c r="E3219" s="130">
        <v>0.06</v>
      </c>
      <c r="F3219" s="130">
        <v>1</v>
      </c>
      <c r="G3219" s="90">
        <v>3.9659619492</v>
      </c>
      <c r="H3219" s="90">
        <v>-0.1223505153</v>
      </c>
      <c r="I3219" s="90">
        <v>1.1521846000000001E-3</v>
      </c>
      <c r="J3219" s="90">
        <v>52.169920429199998</v>
      </c>
      <c r="K3219" s="90">
        <v>1</v>
      </c>
      <c r="L3219" s="90">
        <v>-2.2995048000000001E-2</v>
      </c>
      <c r="M3219" s="90">
        <v>1.9670810000000001E-4</v>
      </c>
      <c r="N3219" s="89">
        <v>5</v>
      </c>
      <c r="O3219" s="89">
        <v>60</v>
      </c>
      <c r="P3219" s="89">
        <f t="shared" si="87"/>
        <v>30</v>
      </c>
      <c r="Q3219" s="91">
        <f t="shared" ref="Q3219:Q3221" si="88">(alpha_a+beta_b*speed_s+ceta_c*speed_s^2+delta_d/speed_s)/(epsilon_e+feta_f*speed_s+gamma_g*speed_s^2)</f>
        <v>6.3043907737468157</v>
      </c>
    </row>
    <row r="3220" spans="1:17" x14ac:dyDescent="0.25">
      <c r="A3220" s="88" t="s">
        <v>6</v>
      </c>
      <c r="B3220" s="88" t="s">
        <v>17</v>
      </c>
      <c r="C3220" s="88" t="s">
        <v>65</v>
      </c>
      <c r="D3220" s="88" t="s">
        <v>132</v>
      </c>
      <c r="E3220" s="130">
        <v>0.06</v>
      </c>
      <c r="F3220" s="130">
        <v>1</v>
      </c>
      <c r="G3220" s="90">
        <v>24.6666036351</v>
      </c>
      <c r="H3220" s="90">
        <v>-1.4056151592999999</v>
      </c>
      <c r="I3220" s="90">
        <v>0.1108425195</v>
      </c>
      <c r="J3220" s="90">
        <v>30.749339756200001</v>
      </c>
      <c r="K3220" s="90">
        <v>1</v>
      </c>
      <c r="L3220" s="90">
        <v>-0.1122048708</v>
      </c>
      <c r="M3220" s="90">
        <v>3.6246206199999999E-2</v>
      </c>
      <c r="N3220" s="89">
        <v>5</v>
      </c>
      <c r="O3220" s="89">
        <v>60</v>
      </c>
      <c r="P3220" s="89">
        <f t="shared" si="87"/>
        <v>30</v>
      </c>
      <c r="Q3220" s="91">
        <f t="shared" si="88"/>
        <v>2.7526089819018535</v>
      </c>
    </row>
    <row r="3221" spans="1:17" x14ac:dyDescent="0.25">
      <c r="A3221" s="88" t="s">
        <v>6</v>
      </c>
      <c r="B3221" s="88" t="s">
        <v>17</v>
      </c>
      <c r="C3221" s="88" t="s">
        <v>65</v>
      </c>
      <c r="D3221" s="88" t="s">
        <v>133</v>
      </c>
      <c r="E3221" s="130">
        <v>0.06</v>
      </c>
      <c r="F3221" s="130">
        <v>1</v>
      </c>
      <c r="G3221" s="90">
        <v>-8.8554208531</v>
      </c>
      <c r="H3221" s="90">
        <v>0.7486350329</v>
      </c>
      <c r="I3221" s="90">
        <v>2.4572649999999999E-4</v>
      </c>
      <c r="J3221" s="90">
        <v>31.624217272500001</v>
      </c>
      <c r="K3221" s="90">
        <v>1</v>
      </c>
      <c r="L3221" s="90">
        <v>-0.37945429209999998</v>
      </c>
      <c r="M3221" s="90">
        <v>7.0741004299999993E-2</v>
      </c>
      <c r="N3221" s="89">
        <v>5</v>
      </c>
      <c r="O3221" s="89">
        <v>60</v>
      </c>
      <c r="P3221" s="89">
        <f t="shared" si="87"/>
        <v>30</v>
      </c>
      <c r="Q3221" s="91">
        <f t="shared" si="88"/>
        <v>0.27924192966312822</v>
      </c>
    </row>
  </sheetData>
  <autoFilter ref="A8:Q3221"/>
  <mergeCells count="1">
    <mergeCell ref="N1:O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zoomScale="70" zoomScaleNormal="70" workbookViewId="0">
      <pane xSplit="4" ySplit="6" topLeftCell="E7" activePane="bottomRight" state="frozen"/>
      <selection activeCell="R1" sqref="R1:T1048576"/>
      <selection pane="topRight" activeCell="R1" sqref="R1:T1048576"/>
      <selection pane="bottomLeft" activeCell="R1" sqref="R1:T1048576"/>
      <selection pane="bottomRight" activeCell="A4" sqref="A4"/>
    </sheetView>
  </sheetViews>
  <sheetFormatPr defaultColWidth="9.140625" defaultRowHeight="12.75" x14ac:dyDescent="0.2"/>
  <cols>
    <col min="1" max="1" width="19.140625" style="34" customWidth="1"/>
    <col min="2" max="2" width="12.5703125" style="34" customWidth="1"/>
    <col min="3" max="3" width="9.140625" style="34"/>
    <col min="4" max="4" width="20.5703125" style="34" bestFit="1" customWidth="1"/>
    <col min="5" max="5" width="13.140625" style="34" bestFit="1" customWidth="1"/>
    <col min="6" max="12" width="9.140625" style="34"/>
    <col min="13" max="13" width="9.42578125" style="34" bestFit="1" customWidth="1"/>
    <col min="14" max="15" width="15.140625" style="34" customWidth="1"/>
    <col min="16" max="16" width="18.85546875" style="34" customWidth="1"/>
    <col min="17" max="17" width="14.5703125" style="34" customWidth="1"/>
    <col min="18" max="16384" width="9.140625" style="34"/>
  </cols>
  <sheetData>
    <row r="1" spans="1:17" s="12" customFormat="1" ht="25.5" customHeight="1" x14ac:dyDescent="0.35">
      <c r="A1" s="68" t="s">
        <v>51</v>
      </c>
      <c r="B1" s="69"/>
      <c r="C1" s="69"/>
      <c r="D1" s="70" t="s">
        <v>151</v>
      </c>
      <c r="E1" s="69"/>
      <c r="F1" s="69"/>
      <c r="G1" s="69"/>
      <c r="H1" s="69"/>
      <c r="I1" s="69"/>
      <c r="M1" s="34"/>
      <c r="N1" s="135" t="s">
        <v>52</v>
      </c>
      <c r="O1" s="135"/>
      <c r="P1" s="77"/>
      <c r="Q1" s="13"/>
    </row>
    <row r="2" spans="1:17" ht="18.75" x14ac:dyDescent="0.3">
      <c r="A2" s="5"/>
      <c r="N2" s="135"/>
      <c r="O2" s="135"/>
      <c r="P2" s="71">
        <v>30</v>
      </c>
    </row>
    <row r="3" spans="1:17" ht="18.75" x14ac:dyDescent="0.3">
      <c r="N3" s="135"/>
      <c r="O3" s="135"/>
      <c r="P3" s="74"/>
    </row>
    <row r="4" spans="1:17" s="31" customFormat="1" ht="18" x14ac:dyDescent="0.25">
      <c r="A4" s="32"/>
      <c r="B4" s="33"/>
      <c r="C4" s="33"/>
      <c r="D4" s="33"/>
      <c r="E4" s="33"/>
      <c r="F4" s="33"/>
      <c r="G4" s="33"/>
      <c r="H4" s="33"/>
      <c r="I4" s="33"/>
      <c r="J4" s="33"/>
      <c r="K4" s="33"/>
      <c r="L4" s="33"/>
      <c r="M4" s="33"/>
      <c r="N4" s="135"/>
      <c r="O4" s="135"/>
      <c r="P4" s="75"/>
      <c r="Q4" s="32"/>
    </row>
    <row r="5" spans="1:17" s="29" customFormat="1" ht="14.45" x14ac:dyDescent="0.35">
      <c r="E5" s="30"/>
      <c r="F5" s="33"/>
      <c r="G5" s="33"/>
      <c r="H5" s="33"/>
      <c r="I5" s="33"/>
      <c r="J5" s="33"/>
      <c r="K5" s="33"/>
      <c r="L5" s="33"/>
      <c r="M5" s="33"/>
      <c r="N5" s="30"/>
      <c r="O5" s="33"/>
    </row>
    <row r="6" spans="1:17" s="8" customFormat="1" ht="30.95" x14ac:dyDescent="0.35">
      <c r="A6" s="17" t="s">
        <v>46</v>
      </c>
      <c r="B6" s="17" t="s">
        <v>63</v>
      </c>
      <c r="C6" s="17" t="s">
        <v>64</v>
      </c>
      <c r="D6" s="17" t="s">
        <v>47</v>
      </c>
      <c r="E6" s="17" t="s">
        <v>31</v>
      </c>
      <c r="F6" s="17" t="s">
        <v>30</v>
      </c>
      <c r="G6" s="17" t="s">
        <v>29</v>
      </c>
      <c r="H6" s="17" t="s">
        <v>28</v>
      </c>
      <c r="I6" s="17" t="s">
        <v>27</v>
      </c>
      <c r="J6" s="17" t="s">
        <v>26</v>
      </c>
      <c r="K6" s="17" t="s">
        <v>25</v>
      </c>
      <c r="L6" s="17" t="s">
        <v>149</v>
      </c>
      <c r="M6" s="17" t="s">
        <v>72</v>
      </c>
      <c r="N6" s="17" t="s">
        <v>61</v>
      </c>
      <c r="O6" s="17" t="s">
        <v>62</v>
      </c>
      <c r="P6" s="17" t="s">
        <v>54</v>
      </c>
      <c r="Q6" s="17" t="s">
        <v>60</v>
      </c>
    </row>
    <row r="7" spans="1:17" s="6" customFormat="1" ht="14.45" x14ac:dyDescent="0.35">
      <c r="A7" s="6" t="s">
        <v>66</v>
      </c>
      <c r="B7" s="6" t="s">
        <v>68</v>
      </c>
      <c r="C7" s="6" t="s">
        <v>67</v>
      </c>
      <c r="D7" s="6" t="s">
        <v>69</v>
      </c>
      <c r="E7" s="131">
        <v>0</v>
      </c>
      <c r="F7" s="131">
        <v>0</v>
      </c>
      <c r="G7" s="131">
        <v>5.6000000000000001E-2</v>
      </c>
      <c r="H7" s="131">
        <v>0</v>
      </c>
      <c r="I7" s="131">
        <v>0</v>
      </c>
      <c r="J7" s="131">
        <v>0</v>
      </c>
      <c r="K7" s="131">
        <v>0</v>
      </c>
      <c r="L7" s="131">
        <v>0</v>
      </c>
      <c r="M7" s="131">
        <v>1</v>
      </c>
      <c r="N7" s="131">
        <v>10</v>
      </c>
      <c r="O7" s="131">
        <v>60</v>
      </c>
      <c r="P7" s="18">
        <f t="shared" ref="P7:P12" si="0">IF($P$2&lt;N7,N7,IF($P$2&gt;O7,O7,$P$2))</f>
        <v>30</v>
      </c>
      <c r="Q7" s="82">
        <f t="shared" ref="Q7:Q12" si="1">((E7*P7^2)+(F7*P7)+G7+(H7*LN(P7))+(I7*EXP(J7*P7))+(K7*(P7^L7)))*M7</f>
        <v>5.6000000000000001E-2</v>
      </c>
    </row>
    <row r="8" spans="1:17" s="29" customFormat="1" ht="14.45" x14ac:dyDescent="0.35">
      <c r="A8" s="6" t="s">
        <v>66</v>
      </c>
      <c r="B8" s="6" t="s">
        <v>68</v>
      </c>
      <c r="C8" s="6" t="s">
        <v>67</v>
      </c>
      <c r="D8" s="6" t="s">
        <v>0</v>
      </c>
      <c r="E8" s="131">
        <v>0</v>
      </c>
      <c r="F8" s="131">
        <v>0</v>
      </c>
      <c r="G8" s="131">
        <v>0.18</v>
      </c>
      <c r="H8" s="131">
        <v>0</v>
      </c>
      <c r="I8" s="131">
        <v>0</v>
      </c>
      <c r="J8" s="131">
        <v>0</v>
      </c>
      <c r="K8" s="131">
        <v>0</v>
      </c>
      <c r="L8" s="131">
        <v>0</v>
      </c>
      <c r="M8" s="131">
        <v>1</v>
      </c>
      <c r="N8" s="131">
        <v>10</v>
      </c>
      <c r="O8" s="131">
        <v>60</v>
      </c>
      <c r="P8" s="18">
        <f t="shared" si="0"/>
        <v>30</v>
      </c>
      <c r="Q8" s="82">
        <f t="shared" si="1"/>
        <v>0.18</v>
      </c>
    </row>
    <row r="9" spans="1:17" s="29" customFormat="1" ht="14.45" x14ac:dyDescent="0.35">
      <c r="A9" s="6" t="s">
        <v>66</v>
      </c>
      <c r="B9" s="6" t="s">
        <v>68</v>
      </c>
      <c r="C9" s="6" t="s">
        <v>67</v>
      </c>
      <c r="D9" s="6" t="s">
        <v>1</v>
      </c>
      <c r="E9" s="131">
        <v>0</v>
      </c>
      <c r="F9" s="131">
        <v>0</v>
      </c>
      <c r="G9" s="131">
        <v>0.17</v>
      </c>
      <c r="H9" s="131">
        <v>0</v>
      </c>
      <c r="I9" s="131">
        <v>0</v>
      </c>
      <c r="J9" s="131">
        <v>0</v>
      </c>
      <c r="K9" s="131">
        <v>0</v>
      </c>
      <c r="L9" s="131">
        <v>0</v>
      </c>
      <c r="M9" s="131">
        <v>1</v>
      </c>
      <c r="N9" s="131">
        <v>10</v>
      </c>
      <c r="O9" s="131">
        <v>60</v>
      </c>
      <c r="P9" s="18">
        <f t="shared" si="0"/>
        <v>30</v>
      </c>
      <c r="Q9" s="82">
        <f t="shared" si="1"/>
        <v>0.17</v>
      </c>
    </row>
    <row r="10" spans="1:17" s="29" customFormat="1" ht="14.45" x14ac:dyDescent="0.35">
      <c r="A10" s="6" t="s">
        <v>66</v>
      </c>
      <c r="B10" s="6" t="s">
        <v>68</v>
      </c>
      <c r="C10" s="6" t="s">
        <v>67</v>
      </c>
      <c r="D10" s="6" t="s">
        <v>2</v>
      </c>
      <c r="E10" s="131">
        <v>0</v>
      </c>
      <c r="F10" s="131">
        <v>0</v>
      </c>
      <c r="G10" s="131">
        <v>0.17</v>
      </c>
      <c r="H10" s="131">
        <v>0</v>
      </c>
      <c r="I10" s="131">
        <v>0</v>
      </c>
      <c r="J10" s="131">
        <v>0</v>
      </c>
      <c r="K10" s="131">
        <v>0</v>
      </c>
      <c r="L10" s="131">
        <v>0</v>
      </c>
      <c r="M10" s="131">
        <v>1</v>
      </c>
      <c r="N10" s="131">
        <v>10</v>
      </c>
      <c r="O10" s="131">
        <v>60</v>
      </c>
      <c r="P10" s="18">
        <f t="shared" si="0"/>
        <v>30</v>
      </c>
      <c r="Q10" s="82">
        <f t="shared" si="1"/>
        <v>0.17</v>
      </c>
    </row>
    <row r="11" spans="1:17" s="29" customFormat="1" ht="14.45" x14ac:dyDescent="0.35">
      <c r="A11" s="6" t="s">
        <v>66</v>
      </c>
      <c r="B11" s="6" t="s">
        <v>68</v>
      </c>
      <c r="C11" s="6" t="s">
        <v>67</v>
      </c>
      <c r="D11" s="6" t="s">
        <v>3</v>
      </c>
      <c r="E11" s="131">
        <v>0</v>
      </c>
      <c r="F11" s="131">
        <v>0</v>
      </c>
      <c r="G11" s="131">
        <v>0.17</v>
      </c>
      <c r="H11" s="131">
        <v>0</v>
      </c>
      <c r="I11" s="131">
        <v>0</v>
      </c>
      <c r="J11" s="131">
        <v>0</v>
      </c>
      <c r="K11" s="131">
        <v>0</v>
      </c>
      <c r="L11" s="131">
        <v>0</v>
      </c>
      <c r="M11" s="131">
        <v>1</v>
      </c>
      <c r="N11" s="131">
        <v>10</v>
      </c>
      <c r="O11" s="131">
        <v>60</v>
      </c>
      <c r="P11" s="18">
        <f t="shared" si="0"/>
        <v>30</v>
      </c>
      <c r="Q11" s="82">
        <f t="shared" si="1"/>
        <v>0.17</v>
      </c>
    </row>
    <row r="12" spans="1:17" s="29" customFormat="1" ht="14.45" x14ac:dyDescent="0.35">
      <c r="A12" s="6" t="s">
        <v>66</v>
      </c>
      <c r="B12" s="6" t="s">
        <v>68</v>
      </c>
      <c r="C12" s="6" t="s">
        <v>67</v>
      </c>
      <c r="D12" s="6" t="s">
        <v>4</v>
      </c>
      <c r="E12" s="131">
        <v>0</v>
      </c>
      <c r="F12" s="131">
        <v>0</v>
      </c>
      <c r="G12" s="131">
        <v>0.17</v>
      </c>
      <c r="H12" s="131">
        <v>0</v>
      </c>
      <c r="I12" s="131">
        <v>0</v>
      </c>
      <c r="J12" s="131">
        <v>0</v>
      </c>
      <c r="K12" s="131">
        <v>0</v>
      </c>
      <c r="L12" s="131">
        <v>0</v>
      </c>
      <c r="M12" s="131">
        <v>1</v>
      </c>
      <c r="N12" s="131">
        <v>10</v>
      </c>
      <c r="O12" s="131">
        <v>60</v>
      </c>
      <c r="P12" s="18">
        <f t="shared" si="0"/>
        <v>30</v>
      </c>
      <c r="Q12" s="82">
        <f t="shared" si="1"/>
        <v>0.17</v>
      </c>
    </row>
    <row r="13" spans="1:17" s="31" customFormat="1" ht="14.45" x14ac:dyDescent="0.35">
      <c r="A13" s="81"/>
      <c r="B13" s="81"/>
      <c r="C13" s="81"/>
      <c r="D13" s="81"/>
      <c r="E13" s="76"/>
      <c r="F13" s="76"/>
      <c r="G13" s="76"/>
      <c r="H13" s="76"/>
      <c r="I13" s="76"/>
      <c r="J13" s="76"/>
      <c r="K13" s="76"/>
      <c r="L13" s="76"/>
      <c r="M13" s="131"/>
      <c r="N13" s="131"/>
      <c r="O13" s="131"/>
      <c r="P13" s="83"/>
      <c r="Q13" s="82"/>
    </row>
    <row r="14" spans="1:17" s="31" customFormat="1" ht="14.45" x14ac:dyDescent="0.35">
      <c r="A14" s="81"/>
      <c r="B14" s="81"/>
      <c r="C14" s="81"/>
      <c r="D14" s="81"/>
      <c r="E14" s="76"/>
      <c r="F14" s="76"/>
      <c r="G14" s="76"/>
      <c r="H14" s="76"/>
      <c r="I14" s="76"/>
      <c r="J14" s="76"/>
      <c r="K14" s="76"/>
      <c r="L14" s="76"/>
      <c r="M14" s="131"/>
      <c r="N14" s="131"/>
      <c r="O14" s="131"/>
      <c r="P14" s="83"/>
      <c r="Q14" s="82"/>
    </row>
    <row r="15" spans="1:17" s="31" customFormat="1" ht="14.45" x14ac:dyDescent="0.35">
      <c r="A15" s="81" t="s">
        <v>70</v>
      </c>
      <c r="B15" s="81" t="s">
        <v>73</v>
      </c>
      <c r="C15" s="81" t="s">
        <v>67</v>
      </c>
      <c r="D15" s="81" t="s">
        <v>69</v>
      </c>
      <c r="E15" s="131">
        <v>-3.50147E-10</v>
      </c>
      <c r="F15" s="131">
        <v>1.00297E-7</v>
      </c>
      <c r="G15" s="131">
        <v>-1.0725499999999999E-5</v>
      </c>
      <c r="H15" s="131">
        <v>5.2815200000000005E-4</v>
      </c>
      <c r="I15" s="131">
        <v>-1.1591479999999999E-2</v>
      </c>
      <c r="J15" s="131">
        <v>0.113402908</v>
      </c>
      <c r="K15" s="131">
        <v>0</v>
      </c>
      <c r="L15" s="131">
        <v>0</v>
      </c>
      <c r="M15" s="131">
        <v>1</v>
      </c>
      <c r="N15" s="131">
        <v>10</v>
      </c>
      <c r="O15" s="131">
        <v>100</v>
      </c>
      <c r="P15" s="83">
        <f t="shared" ref="P15:P20" si="2">IF($P$2&lt;N15,N15,IF($P$2&gt;O15,O15,$P$2))</f>
        <v>30</v>
      </c>
      <c r="Q15" s="82">
        <f t="shared" ref="Q15:Q20" si="3">((E15*P15^5)+F15*P15^4+G15*P15^3+H15*P15^2+I15*P15+J15)*M15</f>
        <v>2.4138805900000088E-2</v>
      </c>
    </row>
    <row r="16" spans="1:17" s="31" customFormat="1" ht="14.45" x14ac:dyDescent="0.35">
      <c r="A16" s="81" t="s">
        <v>70</v>
      </c>
      <c r="B16" s="81" t="s">
        <v>73</v>
      </c>
      <c r="C16" s="81" t="s">
        <v>67</v>
      </c>
      <c r="D16" s="81" t="s">
        <v>0</v>
      </c>
      <c r="E16" s="131">
        <v>-3.0352999999999997E-11</v>
      </c>
      <c r="F16" s="131">
        <v>7.9617999999999995E-9</v>
      </c>
      <c r="G16" s="131">
        <v>-8.2794500000000002E-7</v>
      </c>
      <c r="H16" s="131">
        <v>4.6836299999999997E-5</v>
      </c>
      <c r="I16" s="131">
        <v>-1.2319480000000001E-3</v>
      </c>
      <c r="J16" s="131">
        <v>5.0417763999999997E-2</v>
      </c>
      <c r="K16" s="131">
        <v>0</v>
      </c>
      <c r="L16" s="131">
        <v>0</v>
      </c>
      <c r="M16" s="131">
        <v>1</v>
      </c>
      <c r="N16" s="131">
        <v>10</v>
      </c>
      <c r="O16" s="131">
        <v>100</v>
      </c>
      <c r="P16" s="83">
        <f t="shared" si="2"/>
        <v>30</v>
      </c>
      <c r="Q16" s="82">
        <f t="shared" si="3"/>
        <v>3.8968959099999992E-2</v>
      </c>
    </row>
    <row r="17" spans="1:17" s="31" customFormat="1" ht="14.45" x14ac:dyDescent="0.35">
      <c r="A17" s="81" t="s">
        <v>70</v>
      </c>
      <c r="B17" s="81" t="s">
        <v>73</v>
      </c>
      <c r="C17" s="81" t="s">
        <v>67</v>
      </c>
      <c r="D17" s="81" t="s">
        <v>1</v>
      </c>
      <c r="E17" s="131">
        <v>-2.2501399999999999E-10</v>
      </c>
      <c r="F17" s="131">
        <v>6.6385299999999998E-8</v>
      </c>
      <c r="G17" s="131">
        <v>-7.3983199999999997E-6</v>
      </c>
      <c r="H17" s="131">
        <v>3.8642599999999999E-4</v>
      </c>
      <c r="I17" s="131">
        <v>-9.0185300000000003E-3</v>
      </c>
      <c r="J17" s="131">
        <v>0.117084245</v>
      </c>
      <c r="K17" s="131">
        <v>0</v>
      </c>
      <c r="L17" s="131">
        <v>0</v>
      </c>
      <c r="M17" s="131">
        <v>1</v>
      </c>
      <c r="N17" s="131">
        <v>10</v>
      </c>
      <c r="O17" s="131">
        <v>100</v>
      </c>
      <c r="P17" s="83">
        <f t="shared" si="2"/>
        <v>30</v>
      </c>
      <c r="Q17" s="82">
        <f t="shared" si="3"/>
        <v>4.2861357799999972E-2</v>
      </c>
    </row>
    <row r="18" spans="1:17" s="31" customFormat="1" ht="14.45" x14ac:dyDescent="0.35">
      <c r="A18" s="81" t="s">
        <v>70</v>
      </c>
      <c r="B18" s="81" t="s">
        <v>73</v>
      </c>
      <c r="C18" s="81" t="s">
        <v>67</v>
      </c>
      <c r="D18" s="81" t="s">
        <v>2</v>
      </c>
      <c r="E18" s="131">
        <v>-1.7378000000000001E-11</v>
      </c>
      <c r="F18" s="131">
        <v>1.09001E-8</v>
      </c>
      <c r="G18" s="131">
        <v>-1.8728399999999999E-6</v>
      </c>
      <c r="H18" s="131">
        <v>1.30221E-4</v>
      </c>
      <c r="I18" s="131">
        <v>-3.540199E-3</v>
      </c>
      <c r="J18" s="131">
        <v>4.9698197E-2</v>
      </c>
      <c r="K18" s="131">
        <v>0</v>
      </c>
      <c r="L18" s="131">
        <v>0</v>
      </c>
      <c r="M18" s="131">
        <v>1</v>
      </c>
      <c r="N18" s="131">
        <v>10</v>
      </c>
      <c r="O18" s="131">
        <v>100</v>
      </c>
      <c r="P18" s="83">
        <f t="shared" si="2"/>
        <v>30</v>
      </c>
      <c r="Q18" s="82">
        <f t="shared" si="3"/>
        <v>1.8531242600000011E-2</v>
      </c>
    </row>
    <row r="19" spans="1:17" s="31" customFormat="1" ht="14.45" x14ac:dyDescent="0.35">
      <c r="A19" s="81" t="s">
        <v>70</v>
      </c>
      <c r="B19" s="81" t="s">
        <v>73</v>
      </c>
      <c r="C19" s="81" t="s">
        <v>67</v>
      </c>
      <c r="D19" s="81" t="s">
        <v>3</v>
      </c>
      <c r="E19" s="131">
        <v>-1.7378000000000001E-11</v>
      </c>
      <c r="F19" s="131">
        <v>1.09001E-8</v>
      </c>
      <c r="G19" s="131">
        <v>-1.8728399999999999E-6</v>
      </c>
      <c r="H19" s="131">
        <v>1.30221E-4</v>
      </c>
      <c r="I19" s="131">
        <v>-3.540199E-3</v>
      </c>
      <c r="J19" s="131">
        <v>4.9698197E-2</v>
      </c>
      <c r="K19" s="131">
        <v>0</v>
      </c>
      <c r="L19" s="131">
        <v>0</v>
      </c>
      <c r="M19" s="131">
        <v>0.4</v>
      </c>
      <c r="N19" s="131">
        <v>10</v>
      </c>
      <c r="O19" s="131">
        <v>100</v>
      </c>
      <c r="P19" s="83">
        <f t="shared" si="2"/>
        <v>30</v>
      </c>
      <c r="Q19" s="82">
        <f t="shared" si="3"/>
        <v>7.4124970400000047E-3</v>
      </c>
    </row>
    <row r="20" spans="1:17" s="31" customFormat="1" ht="14.45" x14ac:dyDescent="0.35">
      <c r="A20" s="81" t="s">
        <v>70</v>
      </c>
      <c r="B20" s="81" t="s">
        <v>73</v>
      </c>
      <c r="C20" s="81" t="s">
        <v>67</v>
      </c>
      <c r="D20" s="81" t="s">
        <v>4</v>
      </c>
      <c r="E20" s="131">
        <v>-1.7378000000000001E-11</v>
      </c>
      <c r="F20" s="131">
        <v>1.09001E-8</v>
      </c>
      <c r="G20" s="131">
        <v>-1.8728399999999999E-6</v>
      </c>
      <c r="H20" s="131">
        <v>1.30221E-4</v>
      </c>
      <c r="I20" s="131">
        <v>-3.540199E-3</v>
      </c>
      <c r="J20" s="131">
        <v>4.9698197E-2</v>
      </c>
      <c r="K20" s="131">
        <v>0</v>
      </c>
      <c r="L20" s="131">
        <v>0</v>
      </c>
      <c r="M20" s="131">
        <v>0.35000017647058823</v>
      </c>
      <c r="N20" s="131">
        <v>10</v>
      </c>
      <c r="O20" s="131">
        <v>100</v>
      </c>
      <c r="P20" s="83">
        <f t="shared" si="2"/>
        <v>30</v>
      </c>
      <c r="Q20" s="82">
        <f t="shared" si="3"/>
        <v>6.4859381802192867E-3</v>
      </c>
    </row>
    <row r="21" spans="1:17" s="31" customFormat="1" ht="14.45" x14ac:dyDescent="0.35">
      <c r="A21" s="81"/>
      <c r="B21" s="81"/>
      <c r="C21" s="81"/>
      <c r="D21" s="81"/>
      <c r="E21" s="76"/>
      <c r="F21" s="76"/>
      <c r="G21" s="76"/>
      <c r="H21" s="76"/>
      <c r="I21" s="76"/>
      <c r="J21" s="76"/>
      <c r="K21" s="76"/>
      <c r="L21" s="76"/>
      <c r="M21" s="131"/>
      <c r="N21" s="131"/>
      <c r="O21" s="131"/>
      <c r="P21" s="83"/>
      <c r="Q21" s="82"/>
    </row>
    <row r="22" spans="1:17" s="31" customFormat="1" ht="14.45" x14ac:dyDescent="0.35">
      <c r="A22" s="81"/>
      <c r="B22" s="81"/>
      <c r="C22" s="81"/>
      <c r="D22" s="81"/>
      <c r="E22" s="76"/>
      <c r="F22" s="76"/>
      <c r="G22" s="76"/>
      <c r="H22" s="76"/>
      <c r="I22" s="76"/>
      <c r="J22" s="76"/>
      <c r="K22" s="76"/>
      <c r="L22" s="76"/>
      <c r="M22" s="131"/>
      <c r="N22" s="131"/>
      <c r="O22" s="131"/>
      <c r="P22" s="83"/>
      <c r="Q22" s="82"/>
    </row>
    <row r="23" spans="1:17" s="31" customFormat="1" ht="14.45" x14ac:dyDescent="0.35">
      <c r="A23" s="81" t="s">
        <v>71</v>
      </c>
      <c r="B23" s="81" t="s">
        <v>73</v>
      </c>
      <c r="C23" s="81" t="s">
        <v>67</v>
      </c>
      <c r="D23" s="81" t="s">
        <v>69</v>
      </c>
      <c r="E23" s="131">
        <v>-4.59709E-10</v>
      </c>
      <c r="F23" s="131">
        <v>1.3685799999999999E-7</v>
      </c>
      <c r="G23" s="131">
        <v>-1.5405900000000001E-5</v>
      </c>
      <c r="H23" s="131">
        <v>8.2322600000000004E-4</v>
      </c>
      <c r="I23" s="131">
        <v>-1.6964492000000001E-2</v>
      </c>
      <c r="J23" s="131">
        <v>0.34838062400000003</v>
      </c>
      <c r="K23" s="131">
        <v>0</v>
      </c>
      <c r="L23" s="131">
        <v>0</v>
      </c>
      <c r="M23" s="131">
        <v>1</v>
      </c>
      <c r="N23" s="131">
        <v>10</v>
      </c>
      <c r="O23" s="131">
        <v>100</v>
      </c>
      <c r="P23" s="83">
        <f t="shared" ref="P23:P28" si="4">IF($P$2&lt;N23,N23,IF($P$2&gt;O23,O23,$P$2))</f>
        <v>30</v>
      </c>
      <c r="Q23" s="82">
        <f t="shared" ref="Q23:Q28" si="5">((E23*P23^5)+F23*P23^4+G23*P23^3+H23*P23^2+I23*P23+J23)*M23</f>
        <v>0.26407401529999996</v>
      </c>
    </row>
    <row r="24" spans="1:17" s="31" customFormat="1" ht="14.45" x14ac:dyDescent="0.35">
      <c r="A24" s="81" t="s">
        <v>71</v>
      </c>
      <c r="B24" s="81" t="s">
        <v>73</v>
      </c>
      <c r="C24" s="81" t="s">
        <v>67</v>
      </c>
      <c r="D24" s="81" t="s">
        <v>0</v>
      </c>
      <c r="E24" s="131">
        <v>-7.0746099999999996E-10</v>
      </c>
      <c r="F24" s="131">
        <v>2.09768E-7</v>
      </c>
      <c r="G24" s="131">
        <v>-2.3458599999999999E-5</v>
      </c>
      <c r="H24" s="131">
        <v>1.2349710000000001E-3</v>
      </c>
      <c r="I24" s="131">
        <v>-2.6326074000000001E-2</v>
      </c>
      <c r="J24" s="131">
        <v>0.43678299700000001</v>
      </c>
      <c r="K24" s="131">
        <v>0</v>
      </c>
      <c r="L24" s="131">
        <v>0</v>
      </c>
      <c r="M24" s="131">
        <v>1</v>
      </c>
      <c r="N24" s="131">
        <v>10</v>
      </c>
      <c r="O24" s="131">
        <v>100</v>
      </c>
      <c r="P24" s="83">
        <f t="shared" si="4"/>
        <v>30</v>
      </c>
      <c r="Q24" s="82">
        <f t="shared" si="5"/>
        <v>0.27781325469999996</v>
      </c>
    </row>
    <row r="25" spans="1:17" s="31" customFormat="1" ht="14.45" x14ac:dyDescent="0.35">
      <c r="A25" s="81" t="s">
        <v>71</v>
      </c>
      <c r="B25" s="81" t="s">
        <v>73</v>
      </c>
      <c r="C25" s="81" t="s">
        <v>67</v>
      </c>
      <c r="D25" s="81" t="s">
        <v>1</v>
      </c>
      <c r="E25" s="131">
        <v>-3.8922199999999999E-10</v>
      </c>
      <c r="F25" s="131">
        <v>1.14094E-7</v>
      </c>
      <c r="G25" s="131">
        <v>-1.2752799999999999E-5</v>
      </c>
      <c r="H25" s="131">
        <v>7.3403400000000005E-4</v>
      </c>
      <c r="I25" s="131">
        <v>-1.8969891999999999E-2</v>
      </c>
      <c r="J25" s="131">
        <v>0.40098256199999999</v>
      </c>
      <c r="K25" s="131">
        <v>0</v>
      </c>
      <c r="L25" s="131">
        <v>0</v>
      </c>
      <c r="M25" s="131">
        <v>1</v>
      </c>
      <c r="N25" s="131">
        <v>10</v>
      </c>
      <c r="O25" s="131">
        <v>100</v>
      </c>
      <c r="P25" s="83">
        <f t="shared" si="4"/>
        <v>30</v>
      </c>
      <c r="Q25" s="82">
        <f t="shared" si="5"/>
        <v>0.23114884740000013</v>
      </c>
    </row>
    <row r="26" spans="1:17" s="31" customFormat="1" ht="14.45" x14ac:dyDescent="0.35">
      <c r="A26" s="81" t="s">
        <v>71</v>
      </c>
      <c r="B26" s="81" t="s">
        <v>73</v>
      </c>
      <c r="C26" s="81" t="s">
        <v>67</v>
      </c>
      <c r="D26" s="81" t="s">
        <v>2</v>
      </c>
      <c r="E26" s="131">
        <v>-1.9526699999999999E-10</v>
      </c>
      <c r="F26" s="131">
        <v>6.0137200000000002E-8</v>
      </c>
      <c r="G26" s="131">
        <v>-6.8595799999999998E-6</v>
      </c>
      <c r="H26" s="131">
        <v>4.0795000000000002E-4</v>
      </c>
      <c r="I26" s="131">
        <v>-1.0901361E-2</v>
      </c>
      <c r="J26" s="131">
        <v>0.31913078</v>
      </c>
      <c r="K26" s="131">
        <v>0</v>
      </c>
      <c r="L26" s="131">
        <v>0</v>
      </c>
      <c r="M26" s="131">
        <v>1</v>
      </c>
      <c r="N26" s="131">
        <v>10</v>
      </c>
      <c r="O26" s="131">
        <v>100</v>
      </c>
      <c r="P26" s="83">
        <f t="shared" si="4"/>
        <v>30</v>
      </c>
      <c r="Q26" s="82">
        <f t="shared" si="5"/>
        <v>0.21800243390000001</v>
      </c>
    </row>
    <row r="27" spans="1:17" s="31" customFormat="1" ht="15" x14ac:dyDescent="0.25">
      <c r="A27" s="81" t="s">
        <v>71</v>
      </c>
      <c r="B27" s="81" t="s">
        <v>73</v>
      </c>
      <c r="C27" s="81" t="s">
        <v>67</v>
      </c>
      <c r="D27" s="81" t="s">
        <v>3</v>
      </c>
      <c r="E27" s="131">
        <v>-1.9526699999999999E-10</v>
      </c>
      <c r="F27" s="131">
        <v>6.0137200000000002E-8</v>
      </c>
      <c r="G27" s="131">
        <v>-6.8595799999999998E-6</v>
      </c>
      <c r="H27" s="131">
        <v>4.0795000000000002E-4</v>
      </c>
      <c r="I27" s="131">
        <v>-1.0901361E-2</v>
      </c>
      <c r="J27" s="131">
        <v>0.31913078</v>
      </c>
      <c r="K27" s="131">
        <v>0</v>
      </c>
      <c r="L27" s="131">
        <v>0</v>
      </c>
      <c r="M27" s="131">
        <v>0.4</v>
      </c>
      <c r="N27" s="131">
        <v>10</v>
      </c>
      <c r="O27" s="131">
        <v>100</v>
      </c>
      <c r="P27" s="83">
        <f t="shared" si="4"/>
        <v>30</v>
      </c>
      <c r="Q27" s="82">
        <f t="shared" si="5"/>
        <v>8.7200973560000006E-2</v>
      </c>
    </row>
    <row r="28" spans="1:17" s="31" customFormat="1" ht="15" x14ac:dyDescent="0.25">
      <c r="A28" s="81" t="s">
        <v>71</v>
      </c>
      <c r="B28" s="81" t="s">
        <v>73</v>
      </c>
      <c r="C28" s="81" t="s">
        <v>67</v>
      </c>
      <c r="D28" s="81" t="s">
        <v>4</v>
      </c>
      <c r="E28" s="131">
        <v>-1.9526699999999999E-10</v>
      </c>
      <c r="F28" s="131">
        <v>6.0137200000000002E-8</v>
      </c>
      <c r="G28" s="131">
        <v>-6.8595799999999998E-6</v>
      </c>
      <c r="H28" s="131">
        <v>4.0795000000000002E-4</v>
      </c>
      <c r="I28" s="131">
        <v>-1.0901361E-2</v>
      </c>
      <c r="J28" s="131">
        <v>0.31913078</v>
      </c>
      <c r="K28" s="131">
        <v>0</v>
      </c>
      <c r="L28" s="131">
        <v>0</v>
      </c>
      <c r="M28" s="131">
        <v>0.35000017647058823</v>
      </c>
      <c r="N28" s="131">
        <v>10</v>
      </c>
      <c r="O28" s="131">
        <v>100</v>
      </c>
      <c r="P28" s="83">
        <f t="shared" si="4"/>
        <v>30</v>
      </c>
      <c r="Q28" s="82">
        <f t="shared" si="5"/>
        <v>7.6300890336017752E-2</v>
      </c>
    </row>
    <row r="29" spans="1:17" s="31" customFormat="1" ht="15" x14ac:dyDescent="0.25">
      <c r="A29" s="81"/>
      <c r="B29" s="81"/>
      <c r="C29" s="81"/>
      <c r="D29" s="81"/>
      <c r="E29" s="76"/>
      <c r="F29" s="76"/>
      <c r="G29" s="76"/>
      <c r="H29" s="76"/>
      <c r="I29" s="76"/>
      <c r="J29" s="76"/>
      <c r="K29" s="76"/>
      <c r="L29" s="76"/>
      <c r="M29" s="131"/>
      <c r="N29" s="131"/>
      <c r="O29" s="131"/>
      <c r="P29" s="83"/>
      <c r="Q29" s="82"/>
    </row>
    <row r="30" spans="1:17" s="31" customFormat="1" ht="15" x14ac:dyDescent="0.25">
      <c r="A30" s="81"/>
      <c r="B30" s="81"/>
      <c r="C30" s="81"/>
      <c r="D30" s="81"/>
      <c r="E30" s="76"/>
      <c r="F30" s="76"/>
      <c r="G30" s="76"/>
      <c r="H30" s="76"/>
      <c r="I30" s="76"/>
      <c r="J30" s="76"/>
      <c r="K30" s="76"/>
      <c r="L30" s="76"/>
      <c r="M30" s="131"/>
      <c r="N30" s="131"/>
      <c r="O30" s="131"/>
      <c r="P30" s="83"/>
      <c r="Q30" s="82"/>
    </row>
    <row r="31" spans="1:17" s="31" customFormat="1" ht="15" x14ac:dyDescent="0.25">
      <c r="A31" s="81" t="s">
        <v>71</v>
      </c>
      <c r="B31" s="81" t="s">
        <v>74</v>
      </c>
      <c r="C31" s="81" t="s">
        <v>67</v>
      </c>
      <c r="D31" s="81" t="s">
        <v>69</v>
      </c>
      <c r="E31" s="131">
        <v>-4.59709E-10</v>
      </c>
      <c r="F31" s="131">
        <v>1.3685799999999999E-7</v>
      </c>
      <c r="G31" s="131">
        <v>-1.5405900000000001E-5</v>
      </c>
      <c r="H31" s="131">
        <v>8.2322600000000004E-4</v>
      </c>
      <c r="I31" s="131">
        <v>-1.6964492000000001E-2</v>
      </c>
      <c r="J31" s="131">
        <v>0.34838062400000003</v>
      </c>
      <c r="K31" s="131">
        <v>0</v>
      </c>
      <c r="L31" s="131">
        <v>0</v>
      </c>
      <c r="M31" s="131">
        <v>1</v>
      </c>
      <c r="N31" s="131">
        <v>10</v>
      </c>
      <c r="O31" s="131">
        <v>100</v>
      </c>
      <c r="P31" s="83">
        <f t="shared" ref="P31:P36" si="6">IF($P$2&lt;N31,N31,IF($P$2&gt;O31,O31,$P$2))</f>
        <v>30</v>
      </c>
      <c r="Q31" s="82">
        <f t="shared" ref="Q31:Q36" si="7">((E31*P31^5)+F31*P31^4+G31*P31^3+H31*P31^2+I31*P31+J31)*M31</f>
        <v>0.26407401529999996</v>
      </c>
    </row>
    <row r="32" spans="1:17" s="31" customFormat="1" ht="15" x14ac:dyDescent="0.25">
      <c r="A32" s="81" t="s">
        <v>71</v>
      </c>
      <c r="B32" s="81" t="s">
        <v>74</v>
      </c>
      <c r="C32" s="81" t="s">
        <v>67</v>
      </c>
      <c r="D32" s="81" t="s">
        <v>0</v>
      </c>
      <c r="E32" s="131">
        <v>-7.0746099999999996E-10</v>
      </c>
      <c r="F32" s="131">
        <v>2.09768E-7</v>
      </c>
      <c r="G32" s="131">
        <v>-2.3458599999999999E-5</v>
      </c>
      <c r="H32" s="131">
        <v>1.2349710000000001E-3</v>
      </c>
      <c r="I32" s="131">
        <v>-2.6326074000000001E-2</v>
      </c>
      <c r="J32" s="131">
        <v>0.43678299700000001</v>
      </c>
      <c r="K32" s="131">
        <v>0</v>
      </c>
      <c r="L32" s="131">
        <v>0</v>
      </c>
      <c r="M32" s="131">
        <v>1</v>
      </c>
      <c r="N32" s="131">
        <v>10</v>
      </c>
      <c r="O32" s="131">
        <v>100</v>
      </c>
      <c r="P32" s="83">
        <f t="shared" si="6"/>
        <v>30</v>
      </c>
      <c r="Q32" s="82">
        <f t="shared" si="7"/>
        <v>0.27781325469999996</v>
      </c>
    </row>
    <row r="33" spans="1:17" s="31" customFormat="1" ht="15" x14ac:dyDescent="0.25">
      <c r="A33" s="81" t="s">
        <v>71</v>
      </c>
      <c r="B33" s="81" t="s">
        <v>74</v>
      </c>
      <c r="C33" s="81" t="s">
        <v>67</v>
      </c>
      <c r="D33" s="81" t="s">
        <v>1</v>
      </c>
      <c r="E33" s="131">
        <v>-3.8922199999999999E-10</v>
      </c>
      <c r="F33" s="131">
        <v>1.14094E-7</v>
      </c>
      <c r="G33" s="131">
        <v>-1.2752799999999999E-5</v>
      </c>
      <c r="H33" s="131">
        <v>7.3403400000000005E-4</v>
      </c>
      <c r="I33" s="131">
        <v>-1.8969891999999999E-2</v>
      </c>
      <c r="J33" s="131">
        <v>0.40098256199999999</v>
      </c>
      <c r="K33" s="131">
        <v>0</v>
      </c>
      <c r="L33" s="131">
        <v>0</v>
      </c>
      <c r="M33" s="131">
        <v>1</v>
      </c>
      <c r="N33" s="131">
        <v>10</v>
      </c>
      <c r="O33" s="131">
        <v>100</v>
      </c>
      <c r="P33" s="83">
        <f t="shared" si="6"/>
        <v>30</v>
      </c>
      <c r="Q33" s="82">
        <f t="shared" si="7"/>
        <v>0.23114884740000013</v>
      </c>
    </row>
    <row r="34" spans="1:17" s="31" customFormat="1" ht="15" x14ac:dyDescent="0.25">
      <c r="A34" s="81" t="s">
        <v>71</v>
      </c>
      <c r="B34" s="81" t="s">
        <v>74</v>
      </c>
      <c r="C34" s="81" t="s">
        <v>67</v>
      </c>
      <c r="D34" s="81" t="s">
        <v>2</v>
      </c>
      <c r="E34" s="131">
        <v>-1.9526699999999999E-10</v>
      </c>
      <c r="F34" s="131">
        <v>6.0137200000000002E-8</v>
      </c>
      <c r="G34" s="131">
        <v>-6.8595799999999998E-6</v>
      </c>
      <c r="H34" s="131">
        <v>4.0795000000000002E-4</v>
      </c>
      <c r="I34" s="131">
        <v>-1.0901361E-2</v>
      </c>
      <c r="J34" s="131">
        <v>0.31913078</v>
      </c>
      <c r="K34" s="131">
        <v>0</v>
      </c>
      <c r="L34" s="131">
        <v>0</v>
      </c>
      <c r="M34" s="131">
        <v>1</v>
      </c>
      <c r="N34" s="131">
        <v>10</v>
      </c>
      <c r="O34" s="131">
        <v>100</v>
      </c>
      <c r="P34" s="83">
        <f t="shared" si="6"/>
        <v>30</v>
      </c>
      <c r="Q34" s="82">
        <f t="shared" si="7"/>
        <v>0.21800243390000001</v>
      </c>
    </row>
    <row r="35" spans="1:17" s="31" customFormat="1" ht="15" x14ac:dyDescent="0.25">
      <c r="A35" s="81" t="s">
        <v>71</v>
      </c>
      <c r="B35" s="81" t="s">
        <v>74</v>
      </c>
      <c r="C35" s="81" t="s">
        <v>67</v>
      </c>
      <c r="D35" s="81" t="s">
        <v>3</v>
      </c>
      <c r="E35" s="131">
        <v>-1.9526699999999999E-10</v>
      </c>
      <c r="F35" s="131">
        <v>6.0137200000000002E-8</v>
      </c>
      <c r="G35" s="131">
        <v>-6.8595799999999998E-6</v>
      </c>
      <c r="H35" s="131">
        <v>4.0795000000000002E-4</v>
      </c>
      <c r="I35" s="131">
        <v>-1.0901361E-2</v>
      </c>
      <c r="J35" s="131">
        <v>0.31913078</v>
      </c>
      <c r="K35" s="131">
        <v>0</v>
      </c>
      <c r="L35" s="131">
        <v>0</v>
      </c>
      <c r="M35" s="131">
        <v>0.4</v>
      </c>
      <c r="N35" s="131">
        <v>10</v>
      </c>
      <c r="O35" s="131">
        <v>100</v>
      </c>
      <c r="P35" s="83">
        <f t="shared" si="6"/>
        <v>30</v>
      </c>
      <c r="Q35" s="82">
        <f t="shared" si="7"/>
        <v>8.7200973560000006E-2</v>
      </c>
    </row>
    <row r="36" spans="1:17" s="31" customFormat="1" ht="15" x14ac:dyDescent="0.25">
      <c r="A36" s="81" t="s">
        <v>71</v>
      </c>
      <c r="B36" s="81" t="s">
        <v>74</v>
      </c>
      <c r="C36" s="81" t="s">
        <v>67</v>
      </c>
      <c r="D36" s="81" t="s">
        <v>4</v>
      </c>
      <c r="E36" s="131">
        <v>-1.9526699999999999E-10</v>
      </c>
      <c r="F36" s="131">
        <v>6.0137200000000002E-8</v>
      </c>
      <c r="G36" s="131">
        <v>-6.8595799999999998E-6</v>
      </c>
      <c r="H36" s="131">
        <v>4.0795000000000002E-4</v>
      </c>
      <c r="I36" s="131">
        <v>-1.0901361E-2</v>
      </c>
      <c r="J36" s="131">
        <v>0.31913078</v>
      </c>
      <c r="K36" s="131">
        <v>0</v>
      </c>
      <c r="L36" s="131">
        <v>0</v>
      </c>
      <c r="M36" s="131">
        <v>0.35000017647058823</v>
      </c>
      <c r="N36" s="131">
        <v>10</v>
      </c>
      <c r="O36" s="131">
        <v>100</v>
      </c>
      <c r="P36" s="83">
        <f t="shared" si="6"/>
        <v>30</v>
      </c>
      <c r="Q36" s="82">
        <f t="shared" si="7"/>
        <v>7.6300890336017752E-2</v>
      </c>
    </row>
    <row r="37" spans="1:17" s="31" customFormat="1" ht="15" x14ac:dyDescent="0.25">
      <c r="A37" s="81"/>
      <c r="B37" s="81"/>
      <c r="C37" s="81"/>
      <c r="D37" s="81"/>
      <c r="E37" s="76"/>
      <c r="F37" s="76"/>
      <c r="G37" s="76"/>
      <c r="H37" s="76"/>
      <c r="I37" s="76"/>
      <c r="J37" s="76"/>
      <c r="K37" s="76"/>
      <c r="L37" s="76"/>
      <c r="M37" s="131"/>
      <c r="N37" s="131"/>
      <c r="O37" s="131"/>
      <c r="P37" s="83"/>
      <c r="Q37" s="82"/>
    </row>
    <row r="38" spans="1:17" s="31" customFormat="1" ht="15" x14ac:dyDescent="0.25">
      <c r="A38" s="81"/>
      <c r="B38" s="81"/>
      <c r="C38" s="81"/>
      <c r="D38" s="81"/>
      <c r="E38" s="76"/>
      <c r="F38" s="76"/>
      <c r="G38" s="76"/>
      <c r="H38" s="76"/>
      <c r="I38" s="76"/>
      <c r="J38" s="76"/>
      <c r="K38" s="76"/>
      <c r="L38" s="76"/>
      <c r="M38" s="131"/>
      <c r="N38" s="131"/>
      <c r="O38" s="131"/>
      <c r="P38" s="83"/>
      <c r="Q38" s="82"/>
    </row>
    <row r="39" spans="1:17" ht="15" x14ac:dyDescent="0.25">
      <c r="A39" s="81" t="s">
        <v>71</v>
      </c>
      <c r="B39" s="81" t="s">
        <v>75</v>
      </c>
      <c r="C39" s="81" t="s">
        <v>67</v>
      </c>
      <c r="D39" s="81" t="s">
        <v>69</v>
      </c>
      <c r="E39" s="131">
        <v>5.3297600000000002E-10</v>
      </c>
      <c r="F39" s="131">
        <v>-1.6644500000000001E-7</v>
      </c>
      <c r="G39" s="131">
        <v>1.9108200000000001E-5</v>
      </c>
      <c r="H39" s="131">
        <v>-9.2960500000000001E-4</v>
      </c>
      <c r="I39" s="131">
        <v>2.0208136000000002E-2</v>
      </c>
      <c r="J39" s="131">
        <v>8.5372082000000002E-2</v>
      </c>
      <c r="K39" s="131">
        <v>0</v>
      </c>
      <c r="L39" s="131">
        <v>0</v>
      </c>
      <c r="M39" s="131">
        <v>1</v>
      </c>
      <c r="N39" s="131">
        <v>10</v>
      </c>
      <c r="O39" s="131">
        <v>140</v>
      </c>
      <c r="P39" s="83">
        <f t="shared" ref="P39:P44" si="8">IF($P$2&lt;N39,N39,IF($P$2&gt;O39,O39,$P$2))</f>
        <v>30</v>
      </c>
      <c r="Q39" s="82">
        <f t="shared" ref="Q39:Q44" si="9">((E39*P39^5)+F39*P39^4+G39*P39^3+H39*P39^2+I39*P39+J39)*M39</f>
        <v>0.24902392880000013</v>
      </c>
    </row>
    <row r="40" spans="1:17" ht="15" x14ac:dyDescent="0.25">
      <c r="A40" s="81" t="s">
        <v>71</v>
      </c>
      <c r="B40" s="81" t="s">
        <v>75</v>
      </c>
      <c r="C40" s="81" t="s">
        <v>67</v>
      </c>
      <c r="D40" s="81" t="s">
        <v>0</v>
      </c>
      <c r="E40" s="131">
        <v>6.4552999999999999E-11</v>
      </c>
      <c r="F40" s="131">
        <v>-1.7380199999999998E-8</v>
      </c>
      <c r="G40" s="131">
        <v>1.4061899999999999E-6</v>
      </c>
      <c r="H40" s="131">
        <v>1.9811000000000001E-5</v>
      </c>
      <c r="I40" s="131">
        <v>-1.7934400000000001E-3</v>
      </c>
      <c r="J40" s="131">
        <v>0.24536176800000001</v>
      </c>
      <c r="K40" s="131">
        <v>0</v>
      </c>
      <c r="L40" s="131">
        <v>0</v>
      </c>
      <c r="M40" s="131">
        <v>1</v>
      </c>
      <c r="N40" s="131">
        <v>10</v>
      </c>
      <c r="O40" s="131">
        <v>140</v>
      </c>
      <c r="P40" s="83">
        <f t="shared" si="8"/>
        <v>30</v>
      </c>
      <c r="Q40" s="82">
        <f t="shared" si="9"/>
        <v>0.23484627390000001</v>
      </c>
    </row>
    <row r="41" spans="1:17" ht="15" x14ac:dyDescent="0.25">
      <c r="A41" s="81" t="s">
        <v>71</v>
      </c>
      <c r="B41" s="81" t="s">
        <v>75</v>
      </c>
      <c r="C41" s="81" t="s">
        <v>67</v>
      </c>
      <c r="D41" s="81" t="s">
        <v>1</v>
      </c>
      <c r="E41" s="131">
        <v>-9.2950000000000003E-12</v>
      </c>
      <c r="F41" s="131">
        <v>5.2837799999999997E-9</v>
      </c>
      <c r="G41" s="131">
        <v>-1.0500999999999999E-6</v>
      </c>
      <c r="H41" s="131">
        <v>1.38622E-4</v>
      </c>
      <c r="I41" s="131">
        <v>-6.9206110000000001E-3</v>
      </c>
      <c r="J41" s="131">
        <v>0.18623541599999999</v>
      </c>
      <c r="K41" s="131">
        <v>0</v>
      </c>
      <c r="L41" s="131">
        <v>0</v>
      </c>
      <c r="M41" s="131">
        <v>1</v>
      </c>
      <c r="N41" s="131">
        <v>10</v>
      </c>
      <c r="O41" s="131">
        <v>140</v>
      </c>
      <c r="P41" s="83">
        <f t="shared" si="8"/>
        <v>30</v>
      </c>
      <c r="Q41" s="82">
        <f t="shared" si="9"/>
        <v>7.9078179299999968E-2</v>
      </c>
    </row>
    <row r="42" spans="1:17" ht="15" x14ac:dyDescent="0.25">
      <c r="A42" s="81" t="s">
        <v>71</v>
      </c>
      <c r="B42" s="81" t="s">
        <v>75</v>
      </c>
      <c r="C42" s="81" t="s">
        <v>67</v>
      </c>
      <c r="D42" s="81" t="s">
        <v>2</v>
      </c>
      <c r="E42" s="131">
        <v>-1.9298E-11</v>
      </c>
      <c r="F42" s="131">
        <v>8.1739599999999998E-9</v>
      </c>
      <c r="G42" s="131">
        <v>-1.2964500000000001E-6</v>
      </c>
      <c r="H42" s="131">
        <v>1.18149E-4</v>
      </c>
      <c r="I42" s="131">
        <v>-4.8229140000000002E-3</v>
      </c>
      <c r="J42" s="131">
        <v>0.106720937</v>
      </c>
      <c r="K42" s="131">
        <v>0</v>
      </c>
      <c r="L42" s="131">
        <v>0</v>
      </c>
      <c r="M42" s="131">
        <v>1</v>
      </c>
      <c r="N42" s="131">
        <v>10</v>
      </c>
      <c r="O42" s="131">
        <v>140</v>
      </c>
      <c r="P42" s="83">
        <f t="shared" si="8"/>
        <v>30</v>
      </c>
      <c r="Q42" s="82">
        <f t="shared" si="9"/>
        <v>3.9515433199999991E-2</v>
      </c>
    </row>
    <row r="43" spans="1:17" ht="15" x14ac:dyDescent="0.25">
      <c r="A43" s="81" t="s">
        <v>71</v>
      </c>
      <c r="B43" s="81" t="s">
        <v>75</v>
      </c>
      <c r="C43" s="81" t="s">
        <v>67</v>
      </c>
      <c r="D43" s="81" t="s">
        <v>3</v>
      </c>
      <c r="E43" s="131">
        <v>-1.9298E-11</v>
      </c>
      <c r="F43" s="131">
        <v>8.1739599999999998E-9</v>
      </c>
      <c r="G43" s="131">
        <v>-1.2964500000000001E-6</v>
      </c>
      <c r="H43" s="131">
        <v>1.18149E-4</v>
      </c>
      <c r="I43" s="131">
        <v>-4.8229140000000002E-3</v>
      </c>
      <c r="J43" s="131">
        <v>0.106720937</v>
      </c>
      <c r="K43" s="131">
        <v>0</v>
      </c>
      <c r="L43" s="131">
        <v>0</v>
      </c>
      <c r="M43" s="131">
        <v>0.88</v>
      </c>
      <c r="N43" s="131">
        <v>10</v>
      </c>
      <c r="O43" s="131">
        <v>140</v>
      </c>
      <c r="P43" s="83">
        <f t="shared" si="8"/>
        <v>30</v>
      </c>
      <c r="Q43" s="82">
        <f t="shared" si="9"/>
        <v>3.4773581215999994E-2</v>
      </c>
    </row>
    <row r="44" spans="1:17" ht="15" x14ac:dyDescent="0.25">
      <c r="A44" s="81" t="s">
        <v>71</v>
      </c>
      <c r="B44" s="81" t="s">
        <v>75</v>
      </c>
      <c r="C44" s="81" t="s">
        <v>67</v>
      </c>
      <c r="D44" s="81" t="s">
        <v>4</v>
      </c>
      <c r="E44" s="131">
        <v>-1.9298E-11</v>
      </c>
      <c r="F44" s="131">
        <v>8.1739599999999998E-9</v>
      </c>
      <c r="G44" s="131">
        <v>-1.2964500000000001E-6</v>
      </c>
      <c r="H44" s="131">
        <v>1.18149E-4</v>
      </c>
      <c r="I44" s="131">
        <v>-4.8229140000000002E-3</v>
      </c>
      <c r="J44" s="131">
        <v>0.106720937</v>
      </c>
      <c r="K44" s="131">
        <v>0</v>
      </c>
      <c r="L44" s="131">
        <v>0</v>
      </c>
      <c r="M44" s="131">
        <v>0.6</v>
      </c>
      <c r="N44" s="131">
        <v>10</v>
      </c>
      <c r="O44" s="131">
        <v>140</v>
      </c>
      <c r="P44" s="83">
        <f t="shared" si="8"/>
        <v>30</v>
      </c>
      <c r="Q44" s="82">
        <f t="shared" si="9"/>
        <v>2.3709259919999993E-2</v>
      </c>
    </row>
    <row r="45" spans="1:17" ht="15" x14ac:dyDescent="0.25">
      <c r="A45" s="81"/>
      <c r="B45" s="81"/>
      <c r="C45" s="81"/>
      <c r="D45" s="81"/>
      <c r="E45" s="76"/>
      <c r="F45" s="76"/>
      <c r="G45" s="76"/>
      <c r="H45" s="76"/>
      <c r="I45" s="76"/>
      <c r="J45" s="76"/>
      <c r="K45" s="76"/>
      <c r="L45" s="76"/>
      <c r="M45" s="131"/>
      <c r="N45" s="131"/>
      <c r="O45" s="131"/>
      <c r="P45" s="83"/>
      <c r="Q45" s="82"/>
    </row>
    <row r="46" spans="1:17" ht="15" x14ac:dyDescent="0.25">
      <c r="A46" s="81"/>
      <c r="B46" s="81"/>
      <c r="C46" s="81"/>
      <c r="D46" s="81"/>
      <c r="E46" s="76"/>
      <c r="F46" s="76"/>
      <c r="G46" s="76"/>
      <c r="H46" s="76"/>
      <c r="I46" s="76"/>
      <c r="J46" s="76"/>
      <c r="K46" s="76"/>
      <c r="L46" s="76"/>
      <c r="M46" s="131"/>
      <c r="N46" s="131"/>
      <c r="O46" s="131"/>
      <c r="P46" s="83"/>
      <c r="Q46" s="82"/>
    </row>
    <row r="47" spans="1:17" ht="15" x14ac:dyDescent="0.25">
      <c r="A47" s="81" t="s">
        <v>71</v>
      </c>
      <c r="B47" s="81" t="s">
        <v>76</v>
      </c>
      <c r="C47" s="81" t="s">
        <v>67</v>
      </c>
      <c r="D47" s="81" t="s">
        <v>69</v>
      </c>
      <c r="E47" s="131">
        <v>1.34846E-10</v>
      </c>
      <c r="F47" s="131">
        <v>-5.1330100000000002E-8</v>
      </c>
      <c r="G47" s="131">
        <v>7.6394199999999998E-6</v>
      </c>
      <c r="H47" s="131">
        <v>-4.6432500000000002E-4</v>
      </c>
      <c r="I47" s="131">
        <v>1.1418533E-2</v>
      </c>
      <c r="J47" s="131">
        <v>3.9433996999999998E-2</v>
      </c>
      <c r="K47" s="131">
        <v>0</v>
      </c>
      <c r="L47" s="131">
        <v>0</v>
      </c>
      <c r="M47" s="131">
        <v>1</v>
      </c>
      <c r="N47" s="131">
        <v>10</v>
      </c>
      <c r="O47" s="131">
        <v>140</v>
      </c>
      <c r="P47" s="83">
        <f t="shared" ref="P47:P52" si="10">IF($P$2&lt;N47,N47,IF($P$2&gt;O47,O47,$P$2))</f>
        <v>30</v>
      </c>
      <c r="Q47" s="82">
        <f t="shared" ref="Q47:Q52" si="11">((E47*P47^5)+F47*P47^4+G47*P47^3+H47*P47^2+I47*P47+J47)*M47</f>
        <v>0.13206120379999997</v>
      </c>
    </row>
    <row r="48" spans="1:17" ht="15" x14ac:dyDescent="0.25">
      <c r="A48" s="81" t="s">
        <v>71</v>
      </c>
      <c r="B48" s="81" t="s">
        <v>76</v>
      </c>
      <c r="C48" s="81" t="s">
        <v>67</v>
      </c>
      <c r="D48" s="81" t="s">
        <v>0</v>
      </c>
      <c r="E48" s="131">
        <v>-3.4881000000000002E-11</v>
      </c>
      <c r="F48" s="131">
        <v>1.2365500000000001E-8</v>
      </c>
      <c r="G48" s="131">
        <v>-1.9883800000000002E-6</v>
      </c>
      <c r="H48" s="131">
        <v>2.3567E-4</v>
      </c>
      <c r="I48" s="131">
        <v>-1.1038414E-2</v>
      </c>
      <c r="J48" s="131">
        <v>0.30591439599999998</v>
      </c>
      <c r="K48" s="131">
        <v>0</v>
      </c>
      <c r="L48" s="131">
        <v>0</v>
      </c>
      <c r="M48" s="131">
        <v>1</v>
      </c>
      <c r="N48" s="131">
        <v>10</v>
      </c>
      <c r="O48" s="131">
        <v>140</v>
      </c>
      <c r="P48" s="83">
        <f t="shared" si="10"/>
        <v>30</v>
      </c>
      <c r="Q48" s="82">
        <f t="shared" si="11"/>
        <v>0.14234716269999995</v>
      </c>
    </row>
    <row r="49" spans="1:17" ht="15" x14ac:dyDescent="0.25">
      <c r="A49" s="81" t="s">
        <v>71</v>
      </c>
      <c r="B49" s="81" t="s">
        <v>76</v>
      </c>
      <c r="C49" s="81" t="s">
        <v>67</v>
      </c>
      <c r="D49" s="81" t="s">
        <v>1</v>
      </c>
      <c r="E49" s="131">
        <v>1.4791E-11</v>
      </c>
      <c r="F49" s="131">
        <v>-3.6485099999999998E-9</v>
      </c>
      <c r="G49" s="131">
        <v>2.8773899999999998E-7</v>
      </c>
      <c r="H49" s="131">
        <v>9.9089800000000001E-5</v>
      </c>
      <c r="I49" s="131">
        <v>-8.5242470000000004E-3</v>
      </c>
      <c r="J49" s="131">
        <v>0.27536264799999999</v>
      </c>
      <c r="K49" s="131">
        <v>0</v>
      </c>
      <c r="L49" s="131">
        <v>0</v>
      </c>
      <c r="M49" s="131">
        <v>1</v>
      </c>
      <c r="N49" s="131">
        <v>10</v>
      </c>
      <c r="O49" s="131">
        <v>140</v>
      </c>
      <c r="P49" s="83">
        <f t="shared" si="10"/>
        <v>30</v>
      </c>
      <c r="Q49" s="82">
        <f t="shared" si="11"/>
        <v>0.11398913920000001</v>
      </c>
    </row>
    <row r="50" spans="1:17" ht="15" x14ac:dyDescent="0.25">
      <c r="A50" s="81" t="s">
        <v>71</v>
      </c>
      <c r="B50" s="81" t="s">
        <v>76</v>
      </c>
      <c r="C50" s="81" t="s">
        <v>67</v>
      </c>
      <c r="D50" s="81" t="s">
        <v>2</v>
      </c>
      <c r="E50" s="131">
        <v>2.8799999999999998E-12</v>
      </c>
      <c r="F50" s="131">
        <v>2.55543E-10</v>
      </c>
      <c r="G50" s="131">
        <v>-2.0868399999999999E-7</v>
      </c>
      <c r="H50" s="131">
        <v>7.7531400000000001E-5</v>
      </c>
      <c r="I50" s="131">
        <v>-5.2743809999999999E-3</v>
      </c>
      <c r="J50" s="131">
        <v>0.15265862199999999</v>
      </c>
      <c r="K50" s="131">
        <v>0</v>
      </c>
      <c r="L50" s="131">
        <v>0</v>
      </c>
      <c r="M50" s="131">
        <v>1</v>
      </c>
      <c r="N50" s="131">
        <v>10</v>
      </c>
      <c r="O50" s="131">
        <v>140</v>
      </c>
      <c r="P50" s="83">
        <f t="shared" si="10"/>
        <v>30</v>
      </c>
      <c r="Q50" s="82">
        <f t="shared" si="11"/>
        <v>5.8847957829999978E-2</v>
      </c>
    </row>
    <row r="51" spans="1:17" ht="15" x14ac:dyDescent="0.25">
      <c r="A51" s="81" t="s">
        <v>71</v>
      </c>
      <c r="B51" s="81" t="s">
        <v>76</v>
      </c>
      <c r="C51" s="81" t="s">
        <v>67</v>
      </c>
      <c r="D51" s="81" t="s">
        <v>3</v>
      </c>
      <c r="E51" s="131">
        <v>2.8799999999999998E-12</v>
      </c>
      <c r="F51" s="131">
        <v>2.55543E-10</v>
      </c>
      <c r="G51" s="131">
        <v>-2.0868399999999999E-7</v>
      </c>
      <c r="H51" s="131">
        <v>7.7531400000000001E-5</v>
      </c>
      <c r="I51" s="131">
        <v>-5.2743809999999999E-3</v>
      </c>
      <c r="J51" s="131">
        <v>0.15265862199999999</v>
      </c>
      <c r="K51" s="131">
        <v>0</v>
      </c>
      <c r="L51" s="131">
        <v>0</v>
      </c>
      <c r="M51" s="131">
        <v>0.88</v>
      </c>
      <c r="N51" s="131">
        <v>10</v>
      </c>
      <c r="O51" s="131">
        <v>140</v>
      </c>
      <c r="P51" s="83">
        <f t="shared" si="10"/>
        <v>30</v>
      </c>
      <c r="Q51" s="82">
        <f t="shared" si="11"/>
        <v>5.1786202890399979E-2</v>
      </c>
    </row>
    <row r="52" spans="1:17" ht="15" x14ac:dyDescent="0.25">
      <c r="A52" s="81" t="s">
        <v>71</v>
      </c>
      <c r="B52" s="81" t="s">
        <v>76</v>
      </c>
      <c r="C52" s="81" t="s">
        <v>67</v>
      </c>
      <c r="D52" s="81" t="s">
        <v>4</v>
      </c>
      <c r="E52" s="131">
        <v>2.8799999999999998E-12</v>
      </c>
      <c r="F52" s="131">
        <v>2.55543E-10</v>
      </c>
      <c r="G52" s="131">
        <v>-2.0868399999999999E-7</v>
      </c>
      <c r="H52" s="131">
        <v>7.7531400000000001E-5</v>
      </c>
      <c r="I52" s="131">
        <v>-5.2743809999999999E-3</v>
      </c>
      <c r="J52" s="131">
        <v>0.15265862199999999</v>
      </c>
      <c r="K52" s="131">
        <v>0</v>
      </c>
      <c r="L52" s="131">
        <v>0</v>
      </c>
      <c r="M52" s="131">
        <v>0.6</v>
      </c>
      <c r="N52" s="131">
        <v>10</v>
      </c>
      <c r="O52" s="131">
        <v>140</v>
      </c>
      <c r="P52" s="83">
        <f t="shared" si="10"/>
        <v>30</v>
      </c>
      <c r="Q52" s="82">
        <f t="shared" si="11"/>
        <v>3.5308774697999985E-2</v>
      </c>
    </row>
  </sheetData>
  <autoFilter ref="A6:P6"/>
  <mergeCells count="1">
    <mergeCell ref="N1:O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showGridLines="0" zoomScale="85" zoomScaleNormal="85" workbookViewId="0">
      <selection activeCell="N10" sqref="N10"/>
    </sheetView>
  </sheetViews>
  <sheetFormatPr defaultRowHeight="15" x14ac:dyDescent="0.25"/>
  <cols>
    <col min="1" max="1" width="23.28515625" customWidth="1"/>
    <col min="2" max="2" width="16.7109375" bestFit="1" customWidth="1"/>
    <col min="3" max="3" width="20.7109375" bestFit="1" customWidth="1"/>
    <col min="4" max="4" width="10.85546875" bestFit="1" customWidth="1"/>
    <col min="5" max="5" width="24.5703125" bestFit="1" customWidth="1"/>
    <col min="6" max="6" width="29" bestFit="1" customWidth="1"/>
    <col min="11" max="11" width="10.7109375" customWidth="1"/>
    <col min="12" max="12" width="10.28515625" customWidth="1"/>
    <col min="14" max="14" width="11.85546875" customWidth="1"/>
    <col min="15" max="15" width="13.140625" bestFit="1" customWidth="1"/>
    <col min="17" max="17" width="12" bestFit="1" customWidth="1"/>
    <col min="18" max="18" width="11.7109375" bestFit="1" customWidth="1"/>
  </cols>
  <sheetData>
    <row r="1" spans="1:14" ht="25.5" customHeight="1" x14ac:dyDescent="0.25">
      <c r="A1" s="144" t="s">
        <v>165</v>
      </c>
      <c r="B1" s="144"/>
      <c r="C1" s="144"/>
      <c r="D1" s="144"/>
      <c r="E1" s="144"/>
      <c r="F1" s="144"/>
      <c r="G1" s="144"/>
      <c r="H1" s="144"/>
      <c r="I1" s="144"/>
      <c r="J1" s="144"/>
      <c r="K1" s="144"/>
    </row>
    <row r="2" spans="1:14" ht="36" customHeight="1" x14ac:dyDescent="0.35">
      <c r="A2" s="144"/>
      <c r="B2" s="144"/>
      <c r="C2" s="144"/>
      <c r="D2" s="144"/>
      <c r="E2" s="144"/>
      <c r="F2" s="144"/>
      <c r="G2" s="144"/>
      <c r="H2" s="144"/>
      <c r="I2" s="144"/>
      <c r="J2" s="144"/>
      <c r="K2" s="144"/>
      <c r="N2" s="126"/>
    </row>
    <row r="51" spans="1:20" x14ac:dyDescent="0.25">
      <c r="A51" s="5" t="s">
        <v>150</v>
      </c>
    </row>
    <row r="52" spans="1:20" ht="15.75" thickBot="1" x14ac:dyDescent="0.3"/>
    <row r="53" spans="1:20" ht="19.5" thickTop="1" thickBot="1" x14ac:dyDescent="0.4">
      <c r="A53" s="47" t="s">
        <v>97</v>
      </c>
      <c r="B53" s="45" t="s">
        <v>96</v>
      </c>
      <c r="C53" s="45" t="s">
        <v>95</v>
      </c>
      <c r="D53" s="46" t="s">
        <v>94</v>
      </c>
      <c r="E53" s="45" t="s">
        <v>93</v>
      </c>
      <c r="F53" s="44" t="s">
        <v>106</v>
      </c>
      <c r="H53" s="67" t="s">
        <v>107</v>
      </c>
      <c r="I53" s="66"/>
      <c r="J53" s="66"/>
      <c r="K53" s="66"/>
      <c r="L53" s="66"/>
      <c r="M53" s="65"/>
      <c r="O53" s="53" t="s">
        <v>105</v>
      </c>
      <c r="P53" s="58" t="s">
        <v>110</v>
      </c>
      <c r="Q53" s="58" t="s">
        <v>104</v>
      </c>
    </row>
    <row r="54" spans="1:20" ht="26.25" customHeight="1" thickBot="1" x14ac:dyDescent="0.4">
      <c r="A54" s="140" t="s">
        <v>91</v>
      </c>
      <c r="B54" s="141"/>
      <c r="C54" s="141"/>
      <c r="D54" s="141"/>
      <c r="E54" s="141"/>
      <c r="F54" s="142"/>
      <c r="H54" s="62"/>
      <c r="I54" s="6"/>
      <c r="J54" s="6"/>
      <c r="K54" s="60" t="s">
        <v>103</v>
      </c>
      <c r="L54" s="64"/>
      <c r="M54" s="55"/>
      <c r="O54" s="53" t="s">
        <v>102</v>
      </c>
      <c r="P54" s="58">
        <f>IF(AND(speed&gt;63,speed&lt;19),0,IF(AND(speed&lt;=19,mileage&lt;120000),$D$55*mileage+$E$55,IF(AND(speed&lt;=19,mileage&gt;=120000),$D$55*120000+$E$55,0)))</f>
        <v>0.28199999999999997</v>
      </c>
      <c r="Q54" s="58">
        <f>$D$55*120000+$E$55</f>
        <v>2.1995999999999998</v>
      </c>
    </row>
    <row r="55" spans="1:20" ht="26.25" customHeight="1" thickBot="1" x14ac:dyDescent="0.4">
      <c r="A55" s="63" t="s">
        <v>90</v>
      </c>
      <c r="B55" s="42" t="s">
        <v>85</v>
      </c>
      <c r="C55" s="42">
        <v>44931</v>
      </c>
      <c r="D55" s="43">
        <v>1.5979999999999999E-5</v>
      </c>
      <c r="E55" s="42">
        <v>0.28199999999999997</v>
      </c>
      <c r="F55" s="41">
        <v>2.2000000000000002</v>
      </c>
      <c r="H55" s="62"/>
      <c r="I55" s="61"/>
      <c r="J55" s="61"/>
      <c r="K55" s="60" t="s">
        <v>101</v>
      </c>
      <c r="L55" s="59"/>
      <c r="M55" s="55"/>
      <c r="O55" s="53" t="s">
        <v>100</v>
      </c>
      <c r="P55" s="58">
        <f>IF(AND(speed&gt;63,speed&lt;19),0,IF(AND(speed&gt;=63,mileage&lt;120000),$D$57*mileage+$E$57,IF(AND(speed&gt;=63,mileage&gt;=120000),$D$57*120000+$E$57,0)))</f>
        <v>0</v>
      </c>
      <c r="Q55" s="58">
        <f>$D$57*120000+$E$57</f>
        <v>1.8879999999999999</v>
      </c>
    </row>
    <row r="56" spans="1:20" ht="26.25" customHeight="1" thickBot="1" x14ac:dyDescent="0.4">
      <c r="A56" s="145" t="s">
        <v>87</v>
      </c>
      <c r="B56" s="141"/>
      <c r="C56" s="141"/>
      <c r="D56" s="141"/>
      <c r="E56" s="141"/>
      <c r="F56" s="142"/>
      <c r="H56" s="56"/>
      <c r="I56" s="139" t="s">
        <v>99</v>
      </c>
      <c r="J56" s="139"/>
      <c r="K56" s="139"/>
      <c r="L56" s="6"/>
      <c r="M56" s="55"/>
      <c r="O56" s="53" t="s">
        <v>78</v>
      </c>
      <c r="P56" s="53">
        <f>IF(AND(speed&gt;19, speed&lt;63),(D55*mileage+E55)+(speed-19)*((D57*mileage+E57)-(D55*mileage+E55))/44,0)</f>
        <v>0</v>
      </c>
      <c r="Q56" s="53">
        <f>Q54+(speed-19)*(Q55-Q54)/44</f>
        <v>2.3341545454545454</v>
      </c>
      <c r="T56" s="57"/>
    </row>
    <row r="57" spans="1:20" ht="26.25" customHeight="1" thickBot="1" x14ac:dyDescent="0.3">
      <c r="A57" s="146" t="s">
        <v>86</v>
      </c>
      <c r="B57" s="148" t="s">
        <v>85</v>
      </c>
      <c r="C57" s="148">
        <v>47186</v>
      </c>
      <c r="D57" s="158">
        <v>1.22E-5</v>
      </c>
      <c r="E57" s="148">
        <v>0.42399999999999999</v>
      </c>
      <c r="F57" s="150">
        <v>1.89</v>
      </c>
      <c r="H57" s="56"/>
      <c r="I57" s="139"/>
      <c r="J57" s="139"/>
      <c r="K57" s="139"/>
      <c r="L57" s="78" t="str">
        <f>IF(OR(ISBLANK(mileage),ISBLANK(speed)),"",IF(mileage&lt;120000,P57,Q57))</f>
        <v/>
      </c>
      <c r="M57" s="55"/>
      <c r="O57" s="54" t="s">
        <v>98</v>
      </c>
      <c r="P57" s="53">
        <f>SUM(P54:P56)</f>
        <v>0.28199999999999997</v>
      </c>
      <c r="Q57" s="53">
        <f>IF(speed&lt;=19,Q54,IF(speed&gt;=63,Q55,Q56))</f>
        <v>2.1995999999999998</v>
      </c>
    </row>
    <row r="58" spans="1:20" ht="15.75" thickBot="1" x14ac:dyDescent="0.3">
      <c r="A58" s="147"/>
      <c r="B58" s="149"/>
      <c r="C58" s="149"/>
      <c r="D58" s="159"/>
      <c r="E58" s="149"/>
      <c r="F58" s="151"/>
      <c r="H58" s="52"/>
      <c r="I58" s="51"/>
      <c r="J58" s="51"/>
      <c r="K58" s="50"/>
      <c r="L58" s="49"/>
      <c r="M58" s="48"/>
    </row>
    <row r="59" spans="1:20" ht="15.75" thickTop="1" x14ac:dyDescent="0.25"/>
    <row r="62" spans="1:20" x14ac:dyDescent="0.25">
      <c r="A62" s="24" t="s">
        <v>160</v>
      </c>
    </row>
    <row r="63" spans="1:20" ht="15.75" thickBot="1" x14ac:dyDescent="0.3"/>
    <row r="64" spans="1:20" ht="19.5" thickTop="1" thickBot="1" x14ac:dyDescent="0.4">
      <c r="A64" s="47" t="s">
        <v>97</v>
      </c>
      <c r="B64" s="45" t="s">
        <v>96</v>
      </c>
      <c r="C64" s="45" t="s">
        <v>95</v>
      </c>
      <c r="D64" s="46" t="s">
        <v>94</v>
      </c>
      <c r="E64" s="45" t="s">
        <v>93</v>
      </c>
      <c r="F64" s="44" t="s">
        <v>92</v>
      </c>
      <c r="H64" s="67" t="s">
        <v>108</v>
      </c>
      <c r="I64" s="66"/>
      <c r="J64" s="66"/>
      <c r="K64" s="66"/>
      <c r="L64" s="66"/>
      <c r="M64" s="65"/>
      <c r="O64" s="53" t="s">
        <v>105</v>
      </c>
      <c r="P64" s="58" t="s">
        <v>109</v>
      </c>
      <c r="Q64" s="58" t="s">
        <v>111</v>
      </c>
    </row>
    <row r="65" spans="1:17" ht="25.5" customHeight="1" thickBot="1" x14ac:dyDescent="0.4">
      <c r="A65" s="140" t="s">
        <v>91</v>
      </c>
      <c r="B65" s="141"/>
      <c r="C65" s="141"/>
      <c r="D65" s="141"/>
      <c r="E65" s="141"/>
      <c r="F65" s="142"/>
      <c r="H65" s="62"/>
      <c r="I65" s="6"/>
      <c r="J65" s="6"/>
      <c r="K65" s="60" t="s">
        <v>103</v>
      </c>
      <c r="L65" s="64"/>
      <c r="M65" s="55"/>
      <c r="O65" s="53" t="s">
        <v>102</v>
      </c>
      <c r="P65" s="58">
        <f>IF(AND(speed2&gt;63,speed2&lt;19),0,IF(AND(speed2&lt;=19,mileage2&lt;160000),$D$67*mileage2+$E$67,IF(AND(speed2&lt;=19,mileage2&gt;=160000),$D$67*160000+$E$67,0)))</f>
        <v>0.93200000000000005</v>
      </c>
      <c r="Q65" s="58">
        <f>$D$67*160000+$E$67</f>
        <v>1.56976</v>
      </c>
    </row>
    <row r="66" spans="1:17" ht="25.5" customHeight="1" thickBot="1" x14ac:dyDescent="0.3">
      <c r="A66" s="143" t="s">
        <v>90</v>
      </c>
      <c r="B66" s="42" t="s">
        <v>89</v>
      </c>
      <c r="C66" s="42">
        <v>31313</v>
      </c>
      <c r="D66" s="42">
        <v>0</v>
      </c>
      <c r="E66" s="42">
        <v>1</v>
      </c>
      <c r="F66" s="41">
        <v>1</v>
      </c>
      <c r="H66" s="62"/>
      <c r="I66" s="61"/>
      <c r="J66" s="61"/>
      <c r="K66" s="60" t="s">
        <v>101</v>
      </c>
      <c r="L66" s="59"/>
      <c r="M66" s="55"/>
      <c r="O66" s="53" t="s">
        <v>100</v>
      </c>
      <c r="P66" s="58">
        <f>IF(AND(speed2&gt;63,speed2&lt;19),0,IF(AND(speed2&gt;=63,mileage2&lt;160000),$D$69*mileage2+$E$69,IF(AND(speed2&gt;=63,mileage2&gt;=120000),$D$69*120000+$E$69,0)))</f>
        <v>0</v>
      </c>
      <c r="Q66" s="58">
        <f>$D$69*160000+$E$69</f>
        <v>1</v>
      </c>
    </row>
    <row r="67" spans="1:17" ht="25.5" customHeight="1" thickBot="1" x14ac:dyDescent="0.3">
      <c r="A67" s="143"/>
      <c r="B67" s="42" t="s">
        <v>88</v>
      </c>
      <c r="C67" s="42">
        <v>16993</v>
      </c>
      <c r="D67" s="43">
        <v>3.9859999999999996E-6</v>
      </c>
      <c r="E67" s="42">
        <v>0.93200000000000005</v>
      </c>
      <c r="F67" s="41">
        <v>1.57</v>
      </c>
      <c r="H67" s="56"/>
      <c r="I67" s="60"/>
      <c r="J67" s="60"/>
      <c r="K67" s="60" t="s">
        <v>113</v>
      </c>
      <c r="L67" s="79" t="s">
        <v>88</v>
      </c>
      <c r="M67" s="55"/>
      <c r="O67" s="53" t="s">
        <v>78</v>
      </c>
      <c r="P67" s="53">
        <f>IF(AND(speed2&gt;19, speed2&lt;63),(D67*mileage2+E67)+(speed2-19)*((D69*mileage2+E69)-(D67*mileage2+E67))/44,0)</f>
        <v>0</v>
      </c>
      <c r="Q67" s="58">
        <f>Q65+(speed2-19)*(Q66-Q65)/44</f>
        <v>1.8157927272727274</v>
      </c>
    </row>
    <row r="68" spans="1:17" ht="35.25" customHeight="1" thickBot="1" x14ac:dyDescent="0.4">
      <c r="A68" s="145" t="s">
        <v>87</v>
      </c>
      <c r="B68" s="141"/>
      <c r="C68" s="141"/>
      <c r="D68" s="141"/>
      <c r="E68" s="141"/>
      <c r="F68" s="142"/>
      <c r="H68" s="136" t="s">
        <v>112</v>
      </c>
      <c r="I68" s="137"/>
      <c r="J68" s="137"/>
      <c r="K68" s="138"/>
      <c r="L68" s="78" t="str">
        <f>IF(L67="&lt;=1.4",1,IF(OR(ISBLANK(mileage2),ISBLANK(speed2)),"",IF(mileage2&lt;160000,P68,Q68)))</f>
        <v/>
      </c>
      <c r="M68" s="55"/>
      <c r="O68" s="54" t="s">
        <v>98</v>
      </c>
      <c r="P68" s="53">
        <f>SUM(P65:P67)</f>
        <v>0.93200000000000005</v>
      </c>
      <c r="Q68" s="58">
        <f>IF(speed2&lt;=19,Q65,IF(speed2&gt;=63,Q66,Q67))</f>
        <v>1.56976</v>
      </c>
    </row>
    <row r="69" spans="1:17" ht="25.5" customHeight="1" thickBot="1" x14ac:dyDescent="0.4">
      <c r="A69" s="40" t="s">
        <v>86</v>
      </c>
      <c r="B69" s="39" t="s">
        <v>85</v>
      </c>
      <c r="C69" s="39">
        <v>26150</v>
      </c>
      <c r="D69" s="39">
        <v>0</v>
      </c>
      <c r="E69" s="39">
        <v>1</v>
      </c>
      <c r="F69" s="38">
        <v>1</v>
      </c>
      <c r="H69" s="52"/>
      <c r="I69" s="51"/>
      <c r="J69" s="51"/>
      <c r="K69" s="50"/>
      <c r="L69" s="49"/>
      <c r="M69" s="48"/>
    </row>
    <row r="70" spans="1:17" ht="18.75" customHeight="1" thickTop="1" x14ac:dyDescent="0.25"/>
    <row r="72" spans="1:17" x14ac:dyDescent="0.25">
      <c r="A72" s="5" t="s">
        <v>161</v>
      </c>
    </row>
    <row r="73" spans="1:17" ht="15.75" thickBot="1" x14ac:dyDescent="0.3"/>
    <row r="74" spans="1:17" ht="18.75" thickTop="1" x14ac:dyDescent="0.35">
      <c r="A74" s="37" t="s">
        <v>84</v>
      </c>
      <c r="B74" s="152" t="s">
        <v>83</v>
      </c>
      <c r="C74" s="153"/>
    </row>
    <row r="75" spans="1:17" ht="18" x14ac:dyDescent="0.35">
      <c r="A75" s="36" t="s">
        <v>82</v>
      </c>
      <c r="B75" s="154" t="s">
        <v>81</v>
      </c>
      <c r="C75" s="155"/>
    </row>
    <row r="76" spans="1:17" ht="18" x14ac:dyDescent="0.35">
      <c r="A76" s="36" t="s">
        <v>80</v>
      </c>
      <c r="B76" s="154" t="s">
        <v>79</v>
      </c>
      <c r="C76" s="155"/>
    </row>
    <row r="77" spans="1:17" ht="18.75" thickBot="1" x14ac:dyDescent="0.4">
      <c r="A77" s="35" t="s">
        <v>78</v>
      </c>
      <c r="B77" s="156" t="s">
        <v>77</v>
      </c>
      <c r="C77" s="157"/>
    </row>
    <row r="78" spans="1:17" ht="15.75" thickTop="1" x14ac:dyDescent="0.25"/>
  </sheetData>
  <mergeCells count="18">
    <mergeCell ref="B74:C74"/>
    <mergeCell ref="B75:C75"/>
    <mergeCell ref="B76:C76"/>
    <mergeCell ref="B77:C77"/>
    <mergeCell ref="E57:E58"/>
    <mergeCell ref="D57:D58"/>
    <mergeCell ref="A68:F68"/>
    <mergeCell ref="H68:K68"/>
    <mergeCell ref="I56:K57"/>
    <mergeCell ref="A65:F65"/>
    <mergeCell ref="A66:A67"/>
    <mergeCell ref="A1:K2"/>
    <mergeCell ref="A54:F54"/>
    <mergeCell ref="A56:F56"/>
    <mergeCell ref="A57:A58"/>
    <mergeCell ref="B57:B58"/>
    <mergeCell ref="C57:C58"/>
    <mergeCell ref="F57:F58"/>
  </mergeCells>
  <dataValidations count="1">
    <dataValidation type="list" allowBlank="1" showInputMessage="1" showErrorMessage="1" sqref="L67">
      <formula1>$B$66:$B$67</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QA</vt:lpstr>
      <vt:lpstr>Notes</vt:lpstr>
      <vt:lpstr>Cars</vt:lpstr>
      <vt:lpstr>LGVs</vt:lpstr>
      <vt:lpstr>HGVs &amp; Buses</vt:lpstr>
      <vt:lpstr>Motorcycles</vt:lpstr>
      <vt:lpstr>Emis Degradation</vt:lpstr>
      <vt:lpstr>alpha</vt:lpstr>
      <vt:lpstr>alpha_a</vt:lpstr>
      <vt:lpstr>beta</vt:lpstr>
      <vt:lpstr>beta_b</vt:lpstr>
      <vt:lpstr>ceta</vt:lpstr>
      <vt:lpstr>ceta_c</vt:lpstr>
      <vt:lpstr>delta</vt:lpstr>
      <vt:lpstr>delta_d</vt:lpstr>
      <vt:lpstr>epsilon</vt:lpstr>
      <vt:lpstr>epsilon_e</vt:lpstr>
      <vt:lpstr>feta_f</vt:lpstr>
      <vt:lpstr>gamma_g</vt:lpstr>
      <vt:lpstr>'Emis Degradation'!mileage</vt:lpstr>
      <vt:lpstr>mileage2</vt:lpstr>
      <vt:lpstr>'Emis Degradation'!speed</vt:lpstr>
      <vt:lpstr>speed</vt:lpstr>
      <vt:lpstr>speed_s</vt:lpstr>
      <vt:lpstr>speed2</vt:lpstr>
    </vt:vector>
  </TitlesOfParts>
  <Company>AEA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Yvonne_Pang</dc:creator>
  <cp:lastModifiedBy>Tim P Murrells</cp:lastModifiedBy>
  <dcterms:created xsi:type="dcterms:W3CDTF">2012-01-11T15:08:32Z</dcterms:created>
  <dcterms:modified xsi:type="dcterms:W3CDTF">2017-12-08T17:31:01Z</dcterms:modified>
</cp:coreProperties>
</file>