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ski\Documents\Data Science\PORTFOLIO 2 - Excel\"/>
    </mc:Choice>
  </mc:AlternateContent>
  <xr:revisionPtr revIDLastSave="0" documentId="13_ncr:1_{12853599-5FD4-483E-9991-84E041F21B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les Data" sheetId="2" r:id="rId1"/>
    <sheet name="Sheet1" sheetId="19" r:id="rId2"/>
    <sheet name="Models List" sheetId="20" r:id="rId3"/>
    <sheet name="Duplicate Dataset" sheetId="14" r:id="rId4"/>
    <sheet name="Customer Info" sheetId="3" r:id="rId5"/>
    <sheet name="Linear REGRE - Units - Sales" sheetId="18" r:id="rId6"/>
    <sheet name="ANOVA - Sales MODELS" sheetId="17" r:id="rId7"/>
    <sheet name="ANOVA - NSW Sales Performance" sheetId="16" r:id="rId8"/>
    <sheet name="T-Test - Sales Reps N&amp;W" sheetId="15" r:id="rId9"/>
    <sheet name="T-Test - Discount&amp;UnDiscount" sheetId="13" r:id="rId10"/>
    <sheet name="Sales Rep Avg. Sales" sheetId="12" r:id="rId11"/>
    <sheet name="Sales Trend" sheetId="11" r:id="rId12"/>
    <sheet name="Sales by Region" sheetId="8" r:id="rId13"/>
    <sheet name="Sales-Model-Monthly" sheetId="7" r:id="rId14"/>
    <sheet name="Sales-Reps-Monthly" sheetId="6" r:id="rId15"/>
    <sheet name="Discount VS No Discount - Model" sheetId="9" r:id="rId16"/>
  </sheets>
  <definedNames>
    <definedName name="_xlnm._FilterDatabase" localSheetId="7" hidden="1">'ANOVA - NSW Sales Performance'!$A$1:$B$81</definedName>
    <definedName name="_xlnm._FilterDatabase" localSheetId="6" hidden="1">'ANOVA - Sales MODELS'!$A$1:$B$81</definedName>
    <definedName name="_xlnm._FilterDatabase" localSheetId="5" hidden="1">'Linear REGRE - Units - Sales'!$A$1:$B$81</definedName>
    <definedName name="_xlnm._FilterDatabase" localSheetId="9" hidden="1">'T-Test - Discount&amp;UnDiscount'!$A$1:$B$81</definedName>
    <definedName name="_xlnm._FilterDatabase" localSheetId="8" hidden="1">'T-Test - Sales Reps N&amp;W'!$A$1:$C$81</definedName>
  </definedNames>
  <calcPr calcId="191028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9" l="1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2" i="19"/>
  <c r="B2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" i="19"/>
  <c r="B4" i="19"/>
  <c r="B5" i="19"/>
  <c r="B6" i="19"/>
  <c r="B7" i="19"/>
  <c r="B8" i="19"/>
  <c r="B9" i="19"/>
  <c r="B10" i="19"/>
  <c r="B11" i="19"/>
  <c r="B12" i="19"/>
  <c r="B13" i="19"/>
  <c r="B14" i="19"/>
  <c r="G5" i="2"/>
  <c r="P5" i="2"/>
  <c r="G81" i="19" l="1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B14" i="18"/>
  <c r="B8" i="18"/>
  <c r="B7" i="18"/>
  <c r="B79" i="18"/>
  <c r="B78" i="18"/>
  <c r="B23" i="18"/>
  <c r="B59" i="18"/>
  <c r="B72" i="18"/>
  <c r="B29" i="18"/>
  <c r="B66" i="18"/>
  <c r="B45" i="18"/>
  <c r="B58" i="18"/>
  <c r="B27" i="18"/>
  <c r="B71" i="18"/>
  <c r="B6" i="18"/>
  <c r="B44" i="18"/>
  <c r="B70" i="18"/>
  <c r="B49" i="18"/>
  <c r="B41" i="18"/>
  <c r="B69" i="18"/>
  <c r="B81" i="18"/>
  <c r="B54" i="18"/>
  <c r="B22" i="18"/>
  <c r="B51" i="18"/>
  <c r="B68" i="18"/>
  <c r="B33" i="18"/>
  <c r="B32" i="18"/>
  <c r="B57" i="18"/>
  <c r="B65" i="18"/>
  <c r="B40" i="18"/>
  <c r="B5" i="18"/>
  <c r="B48" i="18"/>
  <c r="B75" i="18"/>
  <c r="B31" i="18"/>
  <c r="B39" i="18"/>
  <c r="B38" i="18"/>
  <c r="B30" i="18"/>
  <c r="B21" i="18"/>
  <c r="B56" i="18"/>
  <c r="B43" i="18"/>
  <c r="B4" i="18"/>
  <c r="B26" i="18"/>
  <c r="B20" i="18"/>
  <c r="B64" i="18"/>
  <c r="B74" i="18"/>
  <c r="B47" i="18"/>
  <c r="B73" i="18"/>
  <c r="B37" i="18"/>
  <c r="B25" i="18"/>
  <c r="B77" i="18"/>
  <c r="B80" i="18"/>
  <c r="B13" i="18"/>
  <c r="B10" i="18"/>
  <c r="B12" i="18"/>
  <c r="B53" i="18"/>
  <c r="B19" i="18"/>
  <c r="B28" i="18"/>
  <c r="B18" i="18"/>
  <c r="B76" i="18"/>
  <c r="B3" i="18"/>
  <c r="B2" i="18"/>
  <c r="B61" i="18"/>
  <c r="B63" i="18"/>
  <c r="B67" i="18"/>
  <c r="B52" i="18"/>
  <c r="B17" i="18"/>
  <c r="B60" i="18"/>
  <c r="B46" i="18"/>
  <c r="B62" i="18"/>
  <c r="B36" i="18"/>
  <c r="B35" i="18"/>
  <c r="B55" i="18"/>
  <c r="B9" i="18"/>
  <c r="B34" i="18"/>
  <c r="B50" i="18"/>
  <c r="B16" i="18"/>
  <c r="B42" i="18"/>
  <c r="B15" i="18"/>
  <c r="B24" i="18"/>
  <c r="B11" i="18"/>
  <c r="B38" i="17"/>
  <c r="B37" i="17"/>
  <c r="B11" i="17"/>
  <c r="B10" i="17"/>
  <c r="B53" i="17"/>
  <c r="B23" i="17"/>
  <c r="B9" i="17"/>
  <c r="B52" i="17"/>
  <c r="B81" i="17"/>
  <c r="B51" i="17"/>
  <c r="B22" i="17"/>
  <c r="B21" i="17"/>
  <c r="B36" i="17"/>
  <c r="B66" i="17"/>
  <c r="B8" i="17"/>
  <c r="B20" i="17"/>
  <c r="B65" i="17"/>
  <c r="B50" i="17"/>
  <c r="B49" i="17"/>
  <c r="B64" i="17"/>
  <c r="B80" i="17"/>
  <c r="B48" i="17"/>
  <c r="B79" i="17"/>
  <c r="B35" i="17"/>
  <c r="B19" i="17"/>
  <c r="B34" i="17"/>
  <c r="B18" i="17"/>
  <c r="B78" i="17"/>
  <c r="B63" i="17"/>
  <c r="B33" i="17"/>
  <c r="B17" i="17"/>
  <c r="B32" i="17"/>
  <c r="B31" i="17"/>
  <c r="B77" i="17"/>
  <c r="B62" i="17"/>
  <c r="B30" i="17"/>
  <c r="B76" i="17"/>
  <c r="B47" i="17"/>
  <c r="B75" i="17"/>
  <c r="B29" i="17"/>
  <c r="B16" i="17"/>
  <c r="B61" i="17"/>
  <c r="B74" i="17"/>
  <c r="B73" i="17"/>
  <c r="B72" i="17"/>
  <c r="B28" i="17"/>
  <c r="B7" i="17"/>
  <c r="B71" i="17"/>
  <c r="B6" i="17"/>
  <c r="B60" i="17"/>
  <c r="B59" i="17"/>
  <c r="B46" i="17"/>
  <c r="B45" i="17"/>
  <c r="B27" i="17"/>
  <c r="B15" i="17"/>
  <c r="B58" i="17"/>
  <c r="B70" i="17"/>
  <c r="B69" i="17"/>
  <c r="B26" i="17"/>
  <c r="B68" i="17"/>
  <c r="B14" i="17"/>
  <c r="B25" i="17"/>
  <c r="B44" i="17"/>
  <c r="B43" i="17"/>
  <c r="B57" i="17"/>
  <c r="B5" i="17"/>
  <c r="B13" i="17"/>
  <c r="B56" i="17"/>
  <c r="B55" i="17"/>
  <c r="B54" i="17"/>
  <c r="B42" i="17"/>
  <c r="B24" i="17"/>
  <c r="B67" i="17"/>
  <c r="B41" i="17"/>
  <c r="B4" i="17"/>
  <c r="B12" i="17"/>
  <c r="B3" i="17"/>
  <c r="B40" i="17"/>
  <c r="B2" i="17"/>
  <c r="B39" i="17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81" i="16"/>
  <c r="B80" i="16"/>
  <c r="B79" i="16"/>
  <c r="B78" i="16"/>
  <c r="B77" i="16"/>
  <c r="B76" i="16"/>
  <c r="B7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B29" i="13"/>
  <c r="B28" i="13"/>
  <c r="B27" i="13"/>
  <c r="B81" i="13"/>
  <c r="B80" i="13"/>
  <c r="B26" i="13"/>
  <c r="B79" i="13"/>
  <c r="B78" i="13"/>
  <c r="B25" i="13"/>
  <c r="B77" i="13"/>
  <c r="B76" i="13"/>
  <c r="B75" i="13"/>
  <c r="B24" i="13"/>
  <c r="B74" i="13"/>
  <c r="B23" i="13"/>
  <c r="B73" i="13"/>
  <c r="B72" i="13"/>
  <c r="B71" i="13"/>
  <c r="B70" i="13"/>
  <c r="B69" i="13"/>
  <c r="B68" i="13"/>
  <c r="B67" i="13"/>
  <c r="B22" i="13"/>
  <c r="B66" i="13"/>
  <c r="B65" i="13"/>
  <c r="B64" i="13"/>
  <c r="B63" i="13"/>
  <c r="B62" i="13"/>
  <c r="B61" i="13"/>
  <c r="B60" i="13"/>
  <c r="B21" i="13"/>
  <c r="B59" i="13"/>
  <c r="B58" i="13"/>
  <c r="B57" i="13"/>
  <c r="B56" i="13"/>
  <c r="B55" i="13"/>
  <c r="B54" i="13"/>
  <c r="B20" i="13"/>
  <c r="B53" i="13"/>
  <c r="B52" i="13"/>
  <c r="B19" i="13"/>
  <c r="B18" i="13"/>
  <c r="B17" i="13"/>
  <c r="B51" i="13"/>
  <c r="B50" i="13"/>
  <c r="B49" i="13"/>
  <c r="B48" i="13"/>
  <c r="B47" i="13"/>
  <c r="B16" i="13"/>
  <c r="B46" i="13"/>
  <c r="B45" i="13"/>
  <c r="B15" i="13"/>
  <c r="B14" i="13"/>
  <c r="B13" i="13"/>
  <c r="B44" i="13"/>
  <c r="B12" i="13"/>
  <c r="B11" i="13"/>
  <c r="B10" i="13"/>
  <c r="B43" i="13"/>
  <c r="B9" i="13"/>
  <c r="B8" i="13"/>
  <c r="B42" i="13"/>
  <c r="B41" i="13"/>
  <c r="B40" i="13"/>
  <c r="B39" i="13"/>
  <c r="B7" i="13"/>
  <c r="B38" i="13"/>
  <c r="B37" i="13"/>
  <c r="B36" i="13"/>
  <c r="B35" i="13"/>
  <c r="B34" i="13"/>
  <c r="B33" i="13"/>
  <c r="B6" i="13"/>
  <c r="B32" i="13"/>
  <c r="B31" i="13"/>
  <c r="B5" i="13"/>
  <c r="B30" i="13"/>
  <c r="B4" i="13"/>
  <c r="B3" i="13"/>
  <c r="B2" i="13"/>
  <c r="A29" i="13"/>
  <c r="A28" i="13"/>
  <c r="A27" i="13"/>
  <c r="A81" i="13"/>
  <c r="A80" i="13"/>
  <c r="A26" i="13"/>
  <c r="A79" i="13"/>
  <c r="A78" i="13"/>
  <c r="A25" i="13"/>
  <c r="A77" i="13"/>
  <c r="A76" i="13"/>
  <c r="A75" i="13"/>
  <c r="A24" i="13"/>
  <c r="A74" i="13"/>
  <c r="A23" i="13"/>
  <c r="A73" i="13"/>
  <c r="A72" i="13"/>
  <c r="A71" i="13"/>
  <c r="A70" i="13"/>
  <c r="A69" i="13"/>
  <c r="A68" i="13"/>
  <c r="A67" i="13"/>
  <c r="A22" i="13"/>
  <c r="A66" i="13"/>
  <c r="A65" i="13"/>
  <c r="A64" i="13"/>
  <c r="A63" i="13"/>
  <c r="A62" i="13"/>
  <c r="A61" i="13"/>
  <c r="A60" i="13"/>
  <c r="A21" i="13"/>
  <c r="A59" i="13"/>
  <c r="A58" i="13"/>
  <c r="A57" i="13"/>
  <c r="A56" i="13"/>
  <c r="A55" i="13"/>
  <c r="A54" i="13"/>
  <c r="A20" i="13"/>
  <c r="A53" i="13"/>
  <c r="A52" i="13"/>
  <c r="A19" i="13"/>
  <c r="A18" i="13"/>
  <c r="A17" i="13"/>
  <c r="A51" i="13"/>
  <c r="A50" i="13"/>
  <c r="A49" i="13"/>
  <c r="A48" i="13"/>
  <c r="A47" i="13"/>
  <c r="A16" i="13"/>
  <c r="A46" i="13"/>
  <c r="A45" i="13"/>
  <c r="A15" i="13"/>
  <c r="A14" i="13"/>
  <c r="A13" i="13"/>
  <c r="A44" i="13"/>
  <c r="A12" i="13"/>
  <c r="A11" i="13"/>
  <c r="A10" i="13"/>
  <c r="A43" i="13"/>
  <c r="A9" i="13"/>
  <c r="A8" i="13"/>
  <c r="A42" i="13"/>
  <c r="A41" i="13"/>
  <c r="A40" i="13"/>
  <c r="A39" i="13"/>
  <c r="A7" i="13"/>
  <c r="A38" i="13"/>
  <c r="A37" i="13"/>
  <c r="A36" i="13"/>
  <c r="A35" i="13"/>
  <c r="A34" i="13"/>
  <c r="A33" i="13"/>
  <c r="A6" i="13"/>
  <c r="A32" i="13"/>
  <c r="A31" i="13"/>
  <c r="A5" i="13"/>
  <c r="A30" i="13"/>
  <c r="A4" i="13"/>
  <c r="A3" i="13"/>
  <c r="A2" i="13"/>
  <c r="P81" i="14"/>
  <c r="O81" i="14"/>
  <c r="H81" i="14"/>
  <c r="G81" i="14"/>
  <c r="P80" i="14"/>
  <c r="O80" i="14"/>
  <c r="H80" i="14"/>
  <c r="G80" i="14"/>
  <c r="P79" i="14"/>
  <c r="O79" i="14"/>
  <c r="H79" i="14"/>
  <c r="G79" i="14"/>
  <c r="P78" i="14"/>
  <c r="O78" i="14"/>
  <c r="H78" i="14"/>
  <c r="G78" i="14"/>
  <c r="P77" i="14"/>
  <c r="O77" i="14"/>
  <c r="H77" i="14"/>
  <c r="G77" i="14"/>
  <c r="P76" i="14"/>
  <c r="O76" i="14"/>
  <c r="H76" i="14"/>
  <c r="G76" i="14"/>
  <c r="P75" i="14"/>
  <c r="O75" i="14"/>
  <c r="H75" i="14"/>
  <c r="G75" i="14"/>
  <c r="P74" i="14"/>
  <c r="O74" i="14"/>
  <c r="H74" i="14"/>
  <c r="G74" i="14"/>
  <c r="P73" i="14"/>
  <c r="O73" i="14"/>
  <c r="H73" i="14"/>
  <c r="G73" i="14"/>
  <c r="P72" i="14"/>
  <c r="O72" i="14"/>
  <c r="H72" i="14"/>
  <c r="G72" i="14"/>
  <c r="P71" i="14"/>
  <c r="O71" i="14"/>
  <c r="H71" i="14"/>
  <c r="G71" i="14"/>
  <c r="P70" i="14"/>
  <c r="O70" i="14"/>
  <c r="H70" i="14"/>
  <c r="G70" i="14"/>
  <c r="P69" i="14"/>
  <c r="O69" i="14"/>
  <c r="H69" i="14"/>
  <c r="G69" i="14"/>
  <c r="P68" i="14"/>
  <c r="O68" i="14"/>
  <c r="H68" i="14"/>
  <c r="G68" i="14"/>
  <c r="P67" i="14"/>
  <c r="O67" i="14"/>
  <c r="H67" i="14"/>
  <c r="G67" i="14"/>
  <c r="P66" i="14"/>
  <c r="O66" i="14"/>
  <c r="H66" i="14"/>
  <c r="G66" i="14"/>
  <c r="P65" i="14"/>
  <c r="O65" i="14"/>
  <c r="H65" i="14"/>
  <c r="G65" i="14"/>
  <c r="P64" i="14"/>
  <c r="O64" i="14"/>
  <c r="H64" i="14"/>
  <c r="G64" i="14"/>
  <c r="P63" i="14"/>
  <c r="O63" i="14"/>
  <c r="H63" i="14"/>
  <c r="G63" i="14"/>
  <c r="P62" i="14"/>
  <c r="O62" i="14"/>
  <c r="H62" i="14"/>
  <c r="G62" i="14"/>
  <c r="P61" i="14"/>
  <c r="O61" i="14"/>
  <c r="H61" i="14"/>
  <c r="G61" i="14"/>
  <c r="P60" i="14"/>
  <c r="O60" i="14"/>
  <c r="H60" i="14"/>
  <c r="G60" i="14"/>
  <c r="P59" i="14"/>
  <c r="O59" i="14"/>
  <c r="H59" i="14"/>
  <c r="G59" i="14"/>
  <c r="P58" i="14"/>
  <c r="O58" i="14"/>
  <c r="H58" i="14"/>
  <c r="G58" i="14"/>
  <c r="P57" i="14"/>
  <c r="O57" i="14"/>
  <c r="H57" i="14"/>
  <c r="G57" i="14"/>
  <c r="P56" i="14"/>
  <c r="O56" i="14"/>
  <c r="H56" i="14"/>
  <c r="G56" i="14"/>
  <c r="P55" i="14"/>
  <c r="O55" i="14"/>
  <c r="H55" i="14"/>
  <c r="G55" i="14"/>
  <c r="P54" i="14"/>
  <c r="O54" i="14"/>
  <c r="H54" i="14"/>
  <c r="G54" i="14"/>
  <c r="P53" i="14"/>
  <c r="O53" i="14"/>
  <c r="H53" i="14"/>
  <c r="G53" i="14"/>
  <c r="P52" i="14"/>
  <c r="O52" i="14"/>
  <c r="H52" i="14"/>
  <c r="G52" i="14"/>
  <c r="P51" i="14"/>
  <c r="O51" i="14"/>
  <c r="H51" i="14"/>
  <c r="G51" i="14"/>
  <c r="P50" i="14"/>
  <c r="O50" i="14"/>
  <c r="H50" i="14"/>
  <c r="G50" i="14"/>
  <c r="P49" i="14"/>
  <c r="O49" i="14"/>
  <c r="H49" i="14"/>
  <c r="G49" i="14"/>
  <c r="P48" i="14"/>
  <c r="O48" i="14"/>
  <c r="H48" i="14"/>
  <c r="G48" i="14"/>
  <c r="P47" i="14"/>
  <c r="O47" i="14"/>
  <c r="H47" i="14"/>
  <c r="G47" i="14"/>
  <c r="P46" i="14"/>
  <c r="O46" i="14"/>
  <c r="H46" i="14"/>
  <c r="G46" i="14"/>
  <c r="P45" i="14"/>
  <c r="O45" i="14"/>
  <c r="H45" i="14"/>
  <c r="G45" i="14"/>
  <c r="P44" i="14"/>
  <c r="O44" i="14"/>
  <c r="H44" i="14"/>
  <c r="G44" i="14"/>
  <c r="P43" i="14"/>
  <c r="O43" i="14"/>
  <c r="H43" i="14"/>
  <c r="G43" i="14"/>
  <c r="P42" i="14"/>
  <c r="O42" i="14"/>
  <c r="H42" i="14"/>
  <c r="G42" i="14"/>
  <c r="P41" i="14"/>
  <c r="O41" i="14"/>
  <c r="H41" i="14"/>
  <c r="G41" i="14"/>
  <c r="P40" i="14"/>
  <c r="O40" i="14"/>
  <c r="H40" i="14"/>
  <c r="G40" i="14"/>
  <c r="P39" i="14"/>
  <c r="O39" i="14"/>
  <c r="H39" i="14"/>
  <c r="G39" i="14"/>
  <c r="P38" i="14"/>
  <c r="O38" i="14"/>
  <c r="H38" i="14"/>
  <c r="G38" i="14"/>
  <c r="P37" i="14"/>
  <c r="O37" i="14"/>
  <c r="H37" i="14"/>
  <c r="G37" i="14"/>
  <c r="P36" i="14"/>
  <c r="O36" i="14"/>
  <c r="H36" i="14"/>
  <c r="G36" i="14"/>
  <c r="P35" i="14"/>
  <c r="O35" i="14"/>
  <c r="H35" i="14"/>
  <c r="G35" i="14"/>
  <c r="P34" i="14"/>
  <c r="O34" i="14"/>
  <c r="H34" i="14"/>
  <c r="G34" i="14"/>
  <c r="P33" i="14"/>
  <c r="O33" i="14"/>
  <c r="H33" i="14"/>
  <c r="G33" i="14"/>
  <c r="P32" i="14"/>
  <c r="O32" i="14"/>
  <c r="H32" i="14"/>
  <c r="G32" i="14"/>
  <c r="P31" i="14"/>
  <c r="O31" i="14"/>
  <c r="H31" i="14"/>
  <c r="G31" i="14"/>
  <c r="P30" i="14"/>
  <c r="O30" i="14"/>
  <c r="H30" i="14"/>
  <c r="G30" i="14"/>
  <c r="P29" i="14"/>
  <c r="O29" i="14"/>
  <c r="H29" i="14"/>
  <c r="G29" i="14"/>
  <c r="P28" i="14"/>
  <c r="O28" i="14"/>
  <c r="H28" i="14"/>
  <c r="G28" i="14"/>
  <c r="P27" i="14"/>
  <c r="O27" i="14"/>
  <c r="H27" i="14"/>
  <c r="G27" i="14"/>
  <c r="P26" i="14"/>
  <c r="O26" i="14"/>
  <c r="H26" i="14"/>
  <c r="G26" i="14"/>
  <c r="P25" i="14"/>
  <c r="O25" i="14"/>
  <c r="H25" i="14"/>
  <c r="G25" i="14"/>
  <c r="P24" i="14"/>
  <c r="O24" i="14"/>
  <c r="H24" i="14"/>
  <c r="G24" i="14"/>
  <c r="P23" i="14"/>
  <c r="O23" i="14"/>
  <c r="H23" i="14"/>
  <c r="G23" i="14"/>
  <c r="P22" i="14"/>
  <c r="O22" i="14"/>
  <c r="H22" i="14"/>
  <c r="G22" i="14"/>
  <c r="P21" i="14"/>
  <c r="O21" i="14"/>
  <c r="H21" i="14"/>
  <c r="G21" i="14"/>
  <c r="P20" i="14"/>
  <c r="O20" i="14"/>
  <c r="H20" i="14"/>
  <c r="G20" i="14"/>
  <c r="P19" i="14"/>
  <c r="O19" i="14"/>
  <c r="H19" i="14"/>
  <c r="G19" i="14"/>
  <c r="P18" i="14"/>
  <c r="O18" i="14"/>
  <c r="H18" i="14"/>
  <c r="G18" i="14"/>
  <c r="P17" i="14"/>
  <c r="O17" i="14"/>
  <c r="H17" i="14"/>
  <c r="G17" i="14"/>
  <c r="P16" i="14"/>
  <c r="O16" i="14"/>
  <c r="H16" i="14"/>
  <c r="G16" i="14"/>
  <c r="P15" i="14"/>
  <c r="O15" i="14"/>
  <c r="H15" i="14"/>
  <c r="G15" i="14"/>
  <c r="P14" i="14"/>
  <c r="O14" i="14"/>
  <c r="H14" i="14"/>
  <c r="G14" i="14"/>
  <c r="P13" i="14"/>
  <c r="O13" i="14"/>
  <c r="H13" i="14"/>
  <c r="G13" i="14"/>
  <c r="P12" i="14"/>
  <c r="O12" i="14"/>
  <c r="H12" i="14"/>
  <c r="G12" i="14"/>
  <c r="P11" i="14"/>
  <c r="O11" i="14"/>
  <c r="H11" i="14"/>
  <c r="G11" i="14"/>
  <c r="P10" i="14"/>
  <c r="O10" i="14"/>
  <c r="H10" i="14"/>
  <c r="G10" i="14"/>
  <c r="P9" i="14"/>
  <c r="O9" i="14"/>
  <c r="H9" i="14"/>
  <c r="G9" i="14"/>
  <c r="P8" i="14"/>
  <c r="O8" i="14"/>
  <c r="H8" i="14"/>
  <c r="G8" i="14"/>
  <c r="P7" i="14"/>
  <c r="O7" i="14"/>
  <c r="H7" i="14"/>
  <c r="G7" i="14"/>
  <c r="P6" i="14"/>
  <c r="O6" i="14"/>
  <c r="H6" i="14"/>
  <c r="G6" i="14"/>
  <c r="P5" i="14"/>
  <c r="O5" i="14"/>
  <c r="H5" i="14"/>
  <c r="G5" i="14"/>
  <c r="P4" i="14"/>
  <c r="O4" i="14"/>
  <c r="H4" i="14"/>
  <c r="G4" i="14"/>
  <c r="P3" i="14"/>
  <c r="O3" i="14"/>
  <c r="H3" i="14"/>
  <c r="G3" i="14"/>
  <c r="P2" i="14"/>
  <c r="O2" i="14"/>
  <c r="H2" i="14"/>
  <c r="G2" i="14"/>
  <c r="G47" i="2"/>
  <c r="O47" i="2"/>
  <c r="H15" i="2"/>
  <c r="H47" i="2"/>
  <c r="H72" i="2"/>
  <c r="H63" i="2"/>
  <c r="H46" i="2"/>
  <c r="H84" i="2"/>
  <c r="H24" i="2"/>
  <c r="H14" i="2"/>
  <c r="H71" i="2"/>
  <c r="H45" i="2"/>
  <c r="H23" i="2"/>
  <c r="H62" i="2"/>
  <c r="H44" i="2"/>
  <c r="H35" i="2"/>
  <c r="H13" i="2"/>
  <c r="H61" i="2"/>
  <c r="H70" i="2"/>
  <c r="H43" i="2"/>
  <c r="H22" i="2"/>
  <c r="H12" i="2"/>
  <c r="H60" i="2"/>
  <c r="H83" i="2"/>
  <c r="H69" i="2"/>
  <c r="H34" i="2"/>
  <c r="H11" i="2"/>
  <c r="H42" i="2"/>
  <c r="H82" i="2"/>
  <c r="H59" i="2"/>
  <c r="H33" i="2"/>
  <c r="H10" i="2"/>
  <c r="H32" i="2"/>
  <c r="H41" i="2"/>
  <c r="H58" i="2"/>
  <c r="H81" i="2"/>
  <c r="H9" i="2"/>
  <c r="H31" i="2"/>
  <c r="H57" i="2"/>
  <c r="H68" i="2"/>
  <c r="H80" i="2"/>
  <c r="H8" i="2"/>
  <c r="H30" i="2"/>
  <c r="H29" i="2"/>
  <c r="H79" i="2"/>
  <c r="H40" i="2"/>
  <c r="H39" i="2"/>
  <c r="H56" i="2"/>
  <c r="H78" i="2"/>
  <c r="H28" i="2"/>
  <c r="H55" i="2"/>
  <c r="H21" i="2"/>
  <c r="H38" i="2"/>
  <c r="H27" i="2"/>
  <c r="H54" i="2"/>
  <c r="H67" i="2"/>
  <c r="H77" i="2"/>
  <c r="H20" i="2"/>
  <c r="H53" i="2"/>
  <c r="H76" i="2"/>
  <c r="H66" i="2"/>
  <c r="H52" i="2"/>
  <c r="H26" i="2"/>
  <c r="H51" i="2"/>
  <c r="H37" i="2"/>
  <c r="H19" i="2"/>
  <c r="H75" i="2"/>
  <c r="H18" i="2"/>
  <c r="H50" i="2"/>
  <c r="H17" i="2"/>
  <c r="H36" i="2"/>
  <c r="H25" i="2"/>
  <c r="H65" i="2"/>
  <c r="H7" i="2"/>
  <c r="H74" i="2"/>
  <c r="H48" i="2"/>
  <c r="H16" i="2"/>
  <c r="H49" i="2"/>
  <c r="H6" i="2"/>
  <c r="H64" i="2"/>
  <c r="H73" i="2"/>
  <c r="H5" i="2"/>
  <c r="G15" i="2"/>
  <c r="G72" i="2"/>
  <c r="G63" i="2"/>
  <c r="G46" i="2"/>
  <c r="G84" i="2"/>
  <c r="G24" i="2"/>
  <c r="G14" i="2"/>
  <c r="G71" i="2"/>
  <c r="G45" i="2"/>
  <c r="G23" i="2"/>
  <c r="G62" i="2"/>
  <c r="G44" i="2"/>
  <c r="G35" i="2"/>
  <c r="G13" i="2"/>
  <c r="G61" i="2"/>
  <c r="G70" i="2"/>
  <c r="G43" i="2"/>
  <c r="G22" i="2"/>
  <c r="G12" i="2"/>
  <c r="G60" i="2"/>
  <c r="G83" i="2"/>
  <c r="G69" i="2"/>
  <c r="G34" i="2"/>
  <c r="G11" i="2"/>
  <c r="G42" i="2"/>
  <c r="G82" i="2"/>
  <c r="G59" i="2"/>
  <c r="G33" i="2"/>
  <c r="G10" i="2"/>
  <c r="G32" i="2"/>
  <c r="G41" i="2"/>
  <c r="G58" i="2"/>
  <c r="G81" i="2"/>
  <c r="G9" i="2"/>
  <c r="G31" i="2"/>
  <c r="G57" i="2"/>
  <c r="G68" i="2"/>
  <c r="G80" i="2"/>
  <c r="G8" i="2"/>
  <c r="G30" i="2"/>
  <c r="G29" i="2"/>
  <c r="G79" i="2"/>
  <c r="G40" i="2"/>
  <c r="G39" i="2"/>
  <c r="G56" i="2"/>
  <c r="G78" i="2"/>
  <c r="G28" i="2"/>
  <c r="G55" i="2"/>
  <c r="G21" i="2"/>
  <c r="G38" i="2"/>
  <c r="G27" i="2"/>
  <c r="G54" i="2"/>
  <c r="G67" i="2"/>
  <c r="G77" i="2"/>
  <c r="G20" i="2"/>
  <c r="G53" i="2"/>
  <c r="G76" i="2"/>
  <c r="G66" i="2"/>
  <c r="G52" i="2"/>
  <c r="G26" i="2"/>
  <c r="G51" i="2"/>
  <c r="G37" i="2"/>
  <c r="G19" i="2"/>
  <c r="G75" i="2"/>
  <c r="G18" i="2"/>
  <c r="G50" i="2"/>
  <c r="G17" i="2"/>
  <c r="G36" i="2"/>
  <c r="G25" i="2"/>
  <c r="G65" i="2"/>
  <c r="G7" i="2"/>
  <c r="G74" i="2"/>
  <c r="G48" i="2"/>
  <c r="G16" i="2"/>
  <c r="G49" i="2"/>
  <c r="G6" i="2"/>
  <c r="G64" i="2"/>
  <c r="G73" i="2"/>
  <c r="P47" i="2"/>
  <c r="P15" i="2"/>
  <c r="P72" i="2"/>
  <c r="P63" i="2"/>
  <c r="P46" i="2"/>
  <c r="P84" i="2"/>
  <c r="P24" i="2"/>
  <c r="P14" i="2"/>
  <c r="P71" i="2"/>
  <c r="P45" i="2"/>
  <c r="P23" i="2"/>
  <c r="P62" i="2"/>
  <c r="P44" i="2"/>
  <c r="P35" i="2"/>
  <c r="P13" i="2"/>
  <c r="P61" i="2"/>
  <c r="P70" i="2"/>
  <c r="P43" i="2"/>
  <c r="P22" i="2"/>
  <c r="P12" i="2"/>
  <c r="P60" i="2"/>
  <c r="P83" i="2"/>
  <c r="P69" i="2"/>
  <c r="P34" i="2"/>
  <c r="P11" i="2"/>
  <c r="P42" i="2"/>
  <c r="P82" i="2"/>
  <c r="P59" i="2"/>
  <c r="P33" i="2"/>
  <c r="P10" i="2"/>
  <c r="P32" i="2"/>
  <c r="P41" i="2"/>
  <c r="P58" i="2"/>
  <c r="P81" i="2"/>
  <c r="P9" i="2"/>
  <c r="P31" i="2"/>
  <c r="P57" i="2"/>
  <c r="P68" i="2"/>
  <c r="P80" i="2"/>
  <c r="P8" i="2"/>
  <c r="P30" i="2"/>
  <c r="P29" i="2"/>
  <c r="P79" i="2"/>
  <c r="P40" i="2"/>
  <c r="P39" i="2"/>
  <c r="P56" i="2"/>
  <c r="P78" i="2"/>
  <c r="P28" i="2"/>
  <c r="P55" i="2"/>
  <c r="P21" i="2"/>
  <c r="P38" i="2"/>
  <c r="P27" i="2"/>
  <c r="P54" i="2"/>
  <c r="P67" i="2"/>
  <c r="P77" i="2"/>
  <c r="P20" i="2"/>
  <c r="P53" i="2"/>
  <c r="P76" i="2"/>
  <c r="P66" i="2"/>
  <c r="P52" i="2"/>
  <c r="P26" i="2"/>
  <c r="P51" i="2"/>
  <c r="P37" i="2"/>
  <c r="P19" i="2"/>
  <c r="P75" i="2"/>
  <c r="P18" i="2"/>
  <c r="P50" i="2"/>
  <c r="P17" i="2"/>
  <c r="P36" i="2"/>
  <c r="P25" i="2"/>
  <c r="P65" i="2"/>
  <c r="P7" i="2"/>
  <c r="P74" i="2"/>
  <c r="P48" i="2"/>
  <c r="P16" i="2"/>
  <c r="P49" i="2"/>
  <c r="P6" i="2"/>
  <c r="P64" i="2"/>
  <c r="P73" i="2"/>
  <c r="O15" i="2"/>
  <c r="O72" i="2"/>
  <c r="O63" i="2"/>
  <c r="O46" i="2"/>
  <c r="O84" i="2"/>
  <c r="O24" i="2"/>
  <c r="O14" i="2"/>
  <c r="O71" i="2"/>
  <c r="O45" i="2"/>
  <c r="O23" i="2"/>
  <c r="O62" i="2"/>
  <c r="O44" i="2"/>
  <c r="O35" i="2"/>
  <c r="O13" i="2"/>
  <c r="O61" i="2"/>
  <c r="O70" i="2"/>
  <c r="O43" i="2"/>
  <c r="O22" i="2"/>
  <c r="O12" i="2"/>
  <c r="O60" i="2"/>
  <c r="O83" i="2"/>
  <c r="O69" i="2"/>
  <c r="O34" i="2"/>
  <c r="O11" i="2"/>
  <c r="O42" i="2"/>
  <c r="O82" i="2"/>
  <c r="O59" i="2"/>
  <c r="O33" i="2"/>
  <c r="O10" i="2"/>
  <c r="O32" i="2"/>
  <c r="O41" i="2"/>
  <c r="O58" i="2"/>
  <c r="O81" i="2"/>
  <c r="O9" i="2"/>
  <c r="O31" i="2"/>
  <c r="O57" i="2"/>
  <c r="O68" i="2"/>
  <c r="O80" i="2"/>
  <c r="O8" i="2"/>
  <c r="O30" i="2"/>
  <c r="O29" i="2"/>
  <c r="O79" i="2"/>
  <c r="O40" i="2"/>
  <c r="O39" i="2"/>
  <c r="O56" i="2"/>
  <c r="O78" i="2"/>
  <c r="O28" i="2"/>
  <c r="O55" i="2"/>
  <c r="O21" i="2"/>
  <c r="O38" i="2"/>
  <c r="O27" i="2"/>
  <c r="O54" i="2"/>
  <c r="O67" i="2"/>
  <c r="O77" i="2"/>
  <c r="O20" i="2"/>
  <c r="O53" i="2"/>
  <c r="O76" i="2"/>
  <c r="O66" i="2"/>
  <c r="O52" i="2"/>
  <c r="O26" i="2"/>
  <c r="O51" i="2"/>
  <c r="O37" i="2"/>
  <c r="O19" i="2"/>
  <c r="O75" i="2"/>
  <c r="O18" i="2"/>
  <c r="O50" i="2"/>
  <c r="O17" i="2"/>
  <c r="O36" i="2"/>
  <c r="O25" i="2"/>
  <c r="O65" i="2"/>
  <c r="O7" i="2"/>
  <c r="O74" i="2"/>
  <c r="O48" i="2"/>
  <c r="O16" i="2"/>
  <c r="O49" i="2"/>
  <c r="O6" i="2"/>
  <c r="O64" i="2"/>
  <c r="O73" i="2"/>
  <c r="O5" i="2"/>
</calcChain>
</file>

<file path=xl/sharedStrings.xml><?xml version="1.0" encoding="utf-8"?>
<sst xmlns="http://schemas.openxmlformats.org/spreadsheetml/2006/main" count="1882" uniqueCount="192">
  <si>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</si>
  <si>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</si>
  <si>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</si>
  <si>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</si>
  <si>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</si>
  <si>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</si>
  <si>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</si>
  <si>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</si>
  <si>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</si>
  <si>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</si>
  <si>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</si>
  <si>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</si>
  <si>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</si>
  <si>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</si>
  <si>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</si>
  <si>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</si>
  <si>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</si>
  <si>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</si>
  <si>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</si>
  <si>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</si>
  <si>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</si>
  <si>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</si>
  <si>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</si>
  <si>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</si>
  <si>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</si>
  <si>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</si>
  <si>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</si>
  <si>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</si>
  <si>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</si>
  <si>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</si>
  <si>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</si>
  <si>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</si>
  <si>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</si>
  <si>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</si>
  <si>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</si>
  <si>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</si>
  <si>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</si>
  <si>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</si>
  <si>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</si>
  <si>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</si>
  <si>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</si>
  <si>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</si>
  <si>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</si>
  <si>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</si>
  <si>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</si>
  <si>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</si>
  <si>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</si>
  <si>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</si>
  <si>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</si>
  <si>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</si>
  <si>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</si>
  <si>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</si>
  <si>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</si>
  <si>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</si>
  <si>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</si>
  <si>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</si>
  <si>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</si>
  <si>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</si>
  <si>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</si>
  <si>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</si>
  <si>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</si>
  <si>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</si>
  <si>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</si>
  <si>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</si>
  <si>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</si>
  <si>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</si>
  <si>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</si>
  <si>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</si>
  <si>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</si>
  <si>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</si>
  <si>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</si>
  <si>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</si>
  <si>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</si>
  <si>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</si>
  <si>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</si>
  <si>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</si>
  <si>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</si>
  <si>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</si>
  <si>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</si>
  <si>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</si>
  <si>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</si>
  <si>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</si>
  <si>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</si>
  <si>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</si>
  <si>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</si>
  <si>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</si>
  <si>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</si>
  <si>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</si>
  <si>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</si>
  <si>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Sum of Final Price</t>
  </si>
  <si>
    <t>Column Labels</t>
  </si>
  <si>
    <t>Grand Total</t>
  </si>
  <si>
    <t>Row Labels</t>
  </si>
  <si>
    <t>N</t>
  </si>
  <si>
    <t>Y</t>
  </si>
  <si>
    <t>Average of Final Price</t>
  </si>
  <si>
    <t>NO Disc</t>
  </si>
  <si>
    <t>YES Disc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</si>
  <si>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</si>
  <si>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</si>
  <si>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</si>
  <si>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</si>
  <si>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</si>
  <si>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</si>
  <si>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</si>
  <si>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</si>
  <si>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</si>
  <si>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</si>
  <si>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</si>
  <si>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Alpha Value = 0.05</t>
  </si>
  <si>
    <r>
      <rPr>
        <b/>
        <sz val="11"/>
        <color theme="1"/>
        <rFont val="Calibri"/>
        <family val="2"/>
        <scheme val="minor"/>
      </rPr>
      <t>Reject Null Hypthesis</t>
    </r>
    <r>
      <rPr>
        <sz val="11"/>
        <color theme="1"/>
        <rFont val="Calibri"/>
        <family val="2"/>
        <scheme val="minor"/>
      </rPr>
      <t xml:space="preserve"> - there's a significant difference between the average sales of discounted and not. </t>
    </r>
    <r>
      <rPr>
        <i/>
        <sz val="11"/>
        <color theme="1"/>
        <rFont val="Calibri"/>
        <family val="2"/>
        <scheme val="minor"/>
      </rPr>
      <t>P-Value lesser</t>
    </r>
    <r>
      <rPr>
        <sz val="11"/>
        <color theme="1"/>
        <rFont val="Calibri"/>
        <family val="2"/>
        <scheme val="minor"/>
      </rPr>
      <t xml:space="preserve"> than the Alpha Value.</t>
    </r>
  </si>
  <si>
    <r>
      <rPr>
        <b/>
        <sz val="11"/>
        <color theme="1"/>
        <rFont val="Calibri"/>
        <family val="2"/>
        <scheme val="minor"/>
      </rPr>
      <t>T-Stat greater than T-Critical</t>
    </r>
    <r>
      <rPr>
        <sz val="11"/>
        <color theme="1"/>
        <rFont val="Calibri"/>
        <family val="2"/>
        <scheme val="minor"/>
      </rPr>
      <t xml:space="preserve"> - further indication where there's a significant difference between the two variables.</t>
    </r>
  </si>
  <si>
    <r>
      <t xml:space="preserve">Considering the </t>
    </r>
    <r>
      <rPr>
        <b/>
        <sz val="11"/>
        <color theme="1"/>
        <rFont val="Calibri"/>
        <family val="2"/>
        <scheme val="minor"/>
      </rPr>
      <t>huge difference of observations</t>
    </r>
    <r>
      <rPr>
        <sz val="11"/>
        <color theme="1"/>
        <rFont val="Calibri"/>
        <family val="2"/>
        <scheme val="minor"/>
      </rPr>
      <t>, "Yes Disc" has the better estimate (Mean &amp; Variance) unlike to the "No Disc" due to low observations.</t>
    </r>
  </si>
  <si>
    <t>Question: Are there significant differences in the total sales made by sales reps in the North region compared to those in the West region?</t>
  </si>
  <si>
    <t>Question: Is there a significant difference in the average sales made with a discount compared to sales without a discount?</t>
  </si>
  <si>
    <t>Variable 1</t>
  </si>
  <si>
    <t>Variable 2</t>
  </si>
  <si>
    <r>
      <rPr>
        <b/>
        <sz val="11"/>
        <color theme="1"/>
        <rFont val="Calibri"/>
        <family val="2"/>
        <scheme val="minor"/>
      </rPr>
      <t xml:space="preserve">T-Stat Lesser than T-Critical </t>
    </r>
    <r>
      <rPr>
        <sz val="11"/>
        <color theme="1"/>
        <rFont val="Calibri"/>
        <family val="2"/>
        <scheme val="minor"/>
      </rPr>
      <t xml:space="preserve">- Further indication that there's no much difference between those two. </t>
    </r>
  </si>
  <si>
    <t>Anlysis on Sales Reps - regardless of the region the performance of the sales reps on both sides performs well.</t>
  </si>
  <si>
    <t>Question: Are there statistically significant differences in sales performance across the different regions (North, South, West)?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</si>
  <si>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</si>
  <si>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</si>
  <si>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</si>
  <si>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</si>
  <si>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</si>
  <si>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</si>
  <si>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</si>
  <si>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</si>
  <si>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</si>
  <si>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</si>
  <si>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</si>
  <si>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</si>
  <si>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</si>
  <si>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</si>
  <si>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</si>
  <si>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r>
      <rPr>
        <b/>
        <sz val="11"/>
        <color theme="1"/>
        <rFont val="Calibri"/>
        <family val="2"/>
        <scheme val="minor"/>
      </rPr>
      <t>F lesser than F-Crit</t>
    </r>
    <r>
      <rPr>
        <sz val="11"/>
        <color theme="1"/>
        <rFont val="Calibri"/>
        <family val="2"/>
        <scheme val="minor"/>
      </rPr>
      <t xml:space="preserve"> - Further indication that there's no much difference among the three regions.</t>
    </r>
  </si>
  <si>
    <r>
      <t xml:space="preserve">Null Hypothesis Accepted </t>
    </r>
    <r>
      <rPr>
        <sz val="11"/>
        <color theme="1"/>
        <rFont val="Calibri"/>
        <family val="2"/>
        <scheme val="minor"/>
      </rPr>
      <t xml:space="preserve">- There is </t>
    </r>
    <r>
      <rPr>
        <b/>
        <i/>
        <sz val="11"/>
        <color theme="1"/>
        <rFont val="Calibri"/>
        <family val="2"/>
        <scheme val="minor"/>
      </rPr>
      <t>NO significant difference</t>
    </r>
    <r>
      <rPr>
        <sz val="11"/>
        <color theme="1"/>
        <rFont val="Calibri"/>
        <family val="2"/>
        <scheme val="minor"/>
      </rPr>
      <t xml:space="preserve"> between the sales made by sales reps in North and West.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P-Value greater than Alpha Value.</t>
    </r>
  </si>
  <si>
    <r>
      <rPr>
        <b/>
        <sz val="11"/>
        <color theme="1"/>
        <rFont val="Calibri"/>
        <family val="2"/>
        <scheme val="minor"/>
      </rPr>
      <t xml:space="preserve">Null Hypothesis Accepted </t>
    </r>
    <r>
      <rPr>
        <sz val="11"/>
        <color theme="1"/>
        <rFont val="Calibri"/>
        <family val="2"/>
        <scheme val="minor"/>
      </rPr>
      <t xml:space="preserve">- There are </t>
    </r>
    <r>
      <rPr>
        <b/>
        <i/>
        <sz val="11"/>
        <color theme="1"/>
        <rFont val="Calibri"/>
        <family val="2"/>
        <scheme val="minor"/>
      </rPr>
      <t>NO Significant Difference</t>
    </r>
    <r>
      <rPr>
        <sz val="11"/>
        <color theme="1"/>
        <rFont val="Calibri"/>
        <family val="2"/>
        <scheme val="minor"/>
      </rPr>
      <t xml:space="preserve"> between the sales of regions.</t>
    </r>
    <r>
      <rPr>
        <i/>
        <sz val="11"/>
        <color theme="1"/>
        <rFont val="Calibri"/>
        <family val="2"/>
        <scheme val="minor"/>
      </rPr>
      <t xml:space="preserve"> P-Value greater than the Alpha Value.</t>
    </r>
  </si>
  <si>
    <r>
      <rPr>
        <b/>
        <sz val="11"/>
        <color theme="1"/>
        <rFont val="Calibri"/>
        <family val="2"/>
        <scheme val="minor"/>
      </rPr>
      <t>Analysis 1:</t>
    </r>
    <r>
      <rPr>
        <sz val="11"/>
        <color theme="1"/>
        <rFont val="Calibri"/>
        <family val="2"/>
        <scheme val="minor"/>
      </rPr>
      <t xml:space="preserve"> Managers and decision-makers might conclude that no specific region is outperforming or underperforming in a statistically significant way.</t>
    </r>
  </si>
  <si>
    <r>
      <t xml:space="preserve">Analysis 2: </t>
    </r>
    <r>
      <rPr>
        <sz val="11"/>
        <color theme="1"/>
        <rFont val="Calibri"/>
        <family val="2"/>
        <scheme val="minor"/>
      </rPr>
      <t>If resources or strategies are being allocated based on the assumption that one region is performing significantly better, this analysis would suggest a review of those assumptions.</t>
    </r>
  </si>
  <si>
    <t>Question: Is there a significant difference in the average sales by the type of product model (Flash, Urban, Energy, Volt, Cosmo)?</t>
  </si>
  <si>
    <r>
      <rPr>
        <b/>
        <sz val="11"/>
        <color theme="1"/>
        <rFont val="Calibri"/>
        <family val="2"/>
        <scheme val="minor"/>
      </rPr>
      <t>Alternate Hypothesis Accepted</t>
    </r>
    <r>
      <rPr>
        <sz val="11"/>
        <color theme="1"/>
        <rFont val="Calibri"/>
        <family val="2"/>
        <scheme val="minor"/>
      </rPr>
      <t xml:space="preserve"> - There is </t>
    </r>
    <r>
      <rPr>
        <b/>
        <i/>
        <sz val="11"/>
        <color theme="1"/>
        <rFont val="Calibri"/>
        <family val="2"/>
        <scheme val="minor"/>
      </rPr>
      <t>a significant difference</t>
    </r>
    <r>
      <rPr>
        <sz val="11"/>
        <color theme="1"/>
        <rFont val="Calibri"/>
        <family val="2"/>
        <scheme val="minor"/>
      </rPr>
      <t xml:space="preserve"> among the model group. </t>
    </r>
    <r>
      <rPr>
        <i/>
        <sz val="11"/>
        <color theme="1"/>
        <rFont val="Calibri"/>
        <family val="2"/>
        <scheme val="minor"/>
      </rPr>
      <t>P-Value lesser than alpha value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</si>
  <si>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F-Value greater than F-Crit</t>
    </r>
    <r>
      <rPr>
        <sz val="11"/>
        <color theme="1"/>
        <rFont val="Calibri"/>
        <family val="2"/>
        <scheme val="minor"/>
      </rPr>
      <t xml:space="preserve"> - Further indication that there is a significant difference among them. </t>
    </r>
  </si>
  <si>
    <r>
      <rPr>
        <b/>
        <sz val="11"/>
        <color theme="1"/>
        <rFont val="Calibri"/>
        <family val="2"/>
        <scheme val="minor"/>
      </rPr>
      <t xml:space="preserve">Analysis 1: </t>
    </r>
    <r>
      <rPr>
        <sz val="11"/>
        <color theme="1"/>
        <rFont val="Calibri"/>
        <family val="2"/>
        <scheme val="minor"/>
      </rPr>
      <t xml:space="preserve">This is an indication that there are models that performs/ sells well. </t>
    </r>
  </si>
  <si>
    <r>
      <rPr>
        <b/>
        <sz val="11"/>
        <color theme="1"/>
        <rFont val="Calibri"/>
        <family val="2"/>
        <scheme val="minor"/>
      </rPr>
      <t>Analysis 2:</t>
    </r>
    <r>
      <rPr>
        <sz val="11"/>
        <color theme="1"/>
        <rFont val="Calibri"/>
        <family val="2"/>
        <scheme val="minor"/>
      </rPr>
      <t xml:space="preserve"> Explore more on each models on what are the factors driving the sales of each model. </t>
    </r>
  </si>
  <si>
    <r>
      <rPr>
        <b/>
        <sz val="11"/>
        <color theme="1"/>
        <rFont val="Calibri"/>
        <family val="2"/>
        <scheme val="minor"/>
      </rPr>
      <t>Question: Can the number of units sold predict the total sales (Final Price)?</t>
    </r>
    <r>
      <rPr>
        <sz val="11"/>
        <color theme="1"/>
        <rFont val="Calibri"/>
        <family val="2"/>
        <scheme val="minor"/>
      </rPr>
      <t xml:space="preserve"> (Simple linear regression between Number and Final Price)</t>
    </r>
  </si>
  <si>
    <r>
      <rPr>
        <b/>
        <sz val="11"/>
        <color theme="1"/>
        <rFont val="Calibri"/>
        <family val="2"/>
        <scheme val="minor"/>
      </rPr>
      <t>Correlation Test</t>
    </r>
    <r>
      <rPr>
        <sz val="11"/>
        <color theme="1"/>
        <rFont val="Calibri"/>
        <family val="2"/>
        <scheme val="minor"/>
      </rPr>
      <t xml:space="preserve"> - There is a </t>
    </r>
    <r>
      <rPr>
        <b/>
        <i/>
        <sz val="11"/>
        <color theme="1"/>
        <rFont val="Calibri"/>
        <family val="2"/>
        <scheme val="minor"/>
      </rPr>
      <t>high correlation</t>
    </r>
    <r>
      <rPr>
        <sz val="11"/>
        <color theme="1"/>
        <rFont val="Calibri"/>
        <family val="2"/>
        <scheme val="minor"/>
      </rPr>
      <t xml:space="preserve"> between the two variables, with 0.897 or 90% value. 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</si>
  <si>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</si>
  <si>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</si>
  <si>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</si>
  <si>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</si>
  <si>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</si>
  <si>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</si>
  <si>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</si>
  <si>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</si>
  <si>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</si>
  <si>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</si>
  <si>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</si>
  <si>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</si>
  <si>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</si>
  <si>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</si>
  <si>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</si>
  <si>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Column1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</si>
  <si>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</si>
  <si>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</si>
  <si>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</si>
  <si>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</si>
  <si>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</si>
  <si>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</si>
  <si>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</si>
  <si>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</si>
  <si>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</si>
  <si>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r>
      <rPr>
        <b/>
        <sz val="11"/>
        <color theme="1"/>
        <rFont val="Calibri"/>
        <family val="2"/>
        <scheme val="minor"/>
      </rPr>
      <t>Visualization</t>
    </r>
    <r>
      <rPr>
        <sz val="11"/>
        <color theme="1"/>
        <rFont val="Calibri"/>
        <family val="2"/>
        <scheme val="minor"/>
      </rPr>
      <t xml:space="preserve"> - </t>
    </r>
    <r>
      <rPr>
        <b/>
        <i/>
        <sz val="11"/>
        <color theme="1"/>
        <rFont val="Calibri"/>
        <family val="2"/>
        <scheme val="minor"/>
      </rPr>
      <t>Rightly Skewed</t>
    </r>
    <r>
      <rPr>
        <sz val="11"/>
        <color theme="1"/>
        <rFont val="Calibri"/>
        <family val="2"/>
        <scheme val="minor"/>
      </rPr>
      <t xml:space="preserve"> because of the low values are more than the mean (</t>
    </r>
    <r>
      <rPr>
        <i/>
        <sz val="11"/>
        <color theme="1"/>
        <rFont val="Calibri"/>
        <family val="2"/>
        <scheme val="minor"/>
      </rPr>
      <t>7026.37</t>
    </r>
    <r>
      <rPr>
        <sz val="11"/>
        <color theme="1"/>
        <rFont val="Calibri"/>
        <family val="2"/>
        <scheme val="minor"/>
      </rPr>
      <t xml:space="preserve">). </t>
    </r>
  </si>
  <si>
    <r>
      <rPr>
        <b/>
        <sz val="11"/>
        <color theme="1"/>
        <rFont val="Calibri"/>
        <family val="2"/>
        <scheme val="minor"/>
      </rPr>
      <t>R-Square</t>
    </r>
    <r>
      <rPr>
        <sz val="11"/>
        <color theme="1"/>
        <rFont val="Calibri"/>
        <family val="2"/>
        <scheme val="minor"/>
      </rPr>
      <t xml:space="preserve"> - this model can explain about 0.805 or 80% of data and 20% remained unexplained. </t>
    </r>
    <r>
      <rPr>
        <b/>
        <i/>
        <sz val="11"/>
        <color theme="1"/>
        <rFont val="Calibri"/>
        <family val="2"/>
        <scheme val="minor"/>
      </rPr>
      <t>80% Accuracy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</si>
  <si>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Significance F</t>
    </r>
    <r>
      <rPr>
        <sz val="11"/>
        <color theme="1"/>
        <rFont val="Calibri"/>
        <family val="2"/>
        <scheme val="minor"/>
      </rPr>
      <t xml:space="preserve"> - Lesser than Alpha Value, the </t>
    </r>
    <r>
      <rPr>
        <b/>
        <i/>
        <sz val="11"/>
        <color theme="1"/>
        <rFont val="Calibri"/>
        <family val="2"/>
        <scheme val="minor"/>
      </rPr>
      <t>two are statistically significant</t>
    </r>
    <r>
      <rPr>
        <sz val="11"/>
        <color theme="1"/>
        <rFont val="Calibri"/>
        <family val="2"/>
        <scheme val="minor"/>
      </rPr>
      <t xml:space="preserve"> which means it is a</t>
    </r>
    <r>
      <rPr>
        <b/>
        <i/>
        <sz val="11"/>
        <color theme="1"/>
        <rFont val="Calibri"/>
        <family val="2"/>
        <scheme val="minor"/>
      </rPr>
      <t xml:space="preserve"> good model</t>
    </r>
    <r>
      <rPr>
        <sz val="11"/>
        <color theme="1"/>
        <rFont val="Calibri"/>
        <family val="2"/>
        <scheme val="minor"/>
      </rPr>
      <t xml:space="preserve">/ </t>
    </r>
    <r>
      <rPr>
        <b/>
        <i/>
        <sz val="11"/>
        <color theme="1"/>
        <rFont val="Calibri"/>
        <family val="2"/>
        <scheme val="minor"/>
      </rPr>
      <t>data is good fit</t>
    </r>
    <r>
      <rPr>
        <sz val="11"/>
        <color theme="1"/>
        <rFont val="Calibri"/>
        <family val="2"/>
        <scheme val="minor"/>
      </rPr>
      <t xml:space="preserve"> for the model.</t>
    </r>
  </si>
  <si>
    <r>
      <rPr>
        <b/>
        <sz val="11"/>
        <color theme="1"/>
        <rFont val="Calibri"/>
        <family val="2"/>
        <scheme val="minor"/>
      </rPr>
      <t>Number Coefficient</t>
    </r>
    <r>
      <rPr>
        <sz val="11"/>
        <color theme="1"/>
        <rFont val="Calibri"/>
        <family val="2"/>
        <scheme val="minor"/>
      </rPr>
      <t xml:space="preserve"> - It has a</t>
    </r>
    <r>
      <rPr>
        <b/>
        <i/>
        <sz val="11"/>
        <color theme="1"/>
        <rFont val="Calibri"/>
        <family val="2"/>
        <scheme val="minor"/>
      </rPr>
      <t xml:space="preserve"> positive relationship</t>
    </r>
    <r>
      <rPr>
        <sz val="11"/>
        <color theme="1"/>
        <rFont val="Calibri"/>
        <family val="2"/>
        <scheme val="minor"/>
      </rPr>
      <t xml:space="preserve">, if the </t>
    </r>
    <r>
      <rPr>
        <i/>
        <sz val="11"/>
        <color theme="1"/>
        <rFont val="Calibri"/>
        <family val="2"/>
        <scheme val="minor"/>
      </rPr>
      <t>number increases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independent variable increases</t>
    </r>
    <r>
      <rPr>
        <sz val="11"/>
        <color theme="1"/>
        <rFont val="Calibri"/>
        <family val="2"/>
        <scheme val="minor"/>
      </rPr>
      <t xml:space="preserve"> as well.</t>
    </r>
  </si>
  <si>
    <t>their data is a good fit to the model.</t>
  </si>
  <si>
    <r>
      <rPr>
        <b/>
        <sz val="11"/>
        <color theme="1"/>
        <rFont val="Calibri"/>
        <family val="2"/>
        <scheme val="minor"/>
      </rPr>
      <t>Analysis 1:</t>
    </r>
    <r>
      <rPr>
        <sz val="11"/>
        <color theme="1"/>
        <rFont val="Calibri"/>
        <family val="2"/>
        <scheme val="minor"/>
      </rPr>
      <t xml:space="preserve"> Since it has a positive relationship, if the number of units sold increases the total sales also increases.</t>
    </r>
  </si>
  <si>
    <r>
      <rPr>
        <b/>
        <sz val="11"/>
        <color theme="1"/>
        <rFont val="Calibri"/>
        <family val="2"/>
        <scheme val="minor"/>
      </rPr>
      <t>Analysis 2: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Yes,</t>
    </r>
    <r>
      <rPr>
        <sz val="11"/>
        <color theme="1"/>
        <rFont val="Calibri"/>
        <family val="2"/>
        <scheme val="minor"/>
      </rPr>
      <t xml:space="preserve"> it can predict the sales based on Number of units sold with the 80% accuracy, a positive relationship between them and</t>
    </r>
  </si>
  <si>
    <t>Question: How do multiple factors like region, sales rep, and product model impact the final sales price? (Multiple regression using Region, Sales Rep, Model, and Final Price)</t>
  </si>
  <si>
    <t>M-Value</t>
  </si>
  <si>
    <t>Names</t>
  </si>
  <si>
    <t>N-Value</t>
  </si>
  <si>
    <t>Regions</t>
  </si>
  <si>
    <t>R-Value</t>
  </si>
  <si>
    <t>Region_No</t>
  </si>
  <si>
    <t>Sales Rep_No</t>
  </si>
  <si>
    <t>Model_No</t>
  </si>
  <si>
    <t>Region_No.</t>
  </si>
  <si>
    <t>Sales Rep_No.</t>
  </si>
  <si>
    <t>Model_No.</t>
  </si>
  <si>
    <t>Final_Price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</si>
</sst>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"/>
    <numFmt numFmtId="166" formatCode="0.0E+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7" xfId="0" applyBorder="1"/>
    <xf numFmtId="0" fontId="0" fillId="0" borderId="8" xfId="0" applyBorder="1"/>
    <xf numFmtId="14" fontId="0" fillId="0" borderId="0" xfId="0" applyNumberFormat="1" applyAlignment="1">
      <alignment horizontal="left" indent="1"/>
    </xf>
    <xf numFmtId="165" fontId="0" fillId="0" borderId="0" xfId="0" applyNumberFormat="1"/>
    <xf numFmtId="0" fontId="6" fillId="0" borderId="0" xfId="0" applyFont="1"/>
    <xf numFmtId="164" fontId="0" fillId="3" borderId="9" xfId="0" applyNumberFormat="1" applyFill="1" applyBorder="1"/>
    <xf numFmtId="164" fontId="0" fillId="0" borderId="9" xfId="0" applyNumberFormat="1" applyBorder="1"/>
    <xf numFmtId="0" fontId="0" fillId="3" borderId="8" xfId="0" applyFill="1" applyBorder="1" applyAlignment="1">
      <alignment horizontal="center"/>
    </xf>
    <xf numFmtId="14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164" fontId="0" fillId="0" borderId="8" xfId="0" applyNumberFormat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0" fontId="0" fillId="3" borderId="10" xfId="0" applyFill="1" applyBorder="1"/>
    <xf numFmtId="14" fontId="0" fillId="3" borderId="11" xfId="0" applyNumberFormat="1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0" fillId="3" borderId="11" xfId="0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0" borderId="10" xfId="0" applyBorder="1"/>
    <xf numFmtId="14" fontId="0" fillId="0" borderId="11" xfId="0" applyNumberFormat="1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3" borderId="11" xfId="0" applyNumberFormat="1" applyFill="1" applyBorder="1" applyAlignment="1">
      <alignment horizontal="right"/>
    </xf>
    <xf numFmtId="0" fontId="0" fillId="0" borderId="13" xfId="0" applyBorder="1"/>
    <xf numFmtId="0" fontId="7" fillId="0" borderId="14" xfId="0" applyFont="1" applyBorder="1" applyAlignment="1">
      <alignment horizontal="center"/>
    </xf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165" fontId="0" fillId="0" borderId="13" xfId="0" applyNumberFormat="1" applyBorder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/>
    <xf numFmtId="165" fontId="0" fillId="9" borderId="0" xfId="0" applyNumberFormat="1" applyFill="1"/>
    <xf numFmtId="165" fontId="0" fillId="10" borderId="0" xfId="0" applyNumberFormat="1" applyFill="1"/>
    <xf numFmtId="0" fontId="8" fillId="0" borderId="0" xfId="0" applyFont="1"/>
    <xf numFmtId="0" fontId="6" fillId="0" borderId="0" xfId="0" applyFont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0" fillId="11" borderId="0" xfId="0" applyFill="1"/>
    <xf numFmtId="0" fontId="0" fillId="11" borderId="13" xfId="0" applyFill="1" applyBorder="1"/>
    <xf numFmtId="165" fontId="0" fillId="4" borderId="0" xfId="0" applyNumberFormat="1" applyFill="1"/>
    <xf numFmtId="166" fontId="0" fillId="0" borderId="13" xfId="0" applyNumberFormat="1" applyBorder="1"/>
    <xf numFmtId="0" fontId="7" fillId="5" borderId="14" xfId="0" applyFont="1" applyFill="1" applyBorder="1" applyAlignment="1">
      <alignment horizontal="center"/>
    </xf>
    <xf numFmtId="165" fontId="0" fillId="5" borderId="0" xfId="0" applyNumberFormat="1" applyFill="1"/>
    <xf numFmtId="165" fontId="0" fillId="9" borderId="13" xfId="0" applyNumberFormat="1" applyFill="1" applyBorder="1"/>
    <xf numFmtId="0" fontId="7" fillId="9" borderId="14" xfId="0" applyFont="1" applyFill="1" applyBorder="1" applyAlignment="1">
      <alignment horizontal="center"/>
    </xf>
    <xf numFmtId="0" fontId="0" fillId="9" borderId="13" xfId="0" applyFill="1" applyBorder="1"/>
    <xf numFmtId="0" fontId="7" fillId="0" borderId="14" xfId="0" applyFont="1" applyBorder="1" applyAlignment="1">
      <alignment horizontal="centerContinuous"/>
    </xf>
    <xf numFmtId="165" fontId="0" fillId="12" borderId="13" xfId="0" applyNumberFormat="1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7" fillId="0" borderId="20" xfId="0" applyFont="1" applyBorder="1" applyAlignment="1">
      <alignment horizontal="centerContinuous"/>
    </xf>
    <xf numFmtId="0" fontId="0" fillId="4" borderId="18" xfId="0" applyFill="1" applyBorder="1"/>
    <xf numFmtId="0" fontId="0" fillId="0" borderId="21" xfId="0" applyBorder="1"/>
    <xf numFmtId="0" fontId="7" fillId="0" borderId="20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0" fillId="12" borderId="21" xfId="0" applyFill="1" applyBorder="1"/>
    <xf numFmtId="0" fontId="0" fillId="0" borderId="23" xfId="0" applyBorder="1"/>
    <xf numFmtId="0" fontId="7" fillId="8" borderId="14" xfId="0" applyFont="1" applyFill="1" applyBorder="1" applyAlignment="1">
      <alignment horizontal="center"/>
    </xf>
    <xf numFmtId="165" fontId="0" fillId="8" borderId="0" xfId="0" applyNumberFormat="1" applyFill="1"/>
    <xf numFmtId="0" fontId="0" fillId="8" borderId="0" xfId="0" applyFill="1"/>
    <xf numFmtId="2" fontId="0" fillId="8" borderId="0" xfId="0" applyNumberFormat="1" applyFill="1"/>
    <xf numFmtId="2" fontId="0" fillId="5" borderId="13" xfId="0" applyNumberFormat="1" applyFill="1" applyBorder="1"/>
    <xf numFmtId="0" fontId="5" fillId="0" borderId="0" xfId="0" applyFont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7" fillId="0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Continuous"/>
    </xf>
    <xf numFmtId="0" fontId="0" fillId="0" borderId="0" xfId="0" applyBorder="1"/>
  </cellXfs>
  <cellStyles count="1">
    <cellStyle name="Normal" xfId="0" builtinId="0"/>
  </cellStyles>
  <dxfs count="16"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 - Units - Sales'!$B$1</c:f>
              <c:strCache>
                <c:ptCount val="1"/>
                <c:pt idx="0">
                  <c:v>Final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 - Units - Sales'!$A$2:$A$81</c:f>
              <c:numCache>
                <c:formatCode>General</c:formatCode>
                <c:ptCount val="80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38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50</c:v>
                </c:pt>
                <c:pt idx="79">
                  <c:v>50</c:v>
                </c:pt>
              </c:numCache>
            </c:numRef>
          </c:xVal>
          <c:yVal>
            <c:numRef>
              <c:f>'Linear REGRE - Units - Sales'!$B$2:$B$81</c:f>
              <c:numCache>
                <c:formatCode>"$"#,##0</c:formatCode>
                <c:ptCount val="80"/>
                <c:pt idx="0">
                  <c:v>3000</c:v>
                </c:pt>
                <c:pt idx="1">
                  <c:v>2950</c:v>
                </c:pt>
                <c:pt idx="2">
                  <c:v>3750</c:v>
                </c:pt>
                <c:pt idx="3">
                  <c:v>3750</c:v>
                </c:pt>
                <c:pt idx="4">
                  <c:v>2200</c:v>
                </c:pt>
                <c:pt idx="5">
                  <c:v>2200</c:v>
                </c:pt>
                <c:pt idx="6">
                  <c:v>3500</c:v>
                </c:pt>
                <c:pt idx="7">
                  <c:v>3540</c:v>
                </c:pt>
                <c:pt idx="8">
                  <c:v>2820</c:v>
                </c:pt>
                <c:pt idx="9">
                  <c:v>3290</c:v>
                </c:pt>
                <c:pt idx="10">
                  <c:v>4900</c:v>
                </c:pt>
                <c:pt idx="11">
                  <c:v>3290</c:v>
                </c:pt>
                <c:pt idx="12">
                  <c:v>4900</c:v>
                </c:pt>
                <c:pt idx="13">
                  <c:v>3525</c:v>
                </c:pt>
                <c:pt idx="14">
                  <c:v>5625</c:v>
                </c:pt>
                <c:pt idx="15">
                  <c:v>3300</c:v>
                </c:pt>
                <c:pt idx="16">
                  <c:v>4425</c:v>
                </c:pt>
                <c:pt idx="17">
                  <c:v>3900</c:v>
                </c:pt>
                <c:pt idx="18">
                  <c:v>4425</c:v>
                </c:pt>
                <c:pt idx="19">
                  <c:v>3525</c:v>
                </c:pt>
                <c:pt idx="20">
                  <c:v>4425</c:v>
                </c:pt>
                <c:pt idx="21">
                  <c:v>5625</c:v>
                </c:pt>
                <c:pt idx="22">
                  <c:v>3520</c:v>
                </c:pt>
                <c:pt idx="23">
                  <c:v>3520</c:v>
                </c:pt>
                <c:pt idx="24">
                  <c:v>4160</c:v>
                </c:pt>
                <c:pt idx="25">
                  <c:v>5600</c:v>
                </c:pt>
                <c:pt idx="26">
                  <c:v>5310</c:v>
                </c:pt>
                <c:pt idx="27">
                  <c:v>5310</c:v>
                </c:pt>
                <c:pt idx="28">
                  <c:v>5605</c:v>
                </c:pt>
                <c:pt idx="29">
                  <c:v>5605</c:v>
                </c:pt>
                <c:pt idx="30">
                  <c:v>7125</c:v>
                </c:pt>
                <c:pt idx="31">
                  <c:v>6650</c:v>
                </c:pt>
                <c:pt idx="32">
                  <c:v>4911.5</c:v>
                </c:pt>
                <c:pt idx="33">
                  <c:v>4911.5</c:v>
                </c:pt>
                <c:pt idx="34">
                  <c:v>5434</c:v>
                </c:pt>
                <c:pt idx="35">
                  <c:v>6165.5</c:v>
                </c:pt>
                <c:pt idx="36">
                  <c:v>7315</c:v>
                </c:pt>
                <c:pt idx="37">
                  <c:v>5434</c:v>
                </c:pt>
                <c:pt idx="38">
                  <c:v>7315</c:v>
                </c:pt>
                <c:pt idx="39">
                  <c:v>4911.5</c:v>
                </c:pt>
                <c:pt idx="40">
                  <c:v>5016</c:v>
                </c:pt>
                <c:pt idx="41">
                  <c:v>8312.5</c:v>
                </c:pt>
                <c:pt idx="42">
                  <c:v>8906.25</c:v>
                </c:pt>
                <c:pt idx="43">
                  <c:v>8906.25</c:v>
                </c:pt>
                <c:pt idx="44">
                  <c:v>6422</c:v>
                </c:pt>
                <c:pt idx="45">
                  <c:v>8645</c:v>
                </c:pt>
                <c:pt idx="46">
                  <c:v>8645</c:v>
                </c:pt>
                <c:pt idx="47">
                  <c:v>5804.5</c:v>
                </c:pt>
                <c:pt idx="48">
                  <c:v>5852</c:v>
                </c:pt>
                <c:pt idx="49">
                  <c:v>9310</c:v>
                </c:pt>
                <c:pt idx="50">
                  <c:v>7410</c:v>
                </c:pt>
                <c:pt idx="51">
                  <c:v>10687.5</c:v>
                </c:pt>
                <c:pt idx="52">
                  <c:v>6697.5</c:v>
                </c:pt>
                <c:pt idx="53">
                  <c:v>10640</c:v>
                </c:pt>
                <c:pt idx="54">
                  <c:v>8968</c:v>
                </c:pt>
                <c:pt idx="55">
                  <c:v>8968</c:v>
                </c:pt>
                <c:pt idx="56">
                  <c:v>11400</c:v>
                </c:pt>
                <c:pt idx="57">
                  <c:v>6688</c:v>
                </c:pt>
                <c:pt idx="58">
                  <c:v>11756.25</c:v>
                </c:pt>
                <c:pt idx="59">
                  <c:v>10972.5</c:v>
                </c:pt>
                <c:pt idx="60">
                  <c:v>8645</c:v>
                </c:pt>
                <c:pt idx="61">
                  <c:v>7813.75</c:v>
                </c:pt>
                <c:pt idx="62">
                  <c:v>9808.75</c:v>
                </c:pt>
                <c:pt idx="63">
                  <c:v>8645</c:v>
                </c:pt>
                <c:pt idx="64">
                  <c:v>7813.75</c:v>
                </c:pt>
                <c:pt idx="65">
                  <c:v>8483.5</c:v>
                </c:pt>
                <c:pt idx="66">
                  <c:v>14250</c:v>
                </c:pt>
                <c:pt idx="67">
                  <c:v>9880</c:v>
                </c:pt>
                <c:pt idx="68">
                  <c:v>9880</c:v>
                </c:pt>
                <c:pt idx="69">
                  <c:v>9880</c:v>
                </c:pt>
                <c:pt idx="70">
                  <c:v>8930</c:v>
                </c:pt>
                <c:pt idx="71">
                  <c:v>8778</c:v>
                </c:pt>
                <c:pt idx="72">
                  <c:v>11770.5</c:v>
                </c:pt>
                <c:pt idx="73">
                  <c:v>13965</c:v>
                </c:pt>
                <c:pt idx="74">
                  <c:v>14962.5</c:v>
                </c:pt>
                <c:pt idx="75">
                  <c:v>11115</c:v>
                </c:pt>
                <c:pt idx="76">
                  <c:v>10046.25</c:v>
                </c:pt>
                <c:pt idx="77">
                  <c:v>9405</c:v>
                </c:pt>
                <c:pt idx="78">
                  <c:v>12350</c:v>
                </c:pt>
                <c:pt idx="79">
                  <c:v>14012.5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A-44FB-9DC5-44C3C73C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577184"/>
        <c:axId val="1586575744"/>
      </c:scatterChart>
      <c:valAx>
        <c:axId val="1586577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75744"/>
        <c:crosses val="autoZero"/>
        <c:crossBetween val="midCat"/>
      </c:valAx>
      <c:valAx>
        <c:axId val="15865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7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 Rep Avg. Sales!PivotTable4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Rep Avg.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3D-4EA1-B55C-CC17E7C943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3D-4EA1-B55C-CC17E7C943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3D-4EA1-B55C-CC17E7C943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3D-4EA1-B55C-CC17E7C943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3D-4EA1-B55C-CC17E7C943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3D-4EA1-B55C-CC17E7C943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3D-4EA1-B55C-CC17E7C943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 Avg. Sales'!$A$4:$A$11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'Sales Rep Avg. Sales'!$B$4:$B$11</c:f>
              <c:numCache>
                <c:formatCode>General</c:formatCode>
                <c:ptCount val="7"/>
                <c:pt idx="0">
                  <c:v>5115</c:v>
                </c:pt>
                <c:pt idx="1">
                  <c:v>7533.666666666667</c:v>
                </c:pt>
                <c:pt idx="2">
                  <c:v>6973.636363636364</c:v>
                </c:pt>
                <c:pt idx="3">
                  <c:v>6725.6346153846152</c:v>
                </c:pt>
                <c:pt idx="4">
                  <c:v>7873.3</c:v>
                </c:pt>
                <c:pt idx="5">
                  <c:v>7897.1944444444443</c:v>
                </c:pt>
                <c:pt idx="6">
                  <c:v>7060.354166666667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A-46B7-8F7A-D376DCF26C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 Trend!PivotTable3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Trend'!$A$4:$A$82</c:f>
              <c:multiLvlStrCache>
                <c:ptCount val="72"/>
                <c:lvl>
                  <c:pt idx="0">
                    <c:v>1/2/2020</c:v>
                  </c:pt>
                  <c:pt idx="1">
                    <c:v>1/6/2020</c:v>
                  </c:pt>
                  <c:pt idx="2">
                    <c:v>1/9/2020</c:v>
                  </c:pt>
                  <c:pt idx="3">
                    <c:v>1/12/2020</c:v>
                  </c:pt>
                  <c:pt idx="4">
                    <c:v>1/15/2020</c:v>
                  </c:pt>
                  <c:pt idx="5">
                    <c:v>1/18/2020</c:v>
                  </c:pt>
                  <c:pt idx="6">
                    <c:v>1/22/2020</c:v>
                  </c:pt>
                  <c:pt idx="7">
                    <c:v>1/26/2020</c:v>
                  </c:pt>
                  <c:pt idx="8">
                    <c:v>1/28/2020</c:v>
                  </c:pt>
                  <c:pt idx="9">
                    <c:v>2/4/2020</c:v>
                  </c:pt>
                  <c:pt idx="10">
                    <c:v>2/7/2020</c:v>
                  </c:pt>
                  <c:pt idx="11">
                    <c:v>2/8/2020</c:v>
                  </c:pt>
                  <c:pt idx="12">
                    <c:v>2/10/2020</c:v>
                  </c:pt>
                  <c:pt idx="13">
                    <c:v>2/12/2020</c:v>
                  </c:pt>
                  <c:pt idx="14">
                    <c:v>2/14/2020</c:v>
                  </c:pt>
                  <c:pt idx="15">
                    <c:v>2/15/2020</c:v>
                  </c:pt>
                  <c:pt idx="16">
                    <c:v>2/19/2020</c:v>
                  </c:pt>
                  <c:pt idx="17">
                    <c:v>2/21/2020</c:v>
                  </c:pt>
                  <c:pt idx="18">
                    <c:v>2/26/2020</c:v>
                  </c:pt>
                  <c:pt idx="19">
                    <c:v>2/28/2020</c:v>
                  </c:pt>
                  <c:pt idx="20">
                    <c:v>3/1/2020</c:v>
                  </c:pt>
                  <c:pt idx="21">
                    <c:v>3/4/2020</c:v>
                  </c:pt>
                  <c:pt idx="22">
                    <c:v>3/7/2020</c:v>
                  </c:pt>
                  <c:pt idx="23">
                    <c:v>3/9/2020</c:v>
                  </c:pt>
                  <c:pt idx="24">
                    <c:v>3/11/2020</c:v>
                  </c:pt>
                  <c:pt idx="25">
                    <c:v>3/12/2020</c:v>
                  </c:pt>
                  <c:pt idx="26">
                    <c:v>3/14/2020</c:v>
                  </c:pt>
                  <c:pt idx="27">
                    <c:v>3/18/2020</c:v>
                  </c:pt>
                  <c:pt idx="28">
                    <c:v>3/23/2020</c:v>
                  </c:pt>
                  <c:pt idx="29">
                    <c:v>3/24/2020</c:v>
                  </c:pt>
                  <c:pt idx="30">
                    <c:v>3/26/2020</c:v>
                  </c:pt>
                  <c:pt idx="31">
                    <c:v>3/28/2020</c:v>
                  </c:pt>
                  <c:pt idx="32">
                    <c:v>4/2/2020</c:v>
                  </c:pt>
                  <c:pt idx="33">
                    <c:v>4/6/2020</c:v>
                  </c:pt>
                  <c:pt idx="34">
                    <c:v>4/7/2020</c:v>
                  </c:pt>
                  <c:pt idx="35">
                    <c:v>4/11/2020</c:v>
                  </c:pt>
                  <c:pt idx="36">
                    <c:v>4/12/2020</c:v>
                  </c:pt>
                  <c:pt idx="37">
                    <c:v>4/14/2020</c:v>
                  </c:pt>
                  <c:pt idx="38">
                    <c:v>4/15/2020</c:v>
                  </c:pt>
                  <c:pt idx="39">
                    <c:v>4/16/2020</c:v>
                  </c:pt>
                  <c:pt idx="40">
                    <c:v>4/19/2020</c:v>
                  </c:pt>
                  <c:pt idx="41">
                    <c:v>4/20/2020</c:v>
                  </c:pt>
                  <c:pt idx="42">
                    <c:v>4/22/2020</c:v>
                  </c:pt>
                  <c:pt idx="43">
                    <c:v>4/23/2020</c:v>
                  </c:pt>
                  <c:pt idx="44">
                    <c:v>4/27/2020</c:v>
                  </c:pt>
                  <c:pt idx="45">
                    <c:v>4/30/2020</c:v>
                  </c:pt>
                  <c:pt idx="46">
                    <c:v>5/1/2020</c:v>
                  </c:pt>
                  <c:pt idx="47">
                    <c:v>5/3/2020</c:v>
                  </c:pt>
                  <c:pt idx="48">
                    <c:v>5/7/2020</c:v>
                  </c:pt>
                  <c:pt idx="49">
                    <c:v>5/8/2020</c:v>
                  </c:pt>
                  <c:pt idx="50">
                    <c:v>5/12/2020</c:v>
                  </c:pt>
                  <c:pt idx="51">
                    <c:v>5/13/2020</c:v>
                  </c:pt>
                  <c:pt idx="52">
                    <c:v>5/15/2020</c:v>
                  </c:pt>
                  <c:pt idx="53">
                    <c:v>5/17/2020</c:v>
                  </c:pt>
                  <c:pt idx="54">
                    <c:v>5/19/2020</c:v>
                  </c:pt>
                  <c:pt idx="55">
                    <c:v>5/21/2020</c:v>
                  </c:pt>
                  <c:pt idx="56">
                    <c:v>5/24/2020</c:v>
                  </c:pt>
                  <c:pt idx="57">
                    <c:v>5/26/2020</c:v>
                  </c:pt>
                  <c:pt idx="58">
                    <c:v>5/27/2020</c:v>
                  </c:pt>
                  <c:pt idx="59">
                    <c:v>5/28/2020</c:v>
                  </c:pt>
                  <c:pt idx="60">
                    <c:v>6/15/1900</c:v>
                  </c:pt>
                  <c:pt idx="61">
                    <c:v>6/2/2020</c:v>
                  </c:pt>
                  <c:pt idx="62">
                    <c:v>6/5/2020</c:v>
                  </c:pt>
                  <c:pt idx="63">
                    <c:v>6/8/2020</c:v>
                  </c:pt>
                  <c:pt idx="64">
                    <c:v>6/9/2020</c:v>
                  </c:pt>
                  <c:pt idx="65">
                    <c:v>6/12/2020</c:v>
                  </c:pt>
                  <c:pt idx="66">
                    <c:v>6/14/2020</c:v>
                  </c:pt>
                  <c:pt idx="67">
                    <c:v>6/18/2020</c:v>
                  </c:pt>
                  <c:pt idx="68">
                    <c:v>6/23/2020</c:v>
                  </c:pt>
                  <c:pt idx="69">
                    <c:v>6/24/2020</c:v>
                  </c:pt>
                  <c:pt idx="70">
                    <c:v>6/27/2020</c:v>
                  </c:pt>
                  <c:pt idx="71">
                    <c:v>6/29/2020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20">
                    <c:v>March</c:v>
                  </c:pt>
                  <c:pt idx="32">
                    <c:v>April</c:v>
                  </c:pt>
                  <c:pt idx="46">
                    <c:v>May</c:v>
                  </c:pt>
                  <c:pt idx="60">
                    <c:v>June</c:v>
                  </c:pt>
                </c:lvl>
              </c:multiLvlStrCache>
            </c:multiLvlStrRef>
          </c:cat>
          <c:val>
            <c:numRef>
              <c:f>'Sales Trend'!$B$4:$B$82</c:f>
              <c:numCache>
                <c:formatCode>General</c:formatCode>
                <c:ptCount val="72"/>
                <c:pt idx="0">
                  <c:v>3525</c:v>
                </c:pt>
                <c:pt idx="1">
                  <c:v>5434</c:v>
                </c:pt>
                <c:pt idx="2">
                  <c:v>5600</c:v>
                </c:pt>
                <c:pt idx="3">
                  <c:v>15665.5</c:v>
                </c:pt>
                <c:pt idx="4">
                  <c:v>4900</c:v>
                </c:pt>
                <c:pt idx="5">
                  <c:v>3000</c:v>
                </c:pt>
                <c:pt idx="6">
                  <c:v>14791.5</c:v>
                </c:pt>
                <c:pt idx="7">
                  <c:v>8312.5</c:v>
                </c:pt>
                <c:pt idx="8">
                  <c:v>10972.5</c:v>
                </c:pt>
                <c:pt idx="9">
                  <c:v>4425</c:v>
                </c:pt>
                <c:pt idx="10">
                  <c:v>3750</c:v>
                </c:pt>
                <c:pt idx="11">
                  <c:v>11115</c:v>
                </c:pt>
                <c:pt idx="12">
                  <c:v>10640</c:v>
                </c:pt>
                <c:pt idx="13">
                  <c:v>9310</c:v>
                </c:pt>
                <c:pt idx="14">
                  <c:v>2200</c:v>
                </c:pt>
                <c:pt idx="15">
                  <c:v>4160</c:v>
                </c:pt>
                <c:pt idx="16">
                  <c:v>7813.75</c:v>
                </c:pt>
                <c:pt idx="17">
                  <c:v>3540</c:v>
                </c:pt>
                <c:pt idx="18">
                  <c:v>14250</c:v>
                </c:pt>
                <c:pt idx="19">
                  <c:v>3500</c:v>
                </c:pt>
                <c:pt idx="20">
                  <c:v>8906.25</c:v>
                </c:pt>
                <c:pt idx="21">
                  <c:v>12350</c:v>
                </c:pt>
                <c:pt idx="22">
                  <c:v>4911.5</c:v>
                </c:pt>
                <c:pt idx="23">
                  <c:v>4425</c:v>
                </c:pt>
                <c:pt idx="24">
                  <c:v>2200</c:v>
                </c:pt>
                <c:pt idx="25">
                  <c:v>6650</c:v>
                </c:pt>
                <c:pt idx="26">
                  <c:v>3290</c:v>
                </c:pt>
                <c:pt idx="27">
                  <c:v>5852</c:v>
                </c:pt>
                <c:pt idx="28">
                  <c:v>2820</c:v>
                </c:pt>
                <c:pt idx="29">
                  <c:v>9808.75</c:v>
                </c:pt>
                <c:pt idx="30">
                  <c:v>7125</c:v>
                </c:pt>
                <c:pt idx="31">
                  <c:v>9405</c:v>
                </c:pt>
                <c:pt idx="32">
                  <c:v>5625</c:v>
                </c:pt>
                <c:pt idx="33">
                  <c:v>4900</c:v>
                </c:pt>
                <c:pt idx="34">
                  <c:v>8968</c:v>
                </c:pt>
                <c:pt idx="35">
                  <c:v>9880</c:v>
                </c:pt>
                <c:pt idx="36">
                  <c:v>15062.25</c:v>
                </c:pt>
                <c:pt idx="37">
                  <c:v>10687.5</c:v>
                </c:pt>
                <c:pt idx="38">
                  <c:v>3900</c:v>
                </c:pt>
                <c:pt idx="39">
                  <c:v>5625</c:v>
                </c:pt>
                <c:pt idx="40">
                  <c:v>11770.5</c:v>
                </c:pt>
                <c:pt idx="41">
                  <c:v>8645</c:v>
                </c:pt>
                <c:pt idx="42">
                  <c:v>8645</c:v>
                </c:pt>
                <c:pt idx="43">
                  <c:v>6688</c:v>
                </c:pt>
                <c:pt idx="44">
                  <c:v>12625</c:v>
                </c:pt>
                <c:pt idx="45">
                  <c:v>8483.5</c:v>
                </c:pt>
                <c:pt idx="46">
                  <c:v>8778</c:v>
                </c:pt>
                <c:pt idx="47">
                  <c:v>4425</c:v>
                </c:pt>
                <c:pt idx="48">
                  <c:v>3750</c:v>
                </c:pt>
                <c:pt idx="49">
                  <c:v>5804.5</c:v>
                </c:pt>
                <c:pt idx="50">
                  <c:v>8930</c:v>
                </c:pt>
                <c:pt idx="51">
                  <c:v>7410</c:v>
                </c:pt>
                <c:pt idx="52">
                  <c:v>8645</c:v>
                </c:pt>
                <c:pt idx="53">
                  <c:v>5310</c:v>
                </c:pt>
                <c:pt idx="54">
                  <c:v>4911.5</c:v>
                </c:pt>
                <c:pt idx="55">
                  <c:v>28927.5</c:v>
                </c:pt>
                <c:pt idx="56">
                  <c:v>5605</c:v>
                </c:pt>
                <c:pt idx="57">
                  <c:v>6165.5</c:v>
                </c:pt>
                <c:pt idx="58">
                  <c:v>3300</c:v>
                </c:pt>
                <c:pt idx="59">
                  <c:v>7813.75</c:v>
                </c:pt>
                <c:pt idx="60">
                  <c:v>5605</c:v>
                </c:pt>
                <c:pt idx="61">
                  <c:v>11756.25</c:v>
                </c:pt>
                <c:pt idx="62">
                  <c:v>11856</c:v>
                </c:pt>
                <c:pt idx="63">
                  <c:v>3520</c:v>
                </c:pt>
                <c:pt idx="64">
                  <c:v>12830</c:v>
                </c:pt>
                <c:pt idx="65">
                  <c:v>3525</c:v>
                </c:pt>
                <c:pt idx="66">
                  <c:v>8906.25</c:v>
                </c:pt>
                <c:pt idx="67">
                  <c:v>8645</c:v>
                </c:pt>
                <c:pt idx="68">
                  <c:v>7315</c:v>
                </c:pt>
                <c:pt idx="69">
                  <c:v>3520</c:v>
                </c:pt>
                <c:pt idx="70">
                  <c:v>14012.5</c:v>
                </c:pt>
                <c:pt idx="71">
                  <c:v>14690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0-4CC6-A409-937E4900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050992"/>
        <c:axId val="1183035152"/>
      </c:lineChart>
      <c:catAx>
        <c:axId val="11830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35152"/>
        <c:crosses val="autoZero"/>
        <c:auto val="1"/>
        <c:lblAlgn val="ctr"/>
        <c:lblOffset val="100"/>
        <c:noMultiLvlLbl val="0"/>
      </c:catAx>
      <c:valAx>
        <c:axId val="11830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 by Region!PivotTable6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Region'!$B$3:$B$4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Region'!$B$5</c:f>
              <c:numCache>
                <c:formatCode>General</c:formatCode>
                <c:ptCount val="1"/>
                <c:pt idx="0">
                  <c:v>172157.5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391-80EA-9D931FF40923}"/>
            </c:ext>
          </c:extLst>
        </c:ser>
        <c:ser>
          <c:idx val="1"/>
          <c:order val="1"/>
          <c:tx>
            <c:strRef>
              <c:f>'Sales by Region'!$C$3:$C$4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Region'!$C$5</c:f>
              <c:numCache>
                <c:formatCode>General</c:formatCode>
                <c:ptCount val="1"/>
                <c:pt idx="0">
                  <c:v>185902.5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5-4391-80EA-9D931FF40923}"/>
            </c:ext>
          </c:extLst>
        </c:ser>
        <c:ser>
          <c:idx val="2"/>
          <c:order val="2"/>
          <c:tx>
            <c:strRef>
              <c:f>'Sales by Region'!$D$3:$D$4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Region'!$D$5</c:f>
              <c:numCache>
                <c:formatCode>General</c:formatCode>
                <c:ptCount val="1"/>
                <c:pt idx="0">
                  <c:v>204049.75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5-4391-80EA-9D931FF4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010672"/>
        <c:axId val="1182998672"/>
      </c:barChart>
      <c:catAx>
        <c:axId val="11830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98672"/>
        <c:crosses val="autoZero"/>
        <c:auto val="1"/>
        <c:lblAlgn val="ctr"/>
        <c:lblOffset val="100"/>
        <c:noMultiLvlLbl val="0"/>
      </c:catAx>
      <c:valAx>
        <c:axId val="11829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[sales_data_analysis.xlsx]Sales-Model-Monthly!PivotTable5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'Sales-Model-Monthly'!$B$3:$B$4</c:f>
              <c:strCache>
                <c:ptCount val="1"/>
                <c:pt idx="0">
                  <c:v>Aero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'Sales-Model-Monthly'!$A$5:$A$11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'Sales-Model-Monthly'!$B$5:$B$11</c:f>
              <c:numCache>
                <c:formatCode>General</c:formatCode>
                <c:ptCount val="6"/>
                <c:pt idx="1">
                  <c:v>2200</c:v>
                </c:pt>
                <c:pt idx="2">
                  <c:v>17457</c:v>
                </c:pt>
                <c:pt idx="3">
                  <c:v>11704</c:v>
                </c:pt>
                <c:pt idx="4">
                  <c:v>12078</c:v>
                </c:pt>
                <c:pt idx="5">
                  <c:v>7040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01D-A449-20810E70A5AF}"/>
            </c:ext>
          </c:extLst>
        </c:ser>
        <c:ser>
          <c:idx val="1"/>
          <c:order val="1"/>
          <c:tx>
            <c:strRef>
              <c:f>'Sales-Model-Monthly'!$C$3:$C$4</c:f>
              <c:strCache>
                <c:ptCount val="1"/>
                <c:pt idx="0">
                  <c:v>Cosmo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'Sales-Model-Monthly'!$A$5:$A$11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'Sales-Model-Monthly'!$C$5:$C$11</c:f>
              <c:numCache>
                <c:formatCode>General</c:formatCode>
                <c:ptCount val="6"/>
                <c:pt idx="0">
                  <c:v>3000</c:v>
                </c:pt>
                <c:pt idx="1">
                  <c:v>18000</c:v>
                </c:pt>
                <c:pt idx="2">
                  <c:v>16031.25</c:v>
                </c:pt>
                <c:pt idx="3">
                  <c:v>21937.5</c:v>
                </c:pt>
                <c:pt idx="4">
                  <c:v>3750</c:v>
                </c:pt>
                <c:pt idx="5">
                  <c:v>32062.5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0-401D-A449-20810E70A5AF}"/>
            </c:ext>
          </c:extLst>
        </c:ser>
        <c:ser>
          <c:idx val="2"/>
          <c:order val="2"/>
          <c:tx>
            <c:strRef>
              <c:f>'Sales-Model-Monthly'!$D$3:$D$4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'Sales-Model-Monthly'!$A$5:$A$11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'Sales-Model-Monthly'!$D$5:$D$11</c:f>
              <c:numCache>
                <c:formatCode>General</c:formatCode>
                <c:ptCount val="6"/>
                <c:pt idx="0">
                  <c:v>29785</c:v>
                </c:pt>
                <c:pt idx="1">
                  <c:v>23450</c:v>
                </c:pt>
                <c:pt idx="2">
                  <c:v>6650</c:v>
                </c:pt>
                <c:pt idx="3">
                  <c:v>20860</c:v>
                </c:pt>
                <c:pt idx="4">
                  <c:v>37572.5</c:v>
                </c:pt>
                <c:pt idx="5">
                  <c:v>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0-401D-A449-20810E70A5AF}"/>
            </c:ext>
          </c:extLst>
        </c:ser>
        <c:ser>
          <c:idx val="3"/>
          <c:order val="3"/>
          <c:tx>
            <c:strRef>
              <c:f>'Sales-Model-Monthly'!$E$3:$E$4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'Sales-Model-Monthly'!$A$5:$A$11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'Sales-Model-Monthly'!$E$5:$E$11</c:f>
              <c:numCache>
                <c:formatCode>General</c:formatCode>
                <c:ptCount val="6"/>
                <c:pt idx="0">
                  <c:v>15134</c:v>
                </c:pt>
                <c:pt idx="1">
                  <c:v>7813.75</c:v>
                </c:pt>
                <c:pt idx="2">
                  <c:v>11021.5</c:v>
                </c:pt>
                <c:pt idx="3">
                  <c:v>18529.75</c:v>
                </c:pt>
                <c:pt idx="4">
                  <c:v>27459.75</c:v>
                </c:pt>
                <c:pt idx="5">
                  <c:v>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0-401D-A449-20810E70A5AF}"/>
            </c:ext>
          </c:extLst>
        </c:ser>
        <c:ser>
          <c:idx val="4"/>
          <c:order val="4"/>
          <c:tx>
            <c:strRef>
              <c:f>'Sales-Model-Monthly'!$F$3:$F$4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'Sales-Model-Monthly'!$A$5:$A$11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'Sales-Model-Monthly'!$F$5:$F$11</c:f>
              <c:numCache>
                <c:formatCode>General</c:formatCode>
                <c:ptCount val="6"/>
                <c:pt idx="0">
                  <c:v>15314</c:v>
                </c:pt>
                <c:pt idx="1">
                  <c:v>15275</c:v>
                </c:pt>
                <c:pt idx="2">
                  <c:v>12350</c:v>
                </c:pt>
                <c:pt idx="3">
                  <c:v>22425</c:v>
                </c:pt>
                <c:pt idx="4">
                  <c:v>7410</c:v>
                </c:pt>
                <c:pt idx="5">
                  <c:v>30381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0-401D-A449-20810E70A5AF}"/>
            </c:ext>
          </c:extLst>
        </c:ser>
        <c:ser>
          <c:idx val="5"/>
          <c:order val="5"/>
          <c:tx>
            <c:strRef>
              <c:f>'Sales-Model-Monthly'!$G$3:$G$4</c:f>
              <c:strCache>
                <c:ptCount val="1"/>
                <c:pt idx="0">
                  <c:v>Volt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'Sales-Model-Monthly'!$A$5:$A$11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'Sales-Model-Monthly'!$G$5:$G$11</c:f>
              <c:numCache>
                <c:formatCode>General</c:formatCode>
                <c:ptCount val="6"/>
                <c:pt idx="0">
                  <c:v>8968</c:v>
                </c:pt>
                <c:pt idx="1">
                  <c:v>7965</c:v>
                </c:pt>
                <c:pt idx="2">
                  <c:v>14233.75</c:v>
                </c:pt>
                <c:pt idx="3">
                  <c:v>26048.5</c:v>
                </c:pt>
                <c:pt idx="4">
                  <c:v>21505.5</c:v>
                </c:pt>
                <c:pt idx="5">
                  <c:v>22567.5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10-401D-A449-20810E70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0644272"/>
        <c:axId val="330642832"/>
      </c:barChart>
      <c:catAx>
        <c:axId val="33064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42832"/>
        <c:crosses val="autoZero"/>
        <c:auto val="1"/>
        <c:lblAlgn val="ctr"/>
        <c:lblOffset val="100"/>
        <c:noMultiLvlLbl val="0"/>
      </c:catAx>
      <c:valAx>
        <c:axId val="3306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[sales_data_analysis.xlsx]Sales-Reps-Monthly!PivotTable4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'Sales-Reps-Monthly'!$B$3:$B$4</c:f>
              <c:strCache>
                <c:ptCount val="1"/>
                <c:pt idx="0">
                  <c:v>Amy 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'Sales-Reps-Monthly'!$A$5:$A$11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'Sales-Reps-Monthly'!$B$5:$B$11</c:f>
              <c:numCache>
                <c:formatCode>General</c:formatCode>
                <c:ptCount val="6"/>
                <c:pt idx="0">
                  <c:v>10345.5</c:v>
                </c:pt>
                <c:pt idx="1">
                  <c:v>14180</c:v>
                </c:pt>
                <c:pt idx="2">
                  <c:v>10763.5</c:v>
                </c:pt>
                <c:pt idx="3">
                  <c:v>10641</c:v>
                </c:pt>
                <c:pt idx="5">
                  <c:v>10335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F-45F5-88C1-6123D8E3B793}"/>
            </c:ext>
          </c:extLst>
        </c:ser>
        <c:ser>
          <c:idx val="1"/>
          <c:order val="1"/>
          <c:tx>
            <c:strRef>
              <c:f>'Sales-Reps-Monthly'!$C$3:$C$4</c:f>
              <c:strCache>
                <c:ptCount val="1"/>
                <c:pt idx="0">
                  <c:v>David Garcia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'Sales-Reps-Monthly'!$A$5:$A$11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'Sales-Reps-Monthly'!$C$5:$C$11</c:f>
              <c:numCache>
                <c:formatCode>General</c:formatCode>
                <c:ptCount val="6"/>
                <c:pt idx="0">
                  <c:v>13972.5</c:v>
                </c:pt>
                <c:pt idx="1">
                  <c:v>7813.75</c:v>
                </c:pt>
                <c:pt idx="3">
                  <c:v>8483.5</c:v>
                </c:pt>
                <c:pt idx="4">
                  <c:v>10710</c:v>
                </c:pt>
                <c:pt idx="5">
                  <c:v>26823.25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F-45F5-88C1-6123D8E3B793}"/>
            </c:ext>
          </c:extLst>
        </c:ser>
        <c:ser>
          <c:idx val="2"/>
          <c:order val="2"/>
          <c:tx>
            <c:strRef>
              <c:f>'Sales-Reps-Monthly'!$D$3:$D$4</c:f>
              <c:strCache>
                <c:ptCount val="1"/>
                <c:pt idx="0">
                  <c:v>Emily Moore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'Sales-Reps-Monthly'!$A$5:$A$11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'Sales-Reps-Monthly'!$D$5:$D$11</c:f>
              <c:numCache>
                <c:formatCode>General</c:formatCode>
                <c:ptCount val="6"/>
                <c:pt idx="1">
                  <c:v>11115</c:v>
                </c:pt>
                <c:pt idx="2">
                  <c:v>18460</c:v>
                </c:pt>
                <c:pt idx="3">
                  <c:v>24797.5</c:v>
                </c:pt>
                <c:pt idx="4">
                  <c:v>19387.5</c:v>
                </c:pt>
                <c:pt idx="5">
                  <c:v>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F-45F5-88C1-6123D8E3B793}"/>
            </c:ext>
          </c:extLst>
        </c:ser>
        <c:ser>
          <c:idx val="3"/>
          <c:order val="3"/>
          <c:tx>
            <c:strRef>
              <c:f>'Sales-Reps-Monthly'!$E$3:$E$4</c:f>
              <c:strCache>
                <c:ptCount val="1"/>
                <c:pt idx="0">
                  <c:v>Eric Jones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'Sales-Reps-Monthly'!$A$5:$A$11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'Sales-Reps-Monthly'!$E$5:$E$11</c:f>
              <c:numCache>
                <c:formatCode>General</c:formatCode>
                <c:ptCount val="6"/>
                <c:pt idx="0">
                  <c:v>20805.5</c:v>
                </c:pt>
                <c:pt idx="1">
                  <c:v>7910</c:v>
                </c:pt>
                <c:pt idx="2">
                  <c:v>14233.75</c:v>
                </c:pt>
                <c:pt idx="3">
                  <c:v>20415.5</c:v>
                </c:pt>
                <c:pt idx="4">
                  <c:v>14943.5</c:v>
                </c:pt>
                <c:pt idx="5">
                  <c:v>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F-45F5-88C1-6123D8E3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931919"/>
        <c:axId val="608932879"/>
      </c:barChart>
      <c:lineChart>
        <c:grouping val="standard"/>
        <c:varyColors val="0"/>
        <c:ser>
          <c:idx val="4"/>
          <c:order val="4"/>
          <c:tx>
            <c:strRef>
              <c:f>'Sales-Reps-Monthly'!$F$3:$F$4</c:f>
              <c:strCache>
                <c:ptCount val="1"/>
                <c:pt idx="0">
                  <c:v>Marc Williams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'Sales-Reps-Monthly'!$A$5:$A$11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'Sales-Reps-Monthly'!$F$5:$F$11</c:f>
              <c:numCache>
                <c:formatCode>General</c:formatCode>
                <c:ptCount val="6"/>
                <c:pt idx="0">
                  <c:v>6697.5</c:v>
                </c:pt>
                <c:pt idx="1">
                  <c:v>27985</c:v>
                </c:pt>
                <c:pt idx="2">
                  <c:v>13775</c:v>
                </c:pt>
                <c:pt idx="3">
                  <c:v>24928</c:v>
                </c:pt>
                <c:pt idx="4">
                  <c:v>31965</c:v>
                </c:pt>
                <c:pt idx="5">
                  <c:v>12749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F-45F5-88C1-6123D8E3B793}"/>
            </c:ext>
          </c:extLst>
        </c:ser>
        <c:ser>
          <c:idx val="5"/>
          <c:order val="5"/>
          <c:tx>
            <c:strRef>
              <c:f>'Sales-Reps-Monthly'!$G$3:$G$4</c:f>
              <c:strCache>
                <c:ptCount val="1"/>
                <c:pt idx="0">
                  <c:v>Sara Davis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'Sales-Reps-Monthly'!$A$5:$A$11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'Sales-Reps-Monthly'!$G$5:$G$11</c:f>
              <c:numCache>
                <c:formatCode>General</c:formatCode>
                <c:ptCount val="6"/>
                <c:pt idx="0">
                  <c:v>15480</c:v>
                </c:pt>
                <c:pt idx="1">
                  <c:v>2200</c:v>
                </c:pt>
                <c:pt idx="2">
                  <c:v>8906.25</c:v>
                </c:pt>
                <c:pt idx="3">
                  <c:v>9880</c:v>
                </c:pt>
                <c:pt idx="4">
                  <c:v>10716</c:v>
                </c:pt>
                <c:pt idx="5">
                  <c:v>23892.5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F-45F5-88C1-6123D8E3B793}"/>
            </c:ext>
          </c:extLst>
        </c:ser>
        <c:ser>
          <c:idx val="6"/>
          <c:order val="6"/>
          <c:tx>
            <c:strRef>
              <c:f>'Sales-Reps-Monthly'!$H$3:$H$4</c:f>
              <c:strCache>
                <c:ptCount val="1"/>
                <c:pt idx="0">
                  <c:v>Stacy Peters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'Sales-Reps-Monthly'!$A$5:$A$11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'Sales-Reps-Monthly'!$H$5:$H$11</c:f>
              <c:numCache>
                <c:formatCode>General</c:formatCode>
                <c:ptCount val="6"/>
                <c:pt idx="0">
                  <c:v>4900</c:v>
                </c:pt>
                <c:pt idx="1">
                  <c:v>3500</c:v>
                </c:pt>
                <c:pt idx="2">
                  <c:v>11605</c:v>
                </c:pt>
                <c:pt idx="3">
                  <c:v>22359.25</c:v>
                </c:pt>
                <c:pt idx="4">
                  <c:v>22053.75</c:v>
                </c:pt>
                <c:pt idx="5">
                  <c:v>20306.25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F-45F5-88C1-6123D8E3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31919"/>
        <c:axId val="608932879"/>
      </c:lineChart>
      <c:catAx>
        <c:axId val="6089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2879"/>
        <c:crosses val="autoZero"/>
        <c:auto val="1"/>
        <c:lblAlgn val="ctr"/>
        <c:lblOffset val="100"/>
        <c:noMultiLvlLbl val="0"/>
      </c:catAx>
      <c:valAx>
        <c:axId val="6089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[sales_data_analysis.xlsx]Discount VS No Discount - Model!PivotTable1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'Discount VS No Discount - Model'!$B$3:$B$4</c:f>
              <c:strCache>
                <c:ptCount val="1"/>
                <c:pt idx="0">
                  <c:v>Aero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43-41C6-83BF-0425101606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43-41C6-83BF-042510160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'Discount VS No Discount - Model'!$A$5:$A$7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'Discount VS No Discount - Model'!$B$5:$B$7</c:f>
              <c:numCache>
                <c:formatCode>General</c:formatCode>
                <c:ptCount val="2"/>
                <c:pt idx="0">
                  <c:v>14740</c:v>
                </c:pt>
                <c:pt idx="1">
                  <c:v>35739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F-4FD4-9CD2-3B49AF74F152}"/>
            </c:ext>
          </c:extLst>
        </c:ser>
        <c:ser>
          <c:idx val="1"/>
          <c:order val="1"/>
          <c:tx>
            <c:strRef>
              <c:f>'Discount VS No Discount - Model'!$C$3:$C$4</c:f>
              <c:strCache>
                <c:ptCount val="1"/>
                <c:pt idx="0">
                  <c:v>Cosmo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43-41C6-83BF-0425101606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3-41C6-83BF-042510160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'Discount VS No Discount - Model'!$A$5:$A$7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'Discount VS No Discount - Model'!$C$5:$C$7</c:f>
              <c:numCache>
                <c:formatCode>General</c:formatCode>
                <c:ptCount val="2"/>
                <c:pt idx="0">
                  <c:v>21750</c:v>
                </c:pt>
                <c:pt idx="1">
                  <c:v>73031.25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FF-4FD4-9CD2-3B49AF74F152}"/>
            </c:ext>
          </c:extLst>
        </c:ser>
        <c:ser>
          <c:idx val="2"/>
          <c:order val="2"/>
          <c:tx>
            <c:strRef>
              <c:f>'Discount VS No Discount - Model'!$D$3:$D$4</c:f>
              <c:strCache>
                <c:ptCount val="1"/>
                <c:pt idx="0">
                  <c:v>Energy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43-41C6-83BF-0425101606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43-41C6-83BF-042510160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'Discount VS No Discount - Model'!$A$5:$A$7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'Discount VS No Discount - Model'!$D$5:$D$7</c:f>
              <c:numCache>
                <c:formatCode>General</c:formatCode>
                <c:ptCount val="2"/>
                <c:pt idx="0">
                  <c:v>18900</c:v>
                </c:pt>
                <c:pt idx="1">
                  <c:v>106732.5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FF-4FD4-9CD2-3B49AF74F152}"/>
            </c:ext>
          </c:extLst>
        </c:ser>
        <c:ser>
          <c:idx val="3"/>
          <c:order val="3"/>
          <c:tx>
            <c:strRef>
              <c:f>'Discount VS No Discount - Model'!$E$3:$E$4</c:f>
              <c:strCache>
                <c:ptCount val="1"/>
                <c:pt idx="0">
                  <c:v>Flash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43-41C6-83BF-0425101606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43-41C6-83BF-042510160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'Discount VS No Discount - Model'!$A$5:$A$7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'Discount VS No Discount - Model'!$E$5:$E$7</c:f>
              <c:numCache>
                <c:formatCode>General</c:formatCode>
                <c:ptCount val="2"/>
                <c:pt idx="0">
                  <c:v>16450</c:v>
                </c:pt>
                <c:pt idx="1">
                  <c:v>70323.75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FF-4FD4-9CD2-3B49AF74F152}"/>
            </c:ext>
          </c:extLst>
        </c:ser>
        <c:ser>
          <c:idx val="4"/>
          <c:order val="4"/>
          <c:tx>
            <c:strRef>
              <c:f>'Discount VS No Discount - Model'!$F$3:$F$4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43-41C6-83BF-0425101606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43-41C6-83BF-042510160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'Discount VS No Discount - Model'!$A$5:$A$7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'Discount VS No Discount - Model'!$F$5:$F$7</c:f>
              <c:numCache>
                <c:formatCode>General</c:formatCode>
                <c:ptCount val="2"/>
                <c:pt idx="0">
                  <c:v>8060</c:v>
                </c:pt>
                <c:pt idx="1">
                  <c:v>95095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FF-4FD4-9CD2-3B49AF74F152}"/>
            </c:ext>
          </c:extLst>
        </c:ser>
        <c:ser>
          <c:idx val="5"/>
          <c:order val="5"/>
          <c:tx>
            <c:strRef>
              <c:f>'Discount VS No Discount - Model'!$G$3:$G$4</c:f>
              <c:strCache>
                <c:ptCount val="1"/>
                <c:pt idx="0">
                  <c:v>Volt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43-41C6-83BF-0425101606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43-41C6-83BF-042510160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'Discount VS No Discount - Model'!$A$5:$A$7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'Discount VS No Discount - Model'!$G$5:$G$7</c:f>
              <c:numCache>
                <c:formatCode>General</c:formatCode>
                <c:ptCount val="2"/>
                <c:pt idx="0">
                  <c:v>30385</c:v>
                </c:pt>
                <c:pt idx="1">
                  <c:v>70903.25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FF-4FD4-9CD2-3B49AF74F1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608256</xdr:colOff>
      <xdr:row>8</xdr:row>
      <xdr:rowOff>8741</xdr:rowOff>
    </xdr:from>
    <xdr:to>
      <xdr:col>11</xdr:col>
      <xdr:colOff>303456</xdr:colOff>
      <xdr:row>23</xdr:row>
      <xdr:rowOff>8741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4CE7B-C938-47E3-3DC2-E7B1A97C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80010</xdr:rowOff>
    </xdr:from>
    <xdr:to>
      <xdr:col>11</xdr:col>
      <xdr:colOff>38100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16300-E4CF-9D56-011C-50DADAF4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2</xdr:row>
      <xdr:rowOff>125730</xdr:rowOff>
    </xdr:from>
    <xdr:to>
      <xdr:col>11</xdr:col>
      <xdr:colOff>121920</xdr:colOff>
      <xdr:row>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D9F10-A62D-E002-0E55-5FC4FBBF4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1089660</xdr:colOff>
      <xdr:row>6</xdr:row>
      <xdr:rowOff>3810</xdr:rowOff>
    </xdr:from>
    <xdr:to>
      <xdr:col>7</xdr:col>
      <xdr:colOff>236220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7B99A-E622-2E18-6F26-2EEC7B2D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11</xdr:row>
      <xdr:rowOff>171450</xdr:rowOff>
    </xdr:from>
    <xdr:to>
      <xdr:col>9</xdr:col>
      <xdr:colOff>213360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0E60D-1E79-1021-8347-B2E8D4CA3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13</xdr:row>
      <xdr:rowOff>171450</xdr:rowOff>
    </xdr:from>
    <xdr:to>
      <xdr:col>8</xdr:col>
      <xdr:colOff>76200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C33E4-4265-431F-F234-9BA468380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7</xdr:row>
      <xdr:rowOff>171450</xdr:rowOff>
    </xdr:from>
    <xdr:to>
      <xdr:col>9</xdr:col>
      <xdr:colOff>289560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FDFA4-0504-04AA-10BD-D5CB0E187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ski" refreshedDate="45577.868193865739" createdVersion="8" refreshedVersion="8" minRefreshableVersion="3" recordCount="80" xr:uid="{696447BF-9980-4149-8027-FC107527C697}">
  <cacheSource type="worksheet">
    <worksheetSource name="Table1"/>
  </cacheSource>
  <cacheFields count="19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 count="72">
        <d v="2020-01-02T00:00:00"/>
        <d v="2020-01-06T00:00:00"/>
        <d v="2020-01-09T00:00:00"/>
        <d v="2020-01-12T00:00:00"/>
        <d v="2020-01-15T00:00:00"/>
        <d v="2020-01-18T00:00:00"/>
        <d v="2020-01-22T00:00:00"/>
        <d v="2020-01-26T00:00:00"/>
        <d v="2020-01-28T00:00:00"/>
        <d v="2020-02-04T00:00:00"/>
        <d v="2020-02-07T00:00:00"/>
        <d v="2020-02-08T00:00:00"/>
        <d v="2020-02-10T00:00:00"/>
        <d v="2020-02-12T00:00:00"/>
        <d v="2020-02-14T00:00:00"/>
        <d v="2020-02-15T00:00:00"/>
        <d v="2020-02-19T00:00:00"/>
        <d v="2020-02-21T00:00:00"/>
        <d v="2020-02-26T00:00:00"/>
        <d v="2020-02-28T00:00:00"/>
        <d v="2020-03-01T00:00:00"/>
        <d v="2020-03-04T00:00:00"/>
        <d v="2020-03-07T00:00:00"/>
        <d v="2020-03-09T00:00:00"/>
        <d v="2020-03-11T00:00:00"/>
        <d v="2020-03-12T00:00:00"/>
        <d v="2020-03-14T00:00:00"/>
        <d v="2020-03-18T00:00:00"/>
        <d v="2020-03-23T00:00:00"/>
        <d v="2020-03-24T00:00:00"/>
        <d v="2020-03-26T00:00:00"/>
        <d v="2020-03-28T00:00:00"/>
        <d v="2020-04-02T00:00:00"/>
        <d v="2020-04-06T00:00:00"/>
        <d v="2020-04-07T00:00:00"/>
        <d v="2020-04-11T00:00:00"/>
        <d v="2020-04-12T00:00:00"/>
        <d v="2020-04-14T00:00:00"/>
        <d v="2020-04-15T00:00:00"/>
        <d v="2020-04-16T00:00:00"/>
        <d v="2020-04-19T00:00:00"/>
        <d v="2020-04-20T00:00:00"/>
        <d v="2020-04-22T00:00:00"/>
        <d v="2020-04-23T00:00:00"/>
        <d v="2020-04-27T00:00:00"/>
        <d v="2020-04-30T00:00:00"/>
        <d v="2020-05-01T00:00:00"/>
        <d v="2020-05-03T00:00:00"/>
        <d v="2020-05-07T00:00:00"/>
        <d v="2020-05-08T00:00:00"/>
        <d v="2020-05-12T00:00:00"/>
        <d v="2020-05-13T00:00:00"/>
        <d v="2020-05-15T00:00:00"/>
        <d v="2020-05-17T00:00:00"/>
        <d v="2020-05-19T00:00:00"/>
        <d v="2020-05-21T00:00:00"/>
        <d v="2020-05-24T00:00:00"/>
        <d v="2020-05-26T00:00:00"/>
        <d v="2020-05-27T00:00:00"/>
        <d v="2020-05-28T00:00:00"/>
        <d v="2020-06-02T00:00:00"/>
        <d v="2020-06-05T00:00:00"/>
        <d v="2020-06-08T00:00:00"/>
        <d v="2020-06-09T00:00:00"/>
        <d v="2020-06-12T00:00:00"/>
        <d v="2020-06-14T00:00:00"/>
        <d v="1900-06-15T00:00:00"/>
        <d v="2020-06-18T00:00:00"/>
        <d v="2020-06-23T00:00:00"/>
        <d v="2020-06-24T00:00:00"/>
        <d v="2020-06-27T00:00:00"/>
        <d v="2020-06-29T00:00:00"/>
      </sharedItems>
      <fieldGroup par="18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 count="9">
        <s v="Bankia"/>
        <s v="Affinity"/>
        <s v="Telmark"/>
        <s v="Port Royale"/>
        <s v="Secspace"/>
        <s v="MarkPlus"/>
        <s v="Vento"/>
        <s v="Milago"/>
        <s v="Cruise"/>
      </sharedItems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 count="5">
        <s v="black"/>
        <s v="red"/>
        <s v="brown"/>
        <s v="gray"/>
        <s v="white"/>
      </sharedItems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 count="2">
        <s v="N"/>
        <s v="Y"/>
      </sharedItems>
    </cacheField>
    <cacheField name="Final Price" numFmtId="164">
      <sharedItems containsSemiMixedTypes="0" containsString="0" containsNumber="1" minValue="2200" maxValue="14962.5"/>
    </cacheField>
    <cacheField name="Months (Date)" numFmtId="0" databaseField="0">
      <fieldGroup base="1">
        <rangePr groupBy="months" startDate="1900-06-15T00:00:00" endDate="2020-06-30T00:00:00"/>
        <groupItems count="14">
          <s v="&lt;6/15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0"/>
        </groupItems>
      </fieldGroup>
    </cacheField>
    <cacheField name="Quarters (Date)" numFmtId="0" databaseField="0">
      <fieldGroup base="1">
        <rangePr groupBy="quarters" startDate="1900-06-15T00:00:00" endDate="2020-06-30T00:00:00"/>
        <groupItems count="6">
          <s v="&lt;6/15/1900"/>
          <s v="Qtr1"/>
          <s v="Qtr2"/>
          <s v="Qtr3"/>
          <s v="Qtr4"/>
          <s v="&gt;6/30/2020"/>
        </groupItems>
      </fieldGroup>
    </cacheField>
    <cacheField name="Years (Date)" numFmtId="0" databaseField="0">
      <fieldGroup base="1">
        <rangePr groupBy="years" startDate="1900-06-15T00:00:00" endDate="2020-06-30T00:00:00"/>
        <groupItems count="123">
          <s v="&lt;6/15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6/3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x v="0"/>
    <x v="0"/>
    <x v="0"/>
    <n v="132"/>
    <x v="0"/>
    <s v="Lucas Adams"/>
    <x v="0"/>
    <x v="0"/>
    <s v="F2248bl"/>
    <n v="15"/>
    <n v="235"/>
    <n v="3525"/>
    <x v="0"/>
    <n v="3525"/>
  </r>
  <r>
    <n v="2"/>
    <x v="1"/>
    <x v="0"/>
    <x v="1"/>
    <x v="1"/>
    <n v="144"/>
    <x v="1"/>
    <s v="Christina Bell"/>
    <x v="1"/>
    <x v="1"/>
    <s v="U2683rd"/>
    <n v="22"/>
    <n v="260"/>
    <n v="5720"/>
    <x v="1"/>
    <n v="5434"/>
  </r>
  <r>
    <n v="3"/>
    <x v="2"/>
    <x v="0"/>
    <x v="2"/>
    <x v="1"/>
    <n v="136"/>
    <x v="2"/>
    <s v="Emily Flores"/>
    <x v="2"/>
    <x v="0"/>
    <s v="E2376bl"/>
    <n v="16"/>
    <n v="350"/>
    <n v="5600"/>
    <x v="0"/>
    <n v="5600"/>
  </r>
  <r>
    <n v="4"/>
    <x v="3"/>
    <x v="0"/>
    <x v="3"/>
    <x v="2"/>
    <n v="144"/>
    <x v="1"/>
    <s v="Christina Bell"/>
    <x v="0"/>
    <x v="2"/>
    <s v="F2248br"/>
    <n v="30"/>
    <n v="235"/>
    <n v="7050"/>
    <x v="1"/>
    <n v="6697.5"/>
  </r>
  <r>
    <n v="5"/>
    <x v="3"/>
    <x v="0"/>
    <x v="0"/>
    <x v="0"/>
    <n v="166"/>
    <x v="3"/>
    <s v="Dan Hill"/>
    <x v="3"/>
    <x v="3"/>
    <s v="V2944gr"/>
    <n v="32"/>
    <n v="295"/>
    <n v="9440"/>
    <x v="1"/>
    <n v="8968"/>
  </r>
  <r>
    <n v="6"/>
    <x v="4"/>
    <x v="0"/>
    <x v="4"/>
    <x v="0"/>
    <n v="136"/>
    <x v="2"/>
    <s v="Emily Flores"/>
    <x v="2"/>
    <x v="2"/>
    <s v="E2376br"/>
    <n v="14"/>
    <n v="350"/>
    <n v="4900"/>
    <x v="0"/>
    <n v="4900"/>
  </r>
  <r>
    <n v="7"/>
    <x v="5"/>
    <x v="0"/>
    <x v="5"/>
    <x v="2"/>
    <n v="152"/>
    <x v="4"/>
    <s v="Rob Nelson"/>
    <x v="4"/>
    <x v="4"/>
    <s v="C2699wh"/>
    <n v="8"/>
    <n v="375"/>
    <n v="3000"/>
    <x v="0"/>
    <n v="3000"/>
  </r>
  <r>
    <n v="8"/>
    <x v="6"/>
    <x v="0"/>
    <x v="1"/>
    <x v="1"/>
    <n v="132"/>
    <x v="0"/>
    <s v="Lucas Adams"/>
    <x v="0"/>
    <x v="2"/>
    <s v="F2248br"/>
    <n v="22"/>
    <n v="235"/>
    <n v="5170"/>
    <x v="1"/>
    <n v="4911.5"/>
  </r>
  <r>
    <n v="9"/>
    <x v="6"/>
    <x v="0"/>
    <x v="2"/>
    <x v="1"/>
    <n v="136"/>
    <x v="2"/>
    <s v="Emily Flores"/>
    <x v="1"/>
    <x v="2"/>
    <s v="U2683br"/>
    <n v="40"/>
    <n v="260"/>
    <n v="10400"/>
    <x v="1"/>
    <n v="9880"/>
  </r>
  <r>
    <n v="10"/>
    <x v="7"/>
    <x v="0"/>
    <x v="0"/>
    <x v="0"/>
    <n v="166"/>
    <x v="3"/>
    <s v="Dan Hill"/>
    <x v="2"/>
    <x v="0"/>
    <s v="E2376bl"/>
    <n v="25"/>
    <n v="350"/>
    <n v="8750"/>
    <x v="1"/>
    <n v="8312.5"/>
  </r>
  <r>
    <n v="11"/>
    <x v="8"/>
    <x v="0"/>
    <x v="5"/>
    <x v="2"/>
    <n v="157"/>
    <x v="5"/>
    <s v="Matt Reed"/>
    <x v="2"/>
    <x v="0"/>
    <s v="E2376bl"/>
    <n v="33"/>
    <n v="350"/>
    <n v="11550"/>
    <x v="1"/>
    <n v="10972.5"/>
  </r>
  <r>
    <n v="12"/>
    <x v="9"/>
    <x v="1"/>
    <x v="3"/>
    <x v="2"/>
    <n v="178"/>
    <x v="6"/>
    <s v="Amanda Wood"/>
    <x v="3"/>
    <x v="4"/>
    <s v="V2944wh"/>
    <n v="15"/>
    <n v="295"/>
    <n v="4425"/>
    <x v="0"/>
    <n v="4425"/>
  </r>
  <r>
    <n v="13"/>
    <x v="10"/>
    <x v="1"/>
    <x v="0"/>
    <x v="0"/>
    <n v="180"/>
    <x v="7"/>
    <s v="Sam Cooper"/>
    <x v="4"/>
    <x v="3"/>
    <s v="C2699gr"/>
    <n v="10"/>
    <n v="375"/>
    <n v="3750"/>
    <x v="0"/>
    <n v="3750"/>
  </r>
  <r>
    <n v="14"/>
    <x v="11"/>
    <x v="1"/>
    <x v="6"/>
    <x v="1"/>
    <n v="132"/>
    <x v="0"/>
    <s v="Lucas Adams"/>
    <x v="1"/>
    <x v="2"/>
    <s v="U2683br"/>
    <n v="45"/>
    <n v="260"/>
    <n v="11700"/>
    <x v="1"/>
    <n v="11115"/>
  </r>
  <r>
    <n v="15"/>
    <x v="12"/>
    <x v="1"/>
    <x v="1"/>
    <x v="1"/>
    <n v="180"/>
    <x v="7"/>
    <s v="Sam Cooper"/>
    <x v="2"/>
    <x v="4"/>
    <s v="E2376wh"/>
    <n v="32"/>
    <n v="350"/>
    <n v="11200"/>
    <x v="1"/>
    <n v="10640"/>
  </r>
  <r>
    <n v="16"/>
    <x v="13"/>
    <x v="1"/>
    <x v="3"/>
    <x v="2"/>
    <n v="166"/>
    <x v="3"/>
    <s v="Dan Hill"/>
    <x v="2"/>
    <x v="0"/>
    <s v="E2376bl"/>
    <n v="28"/>
    <n v="350"/>
    <n v="9800"/>
    <x v="1"/>
    <n v="9310"/>
  </r>
  <r>
    <n v="17"/>
    <x v="14"/>
    <x v="1"/>
    <x v="2"/>
    <x v="1"/>
    <n v="162"/>
    <x v="8"/>
    <s v="Denise Harris"/>
    <x v="5"/>
    <x v="1"/>
    <s v="A2258rd"/>
    <n v="10"/>
    <n v="220"/>
    <n v="2200"/>
    <x v="0"/>
    <n v="2200"/>
  </r>
  <r>
    <n v="18"/>
    <x v="15"/>
    <x v="1"/>
    <x v="0"/>
    <x v="0"/>
    <n v="136"/>
    <x v="2"/>
    <s v="Emily Flores"/>
    <x v="1"/>
    <x v="2"/>
    <s v="U2683br"/>
    <n v="16"/>
    <n v="260"/>
    <n v="4160"/>
    <x v="0"/>
    <n v="4160"/>
  </r>
  <r>
    <n v="19"/>
    <x v="16"/>
    <x v="1"/>
    <x v="5"/>
    <x v="2"/>
    <n v="132"/>
    <x v="0"/>
    <s v="Lucas Adams"/>
    <x v="0"/>
    <x v="2"/>
    <s v="F2248br"/>
    <n v="35"/>
    <n v="235"/>
    <n v="8225"/>
    <x v="1"/>
    <n v="7813.75"/>
  </r>
  <r>
    <n v="20"/>
    <x v="17"/>
    <x v="1"/>
    <x v="1"/>
    <x v="1"/>
    <n v="132"/>
    <x v="0"/>
    <s v="Lucas Adams"/>
    <x v="3"/>
    <x v="0"/>
    <s v="V2944bl"/>
    <n v="12"/>
    <n v="295"/>
    <n v="3540"/>
    <x v="0"/>
    <n v="3540"/>
  </r>
  <r>
    <n v="21"/>
    <x v="18"/>
    <x v="1"/>
    <x v="3"/>
    <x v="2"/>
    <n v="136"/>
    <x v="2"/>
    <s v="Emily Flores"/>
    <x v="4"/>
    <x v="3"/>
    <s v="C2699gr"/>
    <n v="40"/>
    <n v="375"/>
    <n v="15000"/>
    <x v="1"/>
    <n v="14250"/>
  </r>
  <r>
    <n v="22"/>
    <x v="19"/>
    <x v="1"/>
    <x v="4"/>
    <x v="0"/>
    <n v="144"/>
    <x v="1"/>
    <s v="Christina Bell"/>
    <x v="2"/>
    <x v="2"/>
    <s v="E2376br"/>
    <n v="10"/>
    <n v="350"/>
    <n v="3500"/>
    <x v="0"/>
    <n v="3500"/>
  </r>
  <r>
    <n v="23"/>
    <x v="20"/>
    <x v="2"/>
    <x v="2"/>
    <x v="1"/>
    <n v="132"/>
    <x v="0"/>
    <s v="Lucas Adams"/>
    <x v="4"/>
    <x v="0"/>
    <s v="C2699bl"/>
    <n v="25"/>
    <n v="375"/>
    <n v="9375"/>
    <x v="1"/>
    <n v="8906.25"/>
  </r>
  <r>
    <n v="24"/>
    <x v="21"/>
    <x v="2"/>
    <x v="6"/>
    <x v="1"/>
    <n v="162"/>
    <x v="8"/>
    <s v="Denise Harris"/>
    <x v="1"/>
    <x v="0"/>
    <s v="U2683bl"/>
    <n v="50"/>
    <n v="260"/>
    <n v="13000"/>
    <x v="1"/>
    <n v="12350"/>
  </r>
  <r>
    <n v="25"/>
    <x v="22"/>
    <x v="2"/>
    <x v="1"/>
    <x v="1"/>
    <n v="180"/>
    <x v="7"/>
    <s v="Sam Cooper"/>
    <x v="0"/>
    <x v="4"/>
    <s v="F2248wh"/>
    <n v="22"/>
    <n v="235"/>
    <n v="5170"/>
    <x v="1"/>
    <n v="4911.5"/>
  </r>
  <r>
    <n v="26"/>
    <x v="23"/>
    <x v="2"/>
    <x v="0"/>
    <x v="0"/>
    <n v="144"/>
    <x v="1"/>
    <s v="Christina Bell"/>
    <x v="3"/>
    <x v="2"/>
    <s v="V2944br"/>
    <n v="15"/>
    <n v="295"/>
    <n v="4425"/>
    <x v="0"/>
    <n v="4425"/>
  </r>
  <r>
    <n v="27"/>
    <x v="24"/>
    <x v="2"/>
    <x v="4"/>
    <x v="0"/>
    <n v="166"/>
    <x v="3"/>
    <s v="Dan Hill"/>
    <x v="5"/>
    <x v="4"/>
    <s v="A2258wh"/>
    <n v="10"/>
    <n v="220"/>
    <n v="2200"/>
    <x v="0"/>
    <n v="2200"/>
  </r>
  <r>
    <n v="28"/>
    <x v="25"/>
    <x v="2"/>
    <x v="3"/>
    <x v="2"/>
    <n v="178"/>
    <x v="6"/>
    <s v="Amanda Wood"/>
    <x v="2"/>
    <x v="0"/>
    <s v="E2376bl"/>
    <n v="20"/>
    <n v="350"/>
    <n v="7000"/>
    <x v="1"/>
    <n v="6650"/>
  </r>
  <r>
    <n v="29"/>
    <x v="26"/>
    <x v="2"/>
    <x v="6"/>
    <x v="1"/>
    <n v="157"/>
    <x v="5"/>
    <s v="Matt Reed"/>
    <x v="0"/>
    <x v="3"/>
    <s v="F2248gr"/>
    <n v="14"/>
    <n v="235"/>
    <n v="3290"/>
    <x v="0"/>
    <n v="3290"/>
  </r>
  <r>
    <n v="30"/>
    <x v="27"/>
    <x v="2"/>
    <x v="1"/>
    <x v="1"/>
    <n v="152"/>
    <x v="4"/>
    <s v="Rob Nelson"/>
    <x v="5"/>
    <x v="3"/>
    <s v="A2258gr"/>
    <n v="28"/>
    <n v="220"/>
    <n v="6160"/>
    <x v="1"/>
    <n v="5852"/>
  </r>
  <r>
    <n v="31"/>
    <x v="28"/>
    <x v="2"/>
    <x v="6"/>
    <x v="1"/>
    <n v="162"/>
    <x v="8"/>
    <s v="Denise Harris"/>
    <x v="0"/>
    <x v="0"/>
    <s v="F2248bl"/>
    <n v="12"/>
    <n v="235"/>
    <n v="2820"/>
    <x v="0"/>
    <n v="2820"/>
  </r>
  <r>
    <n v="32"/>
    <x v="29"/>
    <x v="2"/>
    <x v="0"/>
    <x v="0"/>
    <n v="180"/>
    <x v="7"/>
    <s v="Sam Cooper"/>
    <x v="3"/>
    <x v="4"/>
    <s v="V2944wh"/>
    <n v="35"/>
    <n v="295"/>
    <n v="10325"/>
    <x v="1"/>
    <n v="9808.75"/>
  </r>
  <r>
    <n v="33"/>
    <x v="30"/>
    <x v="2"/>
    <x v="3"/>
    <x v="2"/>
    <n v="178"/>
    <x v="6"/>
    <s v="Amanda Wood"/>
    <x v="4"/>
    <x v="4"/>
    <s v="C2699wh"/>
    <n v="20"/>
    <n v="375"/>
    <n v="7500"/>
    <x v="1"/>
    <n v="7125"/>
  </r>
  <r>
    <n v="34"/>
    <x v="31"/>
    <x v="2"/>
    <x v="4"/>
    <x v="0"/>
    <n v="152"/>
    <x v="4"/>
    <s v="Rob Nelson"/>
    <x v="5"/>
    <x v="3"/>
    <s v="A2258gr"/>
    <n v="45"/>
    <n v="220"/>
    <n v="9900"/>
    <x v="1"/>
    <n v="9405"/>
  </r>
  <r>
    <n v="35"/>
    <x v="32"/>
    <x v="3"/>
    <x v="1"/>
    <x v="1"/>
    <n v="136"/>
    <x v="2"/>
    <s v="Emily Flores"/>
    <x v="4"/>
    <x v="0"/>
    <s v="C2699bl"/>
    <n v="15"/>
    <n v="375"/>
    <n v="5625"/>
    <x v="0"/>
    <n v="5625"/>
  </r>
  <r>
    <n v="36"/>
    <x v="33"/>
    <x v="3"/>
    <x v="6"/>
    <x v="1"/>
    <n v="132"/>
    <x v="0"/>
    <s v="Lucas Adams"/>
    <x v="2"/>
    <x v="0"/>
    <s v="E2376bl"/>
    <n v="14"/>
    <n v="350"/>
    <n v="4900"/>
    <x v="0"/>
    <n v="4900"/>
  </r>
  <r>
    <n v="37"/>
    <x v="34"/>
    <x v="3"/>
    <x v="3"/>
    <x v="2"/>
    <n v="157"/>
    <x v="5"/>
    <s v="Matt Reed"/>
    <x v="3"/>
    <x v="3"/>
    <s v="V2944gr"/>
    <n v="32"/>
    <n v="295"/>
    <n v="9440"/>
    <x v="1"/>
    <n v="8968"/>
  </r>
  <r>
    <n v="38"/>
    <x v="35"/>
    <x v="3"/>
    <x v="2"/>
    <x v="1"/>
    <n v="132"/>
    <x v="0"/>
    <s v="Lucas Adams"/>
    <x v="1"/>
    <x v="0"/>
    <s v="U2683bl"/>
    <n v="40"/>
    <n v="260"/>
    <n v="10400"/>
    <x v="1"/>
    <n v="9880"/>
  </r>
  <r>
    <n v="39"/>
    <x v="36"/>
    <x v="3"/>
    <x v="4"/>
    <x v="0"/>
    <n v="166"/>
    <x v="3"/>
    <s v="Dan Hill"/>
    <x v="0"/>
    <x v="0"/>
    <s v="F2248bl"/>
    <n v="45"/>
    <n v="235"/>
    <n v="10575"/>
    <x v="1"/>
    <n v="10046.25"/>
  </r>
  <r>
    <n v="40"/>
    <x v="36"/>
    <x v="3"/>
    <x v="1"/>
    <x v="1"/>
    <n v="180"/>
    <x v="7"/>
    <s v="Sam Cooper"/>
    <x v="5"/>
    <x v="4"/>
    <s v="A2258wh"/>
    <n v="24"/>
    <n v="220"/>
    <n v="5280"/>
    <x v="1"/>
    <n v="5016"/>
  </r>
  <r>
    <n v="41"/>
    <x v="37"/>
    <x v="3"/>
    <x v="6"/>
    <x v="1"/>
    <n v="132"/>
    <x v="0"/>
    <s v="Lucas Adams"/>
    <x v="4"/>
    <x v="0"/>
    <s v="C2699bl"/>
    <n v="30"/>
    <n v="375"/>
    <n v="11250"/>
    <x v="1"/>
    <n v="10687.5"/>
  </r>
  <r>
    <n v="42"/>
    <x v="38"/>
    <x v="3"/>
    <x v="6"/>
    <x v="1"/>
    <n v="144"/>
    <x v="1"/>
    <s v="Christina Bell"/>
    <x v="1"/>
    <x v="1"/>
    <s v="U2683rd"/>
    <n v="15"/>
    <n v="260"/>
    <n v="3900"/>
    <x v="0"/>
    <n v="3900"/>
  </r>
  <r>
    <n v="43"/>
    <x v="39"/>
    <x v="3"/>
    <x v="4"/>
    <x v="0"/>
    <n v="157"/>
    <x v="5"/>
    <s v="Matt Reed"/>
    <x v="4"/>
    <x v="0"/>
    <s v="C2699bl"/>
    <n v="15"/>
    <n v="375"/>
    <n v="5625"/>
    <x v="0"/>
    <n v="5625"/>
  </r>
  <r>
    <n v="44"/>
    <x v="40"/>
    <x v="3"/>
    <x v="0"/>
    <x v="0"/>
    <n v="180"/>
    <x v="7"/>
    <s v="Sam Cooper"/>
    <x v="3"/>
    <x v="2"/>
    <s v="V2944br"/>
    <n v="42"/>
    <n v="295"/>
    <n v="12390"/>
    <x v="1"/>
    <n v="11770.5"/>
  </r>
  <r>
    <n v="45"/>
    <x v="41"/>
    <x v="3"/>
    <x v="0"/>
    <x v="0"/>
    <n v="132"/>
    <x v="0"/>
    <s v="Lucas Adams"/>
    <x v="2"/>
    <x v="0"/>
    <s v="E2376bl"/>
    <n v="26"/>
    <n v="350"/>
    <n v="9100"/>
    <x v="1"/>
    <n v="8645"/>
  </r>
  <r>
    <n v="46"/>
    <x v="42"/>
    <x v="3"/>
    <x v="3"/>
    <x v="2"/>
    <n v="162"/>
    <x v="8"/>
    <s v="Denise Harris"/>
    <x v="1"/>
    <x v="3"/>
    <s v="U2683gr"/>
    <n v="35"/>
    <n v="260"/>
    <n v="9100"/>
    <x v="1"/>
    <n v="8645"/>
  </r>
  <r>
    <n v="47"/>
    <x v="43"/>
    <x v="3"/>
    <x v="4"/>
    <x v="0"/>
    <n v="144"/>
    <x v="1"/>
    <s v="Christina Bell"/>
    <x v="5"/>
    <x v="4"/>
    <s v="A2258wh"/>
    <n v="32"/>
    <n v="220"/>
    <n v="7040"/>
    <x v="1"/>
    <n v="6688"/>
  </r>
  <r>
    <n v="48"/>
    <x v="44"/>
    <x v="3"/>
    <x v="6"/>
    <x v="1"/>
    <n v="132"/>
    <x v="0"/>
    <s v="Lucas Adams"/>
    <x v="3"/>
    <x v="2"/>
    <s v="V2944br"/>
    <n v="18"/>
    <n v="295"/>
    <n v="5310"/>
    <x v="0"/>
    <n v="5310"/>
  </r>
  <r>
    <n v="49"/>
    <x v="44"/>
    <x v="3"/>
    <x v="3"/>
    <x v="2"/>
    <n v="180"/>
    <x v="7"/>
    <s v="Sam Cooper"/>
    <x v="2"/>
    <x v="0"/>
    <s v="E2376bl"/>
    <n v="22"/>
    <n v="350"/>
    <n v="7700"/>
    <x v="1"/>
    <n v="7315"/>
  </r>
  <r>
    <n v="50"/>
    <x v="45"/>
    <x v="3"/>
    <x v="5"/>
    <x v="2"/>
    <n v="162"/>
    <x v="8"/>
    <s v="Denise Harris"/>
    <x v="0"/>
    <x v="3"/>
    <s v="F2248gr"/>
    <n v="38"/>
    <n v="235"/>
    <n v="8930"/>
    <x v="1"/>
    <n v="8483.5"/>
  </r>
  <r>
    <n v="51"/>
    <x v="46"/>
    <x v="4"/>
    <x v="0"/>
    <x v="0"/>
    <n v="180"/>
    <x v="7"/>
    <s v="Sam Cooper"/>
    <x v="5"/>
    <x v="0"/>
    <s v="A2258bl"/>
    <n v="42"/>
    <n v="220"/>
    <n v="9240"/>
    <x v="1"/>
    <n v="8778"/>
  </r>
  <r>
    <n v="52"/>
    <x v="47"/>
    <x v="4"/>
    <x v="6"/>
    <x v="1"/>
    <n v="162"/>
    <x v="8"/>
    <s v="Denise Harris"/>
    <x v="3"/>
    <x v="1"/>
    <s v="V2944rd"/>
    <n v="15"/>
    <n v="295"/>
    <n v="4425"/>
    <x v="0"/>
    <n v="4425"/>
  </r>
  <r>
    <n v="53"/>
    <x v="48"/>
    <x v="4"/>
    <x v="3"/>
    <x v="2"/>
    <n v="136"/>
    <x v="2"/>
    <s v="Emily Flores"/>
    <x v="4"/>
    <x v="3"/>
    <s v="C2699gr"/>
    <n v="10"/>
    <n v="375"/>
    <n v="3750"/>
    <x v="0"/>
    <n v="3750"/>
  </r>
  <r>
    <n v="54"/>
    <x v="49"/>
    <x v="4"/>
    <x v="2"/>
    <x v="1"/>
    <n v="136"/>
    <x v="2"/>
    <s v="Emily Flores"/>
    <x v="0"/>
    <x v="0"/>
    <s v="F2248bl"/>
    <n v="26"/>
    <n v="235"/>
    <n v="6110"/>
    <x v="1"/>
    <n v="5804.5"/>
  </r>
  <r>
    <n v="55"/>
    <x v="50"/>
    <x v="4"/>
    <x v="4"/>
    <x v="0"/>
    <n v="152"/>
    <x v="4"/>
    <s v="Rob Nelson"/>
    <x v="0"/>
    <x v="1"/>
    <s v="F2248rd"/>
    <n v="40"/>
    <n v="235"/>
    <n v="9400"/>
    <x v="1"/>
    <n v="8930"/>
  </r>
  <r>
    <n v="56"/>
    <x v="51"/>
    <x v="4"/>
    <x v="5"/>
    <x v="2"/>
    <n v="180"/>
    <x v="7"/>
    <s v="Sam Cooper"/>
    <x v="1"/>
    <x v="0"/>
    <s v="U2683bl"/>
    <n v="30"/>
    <n v="260"/>
    <n v="7800"/>
    <x v="1"/>
    <n v="7410"/>
  </r>
  <r>
    <n v="57"/>
    <x v="52"/>
    <x v="4"/>
    <x v="3"/>
    <x v="2"/>
    <n v="152"/>
    <x v="4"/>
    <s v="Rob Nelson"/>
    <x v="2"/>
    <x v="3"/>
    <s v="E2376gr"/>
    <n v="26"/>
    <n v="350"/>
    <n v="9100"/>
    <x v="1"/>
    <n v="8645"/>
  </r>
  <r>
    <n v="58"/>
    <x v="53"/>
    <x v="4"/>
    <x v="4"/>
    <x v="0"/>
    <n v="132"/>
    <x v="0"/>
    <s v="Lucas Adams"/>
    <x v="3"/>
    <x v="0"/>
    <s v="V2944bl"/>
    <n v="18"/>
    <n v="295"/>
    <n v="5310"/>
    <x v="0"/>
    <n v="5310"/>
  </r>
  <r>
    <n v="59"/>
    <x v="54"/>
    <x v="4"/>
    <x v="2"/>
    <x v="1"/>
    <n v="180"/>
    <x v="7"/>
    <s v="Sam Cooper"/>
    <x v="0"/>
    <x v="3"/>
    <s v="F2248gr"/>
    <n v="22"/>
    <n v="235"/>
    <n v="5170"/>
    <x v="1"/>
    <n v="4911.5"/>
  </r>
  <r>
    <n v="60"/>
    <x v="55"/>
    <x v="4"/>
    <x v="3"/>
    <x v="2"/>
    <n v="144"/>
    <x v="1"/>
    <s v="Christina Bell"/>
    <x v="2"/>
    <x v="0"/>
    <s v="E2376bl"/>
    <n v="42"/>
    <n v="350"/>
    <n v="14700"/>
    <x v="1"/>
    <n v="13965"/>
  </r>
  <r>
    <n v="61"/>
    <x v="55"/>
    <x v="4"/>
    <x v="6"/>
    <x v="1"/>
    <n v="162"/>
    <x v="8"/>
    <s v="Denise Harris"/>
    <x v="2"/>
    <x v="4"/>
    <s v="E2376wh"/>
    <n v="45"/>
    <n v="350"/>
    <n v="15750"/>
    <x v="1"/>
    <n v="14962.5"/>
  </r>
  <r>
    <n v="62"/>
    <x v="56"/>
    <x v="4"/>
    <x v="3"/>
    <x v="2"/>
    <n v="132"/>
    <x v="0"/>
    <s v="Lucas Adams"/>
    <x v="3"/>
    <x v="1"/>
    <s v="V2944rd"/>
    <n v="20"/>
    <n v="295"/>
    <n v="5900"/>
    <x v="1"/>
    <n v="5605"/>
  </r>
  <r>
    <n v="63"/>
    <x v="57"/>
    <x v="4"/>
    <x v="0"/>
    <x v="0"/>
    <n v="136"/>
    <x v="2"/>
    <s v="Emily Flores"/>
    <x v="3"/>
    <x v="0"/>
    <s v="V2944bl"/>
    <n v="22"/>
    <n v="295"/>
    <n v="6490"/>
    <x v="1"/>
    <n v="6165.5"/>
  </r>
  <r>
    <n v="64"/>
    <x v="58"/>
    <x v="4"/>
    <x v="5"/>
    <x v="2"/>
    <n v="157"/>
    <x v="5"/>
    <s v="Matt Reed"/>
    <x v="5"/>
    <x v="4"/>
    <s v="A2258wh"/>
    <n v="15"/>
    <n v="220"/>
    <n v="3300"/>
    <x v="0"/>
    <n v="3300"/>
  </r>
  <r>
    <n v="65"/>
    <x v="59"/>
    <x v="4"/>
    <x v="4"/>
    <x v="0"/>
    <n v="132"/>
    <x v="0"/>
    <s v="Lucas Adams"/>
    <x v="0"/>
    <x v="2"/>
    <s v="F2248br"/>
    <n v="35"/>
    <n v="235"/>
    <n v="8225"/>
    <x v="1"/>
    <n v="7813.75"/>
  </r>
  <r>
    <n v="66"/>
    <x v="60"/>
    <x v="5"/>
    <x v="5"/>
    <x v="2"/>
    <n v="178"/>
    <x v="6"/>
    <s v="Amanda Wood"/>
    <x v="4"/>
    <x v="3"/>
    <s v="C2699gr"/>
    <n v="33"/>
    <n v="375"/>
    <n v="12375"/>
    <x v="1"/>
    <n v="11756.25"/>
  </r>
  <r>
    <n v="67"/>
    <x v="61"/>
    <x v="5"/>
    <x v="3"/>
    <x v="2"/>
    <n v="144"/>
    <x v="1"/>
    <s v="Christina Bell"/>
    <x v="1"/>
    <x v="0"/>
    <s v="U2683bl"/>
    <n v="22"/>
    <n v="260"/>
    <n v="5720"/>
    <x v="1"/>
    <n v="5434"/>
  </r>
  <r>
    <n v="68"/>
    <x v="61"/>
    <x v="5"/>
    <x v="5"/>
    <x v="2"/>
    <n v="136"/>
    <x v="2"/>
    <s v="Emily Flores"/>
    <x v="1"/>
    <x v="3"/>
    <s v="U2683gr"/>
    <n v="26"/>
    <n v="260"/>
    <n v="6760"/>
    <x v="1"/>
    <n v="6422"/>
  </r>
  <r>
    <n v="69"/>
    <x v="62"/>
    <x v="5"/>
    <x v="0"/>
    <x v="0"/>
    <n v="132"/>
    <x v="0"/>
    <s v="Lucas Adams"/>
    <x v="5"/>
    <x v="1"/>
    <s v="A2258rd"/>
    <n v="16"/>
    <n v="220"/>
    <n v="3520"/>
    <x v="0"/>
    <n v="3520"/>
  </r>
  <r>
    <n v="70"/>
    <x v="63"/>
    <x v="5"/>
    <x v="6"/>
    <x v="1"/>
    <n v="178"/>
    <x v="6"/>
    <s v="Amanda Wood"/>
    <x v="3"/>
    <x v="0"/>
    <s v="V2944bl"/>
    <n v="10"/>
    <n v="295"/>
    <n v="2950"/>
    <x v="0"/>
    <n v="2950"/>
  </r>
  <r>
    <n v="71"/>
    <x v="63"/>
    <x v="5"/>
    <x v="2"/>
    <x v="1"/>
    <n v="162"/>
    <x v="8"/>
    <s v="Denise Harris"/>
    <x v="1"/>
    <x v="0"/>
    <s v="U2683bl"/>
    <n v="40"/>
    <n v="260"/>
    <n v="10400"/>
    <x v="1"/>
    <n v="9880"/>
  </r>
  <r>
    <n v="72"/>
    <x v="64"/>
    <x v="5"/>
    <x v="1"/>
    <x v="1"/>
    <n v="157"/>
    <x v="5"/>
    <s v="Matt Reed"/>
    <x v="0"/>
    <x v="2"/>
    <s v="F2248br"/>
    <n v="15"/>
    <n v="235"/>
    <n v="3525"/>
    <x v="0"/>
    <n v="3525"/>
  </r>
  <r>
    <n v="73"/>
    <x v="65"/>
    <x v="5"/>
    <x v="4"/>
    <x v="0"/>
    <n v="132"/>
    <x v="0"/>
    <s v="Lucas Adams"/>
    <x v="4"/>
    <x v="3"/>
    <s v="C2699gr"/>
    <n v="25"/>
    <n v="375"/>
    <n v="9375"/>
    <x v="1"/>
    <n v="8906.25"/>
  </r>
  <r>
    <n v="74"/>
    <x v="66"/>
    <x v="5"/>
    <x v="0"/>
    <x v="0"/>
    <n v="144"/>
    <x v="1"/>
    <s v="Christina Bell"/>
    <x v="3"/>
    <x v="3"/>
    <s v="V2944gr"/>
    <n v="20"/>
    <n v="295"/>
    <n v="5900"/>
    <x v="1"/>
    <n v="5605"/>
  </r>
  <r>
    <n v="75"/>
    <x v="67"/>
    <x v="5"/>
    <x v="5"/>
    <x v="2"/>
    <n v="166"/>
    <x v="3"/>
    <s v="Dan Hill"/>
    <x v="1"/>
    <x v="1"/>
    <s v="U2683rd"/>
    <n v="35"/>
    <n v="260"/>
    <n v="9100"/>
    <x v="1"/>
    <n v="8645"/>
  </r>
  <r>
    <n v="76"/>
    <x v="68"/>
    <x v="5"/>
    <x v="3"/>
    <x v="2"/>
    <n v="178"/>
    <x v="6"/>
    <s v="Amanda Wood"/>
    <x v="2"/>
    <x v="0"/>
    <s v="E2376bl"/>
    <n v="22"/>
    <n v="350"/>
    <n v="7700"/>
    <x v="1"/>
    <n v="7315"/>
  </r>
  <r>
    <n v="77"/>
    <x v="69"/>
    <x v="5"/>
    <x v="1"/>
    <x v="1"/>
    <n v="166"/>
    <x v="3"/>
    <s v="Dan Hill"/>
    <x v="5"/>
    <x v="4"/>
    <s v="A2258wh"/>
    <n v="16"/>
    <n v="220"/>
    <n v="3520"/>
    <x v="0"/>
    <n v="3520"/>
  </r>
  <r>
    <n v="78"/>
    <x v="70"/>
    <x v="5"/>
    <x v="2"/>
    <x v="1"/>
    <n v="162"/>
    <x v="8"/>
    <s v="Denise Harris"/>
    <x v="3"/>
    <x v="0"/>
    <s v="V2944bl"/>
    <n v="50"/>
    <n v="295"/>
    <n v="14750"/>
    <x v="1"/>
    <n v="14012.5"/>
  </r>
  <r>
    <n v="79"/>
    <x v="71"/>
    <x v="5"/>
    <x v="4"/>
    <x v="0"/>
    <n v="178"/>
    <x v="6"/>
    <s v="Amanda Wood"/>
    <x v="4"/>
    <x v="3"/>
    <s v="C2699gr"/>
    <n v="32"/>
    <n v="375"/>
    <n v="12000"/>
    <x v="1"/>
    <n v="11400"/>
  </r>
  <r>
    <n v="80"/>
    <x v="71"/>
    <x v="5"/>
    <x v="1"/>
    <x v="1"/>
    <n v="136"/>
    <x v="2"/>
    <s v="Emily Flores"/>
    <x v="0"/>
    <x v="4"/>
    <s v="F2248wh"/>
    <n v="14"/>
    <n v="235"/>
    <n v="3290"/>
    <x v="0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50119-EBD8-416D-9B56-5D9FEC1AAC0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1" firstHeaderRow="1" firstDataRow="1" firstDataCol="1"/>
  <pivotFields count="19">
    <pivotField showAll="0"/>
    <pivotField numFmtId="14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showAll="0"/>
    <pivotField axis="axisRow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4" showAll="0"/>
    <pivotField showAll="0" defaultSubtotal="0"/>
    <pivotField showAll="0" defaultSubtotal="0"/>
    <pivotField showAll="0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Final Price" fld="15" subtotal="average" baseField="3" baseItem="0"/>
  </dataFields>
  <formats count="2">
    <format dxfId="1">
      <pivotArea collapsedLevelsAreSubtotals="1" fieldPosition="0">
        <references count="1">
          <reference field="3" count="3">
            <x v="1"/>
            <x v="2"/>
            <x v="3"/>
          </reference>
        </references>
      </pivotArea>
    </format>
    <format dxfId="0">
      <pivotArea collapsedLevelsAreSubtotals="1" fieldPosition="0">
        <references count="1">
          <reference field="3" count="2">
            <x v="5"/>
            <x v="6"/>
          </reference>
        </references>
      </pivotArea>
    </format>
  </format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08506-FC46-4085-9129-2B645330E45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2" firstHeaderRow="1" firstDataRow="1" firstDataCol="1"/>
  <pivotFields count="19">
    <pivotField showAll="0"/>
    <pivotField axis="axisRow" numFmtId="14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4" showAll="0"/>
    <pivotField showAll="0" defaultSubtotal="0">
      <items count="14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  <pivotField showAll="0" defaultSubtotal="0">
      <items count="6">
        <item h="1" sd="0" x="0"/>
        <item sd="0" x="1"/>
        <item sd="0" x="2"/>
        <item h="1" sd="0" x="3"/>
        <item h="1" sd="0" x="4"/>
        <item h="1" sd="0" x="5"/>
      </items>
    </pivotField>
    <pivotField showAll="0" defaultSubtotal="0">
      <items count="123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h="1" sd="0" x="101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x="121"/>
        <item h="1" sd="0" x="122"/>
      </items>
    </pivotField>
  </pivotFields>
  <rowFields count="2">
    <field x="2"/>
    <field x="1"/>
  </rowFields>
  <rowItems count="79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4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5"/>
    </i>
    <i r="1">
      <x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t="grand">
      <x/>
    </i>
  </rowItems>
  <colItems count="1">
    <i/>
  </colItems>
  <dataFields count="1">
    <dataField name="Sum of Final Price" fld="1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59069-508A-448E-A6E7-F879F9EBACC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5" firstHeaderRow="1" firstDataRow="2" firstDataCol="1"/>
  <pivotFields count="19">
    <pivotField showAll="0"/>
    <pivotField numFmtId="14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7">
        <item x="5"/>
        <item x="4"/>
        <item x="2"/>
        <item x="0"/>
        <item x="1"/>
        <item x="3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numFmtId="164" showAll="0"/>
    <pivotField numFmtId="164" showAll="0"/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Final Price" fld="1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642FB-2034-4B9E-9DD8-ACB54B07933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1" firstHeaderRow="1" firstDataRow="2" firstDataCol="1"/>
  <pivotFields count="19">
    <pivotField showAll="0"/>
    <pivotField numFmtId="14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inal Price" fld="15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AC002-892B-4578-BED9-AE16E78DC6C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I11" firstHeaderRow="1" firstDataRow="2" firstDataCol="1"/>
  <pivotFields count="19">
    <pivotField showAll="0"/>
    <pivotField numFmtId="14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nal Price" fld="15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18901-0544-48F0-A2B1-7D29C8815C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H7" firstHeaderRow="1" firstDataRow="2" firstDataCol="1"/>
  <pivotFields count="19">
    <pivotField showAll="0"/>
    <pivotField numFmtId="14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>
      <items count="10">
        <item x="1"/>
        <item x="0"/>
        <item x="8"/>
        <item x="5"/>
        <item x="7"/>
        <item x="3"/>
        <item x="4"/>
        <item x="2"/>
        <item x="6"/>
        <item t="default"/>
      </items>
    </pivotField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numFmtId="164" showAll="0"/>
    <pivotField numFmtId="164" showAll="0"/>
    <pivotField axis="axisRow" showAll="0">
      <items count="3">
        <item x="0"/>
        <item x="1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inal Price" fld="15" baseField="0" baseItem="0"/>
  </dataFields>
  <chartFormats count="18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0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1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4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4" count="1" selected="0">
            <x v="1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4" count="1" selected="0">
            <x v="0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4" count="1" selected="0">
            <x v="1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4" count="1" selected="0">
            <x v="0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4" count="1" selected="0">
            <x v="1"/>
          </reference>
        </references>
      </pivotArea>
    </chartFormat>
    <chartFormat chart="8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4" count="1" selected="0">
            <x v="0"/>
          </reference>
        </references>
      </pivotArea>
    </chartFormat>
    <chartFormat chart="8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4" count="1" selected="0">
            <x v="1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4" count="1" selected="0">
            <x v="0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7FCB7-95D1-4CF3-8BEE-7D165AF7F377}" name="Table1" displayName="Table1" ref="A4:P84" totalsRowShown="0" headerRowDxfId="15">
  <autoFilter ref="A4:P84" xr:uid="{A767FCB7-95D1-4CF3-8BEE-7D165AF7F377}"/>
  <sortState xmlns:xlrd2="http://schemas.microsoft.com/office/spreadsheetml/2017/richdata2" ref="A5:P84">
    <sortCondition ref="D4:D84"/>
  </sortState>
  <tableColumns count="16">
    <tableColumn id="1" xr3:uid="{2BA07FAC-4ED1-4254-8D6F-F2A629BCA534}" name="Num"/>
    <tableColumn id="2" xr3:uid="{6141E3BE-D9D6-4630-A62D-FC4877A0AA76}" name="Date" dataDxfId="14"/>
    <tableColumn id="3" xr3:uid="{E4D73F7C-3833-45AC-8756-2298635DB2D4}" name="Month" dataDxfId="13"/>
    <tableColumn id="4" xr3:uid="{A154869F-83E0-4162-8087-348FF3279E1E}" name="Sales Rep" dataDxfId="12"/>
    <tableColumn id="5" xr3:uid="{99D9A23F-D6C9-4999-8213-BE263326F01D}" name="Region" dataDxfId="11"/>
    <tableColumn id="6" xr3:uid="{DE38863C-4945-4DE2-AC0F-68FA28342F5C}" name="Customer ID" dataDxfId="10"/>
    <tableColumn id="16" xr3:uid="{04ACF52C-82E5-440F-97CD-75045CA4C7D8}" name="Company Name" dataDxfId="9">
      <calculatedColumnFormula>VLOOKUP(Table1[[#This Row],[Customer ID]],'Customer Info'!$A$4:$C$12,2,FALSE)</calculatedColumnFormula>
    </tableColumn>
    <tableColumn id="17" xr3:uid="{625132F7-B0E0-47FC-9050-B17F0DA886EC}" name="Representative" dataDxfId="8">
      <calculatedColumnFormula>VLOOKUP(Table1[[#This Row],[Customer ID]],'Customer Info'!$A$4:$C$12,3,FALSE)</calculatedColumnFormula>
    </tableColumn>
    <tableColumn id="7" xr3:uid="{D5AFC6D6-B95D-43C8-8114-C99A61F0B533}" name="Model"/>
    <tableColumn id="8" xr3:uid="{FAB8E936-CFB5-4B95-9070-3673A5D86FA6}" name="Color"/>
    <tableColumn id="9" xr3:uid="{34A95E1B-868B-424E-AD00-4E896F3D18AD}" name="Item Code"/>
    <tableColumn id="10" xr3:uid="{9565F820-BFE3-4D6B-987B-E2197B58AB60}" name="Number"/>
    <tableColumn id="11" xr3:uid="{A227CA9D-D352-478B-B89E-6B5A88D5A124}" name="Price / Unit" dataDxfId="7"/>
    <tableColumn id="12" xr3:uid="{5D315DAF-07EC-4DF0-9084-3DE706E1005D}" name="Total" dataDxfId="6"/>
    <tableColumn id="13" xr3:uid="{09FE7358-2D73-45EE-9251-4B6DF96D505C}" name="Discount" dataDxfId="5">
      <calculatedColumnFormula>IF(Table1[[#This Row],[Number]]&gt;=20,"Y","N")</calculatedColumnFormula>
    </tableColumn>
    <tableColumn id="15" xr3:uid="{E3020F7E-7CBD-479E-A1A6-CBA784278547}" name="Final Price" dataDxfId="4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E749A9-4B45-4BBC-A284-A0651418A5EE}" name="Table5" displayName="Table5" ref="A1:B7" totalsRowShown="0" headerRowDxfId="3">
  <autoFilter ref="A1:B7" xr:uid="{A8E749A9-4B45-4BBC-A284-A0651418A5EE}"/>
  <tableColumns count="2">
    <tableColumn id="1" xr3:uid="{B9EA451F-57B8-4D15-B625-AFB2BD88B1A6}" name="Model"/>
    <tableColumn id="2" xr3:uid="{E19C3DAB-1AFB-4F83-8278-9E822A1B4997}" name="M-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67A8C3-C8FD-4B16-A7E4-7906D08CCC5E}" name="Table6" displayName="Table6" ref="E1:F8" totalsRowShown="0" headerRowDxfId="2">
  <autoFilter ref="E1:F8" xr:uid="{5767A8C3-C8FD-4B16-A7E4-7906D08CCC5E}"/>
  <tableColumns count="2">
    <tableColumn id="1" xr3:uid="{BF23EF9B-6580-45D9-8F51-540A4DBCD50F}" name="Names"/>
    <tableColumn id="2" xr3:uid="{C903BA25-55AB-4AF2-B9D9-69B2F87B0863}" name="N-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1F7525-6176-4E74-BFAE-8A21BABE851E}" name="Table7" displayName="Table7" ref="I1:J4" totalsRowShown="0">
  <autoFilter ref="I1:J4" xr:uid="{841F7525-6176-4E74-BFAE-8A21BABE851E}"/>
  <tableColumns count="2">
    <tableColumn id="1" xr3:uid="{1D7A5AEE-B558-4B73-B2F8-F5A6044948B2}" name="Regions"/>
    <tableColumn id="2" xr3:uid="{7225EAB4-EADA-426B-A81F-5812222D5B40}" name="R-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B1" workbookViewId="0">
      <selection activeCell="G6" sqref="G6"/>
    </sheetView>
  </sheetViews>
  <sheetFormatPr defaultColWidth="8.77734375" defaultRowHeight="14.4" x14ac:dyDescent="0.3"/>
  <cols>
    <col min="1" max="1" width="10.5546875" customWidth="1"/>
    <col min="2" max="2" width="13" customWidth="1"/>
    <col min="3" max="3" width="11.21875" bestFit="1" customWidth="1"/>
    <col min="4" max="4" width="13.33203125" bestFit="1" customWidth="1"/>
    <col min="5" max="5" width="11.21875" bestFit="1" customWidth="1"/>
    <col min="6" max="6" width="15.77734375" bestFit="1" customWidth="1"/>
    <col min="7" max="7" width="19.109375" bestFit="1" customWidth="1"/>
    <col min="8" max="8" width="19.109375" customWidth="1"/>
    <col min="9" max="9" width="10.88671875" bestFit="1" customWidth="1"/>
    <col min="10" max="10" width="9.88671875" bestFit="1" customWidth="1"/>
    <col min="11" max="11" width="14.109375" bestFit="1" customWidth="1"/>
    <col min="12" max="12" width="12.33203125" bestFit="1" customWidth="1"/>
    <col min="13" max="13" width="14.88671875" bestFit="1" customWidth="1"/>
    <col min="14" max="14" width="9.6640625" bestFit="1" customWidth="1"/>
    <col min="15" max="15" width="12.77734375" style="3" bestFit="1" customWidth="1"/>
    <col min="16" max="16" width="13.88671875" style="5" bestFit="1" customWidth="1"/>
  </cols>
  <sheetData>
    <row r="1" spans="1:16" ht="21" x14ac:dyDescent="0.4">
      <c r="A1" s="1" t="s">
        <v>0</v>
      </c>
    </row>
    <row r="2" spans="1:16" ht="21" x14ac:dyDescent="0.4">
      <c r="A2" s="1" t="s">
        <v>1</v>
      </c>
    </row>
    <row r="4" spans="1:16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6" t="s">
        <v>88</v>
      </c>
    </row>
    <row r="5" spans="1:16" x14ac:dyDescent="0.3">
      <c r="A5">
        <v>80</v>
      </c>
      <c r="B5" s="2">
        <v>44011</v>
      </c>
      <c r="C5" s="3" t="s">
        <v>65</v>
      </c>
      <c r="D5" s="6" t="s">
        <v>20</v>
      </c>
      <c r="E5" s="3" t="s">
        <v>21</v>
      </c>
      <c r="F5" s="3">
        <v>136</v>
      </c>
      <c r="G5" s="3" t="str">
        <f>VLOOKUP(Table1[[#This Row],[Customer ID]],'Customer Info'!$A$4:$C$12,2,FALSE)</f>
        <v>Telmark</v>
      </c>
      <c r="H5" s="3" t="str">
        <f>VLOOKUP(Table1[[#This Row],[Customer ID]],'Customer Info'!$A$4:$C$12,3,FALSE)</f>
        <v>Emily Flores</v>
      </c>
      <c r="I5" t="s">
        <v>17</v>
      </c>
      <c r="J5" t="s">
        <v>39</v>
      </c>
      <c r="K5" t="s">
        <v>53</v>
      </c>
      <c r="L5">
        <v>14</v>
      </c>
      <c r="M5" s="5">
        <v>235</v>
      </c>
      <c r="N5" s="5">
        <v>3290</v>
      </c>
      <c r="O5" s="3" t="str">
        <f>IF(Table1[[#This Row],[Number]]&gt;=20,"Y","N")</f>
        <v>N</v>
      </c>
      <c r="P5" s="5">
        <f>IF(Table1[[#This Row],[Number]]&gt;=20,0.95*Table1[[#This Row],[Total]],Table1[[#This Row],[Total]])</f>
        <v>3290</v>
      </c>
    </row>
    <row r="6" spans="1:16" x14ac:dyDescent="0.3">
      <c r="A6">
        <v>77</v>
      </c>
      <c r="B6" s="2">
        <v>44006</v>
      </c>
      <c r="C6" s="3" t="s">
        <v>65</v>
      </c>
      <c r="D6" s="6" t="s">
        <v>20</v>
      </c>
      <c r="E6" s="3" t="s">
        <v>21</v>
      </c>
      <c r="F6" s="3">
        <v>166</v>
      </c>
      <c r="G6" s="3" t="str">
        <f>VLOOKUP(Table1[[#This Row],[Customer ID]],'Customer Info'!$A$4:$C$12,2,FALSE)</f>
        <v>Port Royale</v>
      </c>
      <c r="H6" s="3" t="str">
        <f>VLOOKUP(Table1[[#This Row],[Customer ID]],'Customer Info'!$A$4:$C$12,3,FALSE)</f>
        <v>Dan Hill</v>
      </c>
      <c r="I6" t="s">
        <v>47</v>
      </c>
      <c r="J6" t="s">
        <v>39</v>
      </c>
      <c r="K6" t="s">
        <v>55</v>
      </c>
      <c r="L6">
        <v>16</v>
      </c>
      <c r="M6" s="5">
        <v>220</v>
      </c>
      <c r="N6" s="5">
        <v>3520</v>
      </c>
      <c r="O6" s="3" t="str">
        <f>IF(Table1[[#This Row],[Number]]&gt;=20,"Y","N")</f>
        <v>N</v>
      </c>
      <c r="P6" s="5">
        <f>IF(Table1[[#This Row],[Number]]&gt;=20,0.95*Table1[[#This Row],[Total]],Table1[[#This Row],[Total]])</f>
        <v>3520</v>
      </c>
    </row>
    <row r="7" spans="1:16" x14ac:dyDescent="0.3">
      <c r="A7">
        <v>72</v>
      </c>
      <c r="B7" s="2">
        <v>43994</v>
      </c>
      <c r="C7" s="3" t="s">
        <v>65</v>
      </c>
      <c r="D7" s="6" t="s">
        <v>20</v>
      </c>
      <c r="E7" s="3" t="s">
        <v>21</v>
      </c>
      <c r="F7" s="3">
        <v>157</v>
      </c>
      <c r="G7" s="3" t="str">
        <f>VLOOKUP(Table1[[#This Row],[Customer ID]],'Customer Info'!$A$4:$C$12,2,FALSE)</f>
        <v>MarkPlus</v>
      </c>
      <c r="H7" s="3" t="str">
        <f>VLOOKUP(Table1[[#This Row],[Customer ID]],'Customer Info'!$A$4:$C$12,3,FALSE)</f>
        <v>Matt Reed</v>
      </c>
      <c r="I7" t="s">
        <v>17</v>
      </c>
      <c r="J7" t="s">
        <v>30</v>
      </c>
      <c r="K7" t="s">
        <v>31</v>
      </c>
      <c r="L7">
        <v>15</v>
      </c>
      <c r="M7" s="5">
        <v>235</v>
      </c>
      <c r="N7" s="5">
        <v>3525</v>
      </c>
      <c r="O7" s="3" t="str">
        <f>IF(Table1[[#This Row],[Number]]&gt;=20,"Y","N")</f>
        <v>N</v>
      </c>
      <c r="P7" s="5">
        <f>IF(Table1[[#This Row],[Number]]&gt;=20,0.95*Table1[[#This Row],[Total]],Table1[[#This Row],[Total]])</f>
        <v>3525</v>
      </c>
    </row>
    <row r="8" spans="1:16" x14ac:dyDescent="0.3">
      <c r="A8">
        <v>40</v>
      </c>
      <c r="B8" s="2">
        <v>43933</v>
      </c>
      <c r="C8" s="3" t="s">
        <v>58</v>
      </c>
      <c r="D8" s="6" t="s">
        <v>20</v>
      </c>
      <c r="E8" s="3" t="s">
        <v>21</v>
      </c>
      <c r="F8" s="3">
        <v>180</v>
      </c>
      <c r="G8" s="3" t="str">
        <f>VLOOKUP(Table1[[#This Row],[Customer ID]],'Customer Info'!$A$4:$C$12,2,FALSE)</f>
        <v>Milago</v>
      </c>
      <c r="H8" s="3" t="str">
        <f>VLOOKUP(Table1[[#This Row],[Customer ID]],'Customer Info'!$A$4:$C$12,3,FALSE)</f>
        <v>Sam Cooper</v>
      </c>
      <c r="I8" t="s">
        <v>47</v>
      </c>
      <c r="J8" t="s">
        <v>39</v>
      </c>
      <c r="K8" t="s">
        <v>55</v>
      </c>
      <c r="L8">
        <v>24</v>
      </c>
      <c r="M8" s="5">
        <v>220</v>
      </c>
      <c r="N8" s="5">
        <v>5280</v>
      </c>
      <c r="O8" s="3" t="str">
        <f>IF(Table1[[#This Row],[Number]]&gt;=20,"Y","N")</f>
        <v>Y</v>
      </c>
      <c r="P8" s="5">
        <f>IF(Table1[[#This Row],[Number]]&gt;=20,0.95*Table1[[#This Row],[Total]],Table1[[#This Row],[Total]])</f>
        <v>5016</v>
      </c>
    </row>
    <row r="9" spans="1:16" x14ac:dyDescent="0.3">
      <c r="A9">
        <v>35</v>
      </c>
      <c r="B9" s="2">
        <v>43923</v>
      </c>
      <c r="C9" s="3" t="s">
        <v>58</v>
      </c>
      <c r="D9" s="6" t="s">
        <v>20</v>
      </c>
      <c r="E9" s="3" t="s">
        <v>21</v>
      </c>
      <c r="F9" s="3">
        <v>136</v>
      </c>
      <c r="G9" s="3" t="str">
        <f>VLOOKUP(Table1[[#This Row],[Customer ID]],'Customer Info'!$A$4:$C$12,2,FALSE)</f>
        <v>Telmark</v>
      </c>
      <c r="H9" s="3" t="str">
        <f>VLOOKUP(Table1[[#This Row],[Customer ID]],'Customer Info'!$A$4:$C$12,3,FALSE)</f>
        <v>Emily Flores</v>
      </c>
      <c r="I9" t="s">
        <v>38</v>
      </c>
      <c r="J9" t="s">
        <v>18</v>
      </c>
      <c r="K9" t="s">
        <v>51</v>
      </c>
      <c r="L9">
        <v>15</v>
      </c>
      <c r="M9" s="5">
        <v>375</v>
      </c>
      <c r="N9" s="5">
        <v>5625</v>
      </c>
      <c r="O9" s="3" t="str">
        <f>IF(Table1[[#This Row],[Number]]&gt;=20,"Y","N")</f>
        <v>N</v>
      </c>
      <c r="P9" s="5">
        <f>IF(Table1[[#This Row],[Number]]&gt;=20,0.95*Table1[[#This Row],[Total]],Table1[[#This Row],[Total]])</f>
        <v>5625</v>
      </c>
    </row>
    <row r="10" spans="1:16" x14ac:dyDescent="0.3">
      <c r="A10">
        <v>30</v>
      </c>
      <c r="B10" s="2">
        <v>43908</v>
      </c>
      <c r="C10" s="3" t="s">
        <v>50</v>
      </c>
      <c r="D10" s="6" t="s">
        <v>20</v>
      </c>
      <c r="E10" s="3" t="s">
        <v>21</v>
      </c>
      <c r="F10" s="3">
        <v>152</v>
      </c>
      <c r="G10" s="3" t="str">
        <f>VLOOKUP(Table1[[#This Row],[Customer ID]],'Customer Info'!$A$4:$C$12,2,FALSE)</f>
        <v>Secspace</v>
      </c>
      <c r="H10" s="3" t="str">
        <f>VLOOKUP(Table1[[#This Row],[Customer ID]],'Customer Info'!$A$4:$C$12,3,FALSE)</f>
        <v>Rob Nelson</v>
      </c>
      <c r="I10" t="s">
        <v>47</v>
      </c>
      <c r="J10" t="s">
        <v>33</v>
      </c>
      <c r="K10" t="s">
        <v>57</v>
      </c>
      <c r="L10">
        <v>28</v>
      </c>
      <c r="M10" s="5">
        <v>220</v>
      </c>
      <c r="N10" s="5">
        <v>6160</v>
      </c>
      <c r="O10" s="3" t="str">
        <f>IF(Table1[[#This Row],[Number]]&gt;=20,"Y","N")</f>
        <v>Y</v>
      </c>
      <c r="P10" s="5">
        <f>IF(Table1[[#This Row],[Number]]&gt;=20,0.95*Table1[[#This Row],[Total]],Table1[[#This Row],[Total]])</f>
        <v>5852</v>
      </c>
    </row>
    <row r="11" spans="1:16" x14ac:dyDescent="0.3">
      <c r="A11">
        <v>25</v>
      </c>
      <c r="B11" s="2">
        <v>43897</v>
      </c>
      <c r="C11" s="3" t="s">
        <v>50</v>
      </c>
      <c r="D11" s="6" t="s">
        <v>20</v>
      </c>
      <c r="E11" s="3" t="s">
        <v>21</v>
      </c>
      <c r="F11" s="3">
        <v>180</v>
      </c>
      <c r="G11" s="3" t="str">
        <f>VLOOKUP(Table1[[#This Row],[Customer ID]],'Customer Info'!$A$4:$C$12,2,FALSE)</f>
        <v>Milago</v>
      </c>
      <c r="H11" s="3" t="str">
        <f>VLOOKUP(Table1[[#This Row],[Customer ID]],'Customer Info'!$A$4:$C$12,3,FALSE)</f>
        <v>Sam Cooper</v>
      </c>
      <c r="I11" t="s">
        <v>17</v>
      </c>
      <c r="J11" t="s">
        <v>39</v>
      </c>
      <c r="K11" t="s">
        <v>53</v>
      </c>
      <c r="L11">
        <v>22</v>
      </c>
      <c r="M11" s="5">
        <v>235</v>
      </c>
      <c r="N11" s="5">
        <v>5170</v>
      </c>
      <c r="O11" s="3" t="str">
        <f>IF(Table1[[#This Row],[Number]]&gt;=20,"Y","N")</f>
        <v>Y</v>
      </c>
      <c r="P11" s="5">
        <f>IF(Table1[[#This Row],[Number]]&gt;=20,0.95*Table1[[#This Row],[Total]],Table1[[#This Row],[Total]])</f>
        <v>4911.5</v>
      </c>
    </row>
    <row r="12" spans="1:16" x14ac:dyDescent="0.3">
      <c r="A12">
        <v>20</v>
      </c>
      <c r="B12" s="2">
        <v>43882</v>
      </c>
      <c r="C12" s="3" t="s">
        <v>42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32</v>
      </c>
      <c r="J12" t="s">
        <v>18</v>
      </c>
      <c r="K12" t="s">
        <v>49</v>
      </c>
      <c r="L12">
        <v>12</v>
      </c>
      <c r="M12" s="5">
        <v>295</v>
      </c>
      <c r="N12" s="5">
        <v>3540</v>
      </c>
      <c r="O12" s="3" t="str">
        <f>IF(Table1[[#This Row],[Number]]&gt;=20,"Y","N")</f>
        <v>N</v>
      </c>
      <c r="P12" s="5">
        <f>IF(Table1[[#This Row],[Number]]&gt;=20,0.95*Table1[[#This Row],[Total]],Table1[[#This Row],[Total]])</f>
        <v>3540</v>
      </c>
    </row>
    <row r="13" spans="1:16" x14ac:dyDescent="0.3">
      <c r="A13">
        <v>15</v>
      </c>
      <c r="B13" s="2">
        <v>43871</v>
      </c>
      <c r="C13" s="3" t="s">
        <v>42</v>
      </c>
      <c r="D13" s="6" t="s">
        <v>20</v>
      </c>
      <c r="E13" s="3" t="s">
        <v>21</v>
      </c>
      <c r="F13" s="3">
        <v>180</v>
      </c>
      <c r="G13" s="3" t="str">
        <f>VLOOKUP(Table1[[#This Row],[Customer ID]],'Customer Info'!$A$4:$C$12,2,FALSE)</f>
        <v>Milago</v>
      </c>
      <c r="H13" s="3" t="str">
        <f>VLOOKUP(Table1[[#This Row],[Customer ID]],'Customer Info'!$A$4:$C$12,3,FALSE)</f>
        <v>Sam Cooper</v>
      </c>
      <c r="I13" t="s">
        <v>26</v>
      </c>
      <c r="J13" t="s">
        <v>39</v>
      </c>
      <c r="K13" t="s">
        <v>46</v>
      </c>
      <c r="L13">
        <v>32</v>
      </c>
      <c r="M13" s="5">
        <v>350</v>
      </c>
      <c r="N13" s="5">
        <v>11200</v>
      </c>
      <c r="O13" s="3" t="str">
        <f>IF(Table1[[#This Row],[Number]]&gt;=20,"Y","N")</f>
        <v>Y</v>
      </c>
      <c r="P13" s="5">
        <f>IF(Table1[[#This Row],[Number]]&gt;=20,0.95*Table1[[#This Row],[Total]],Table1[[#This Row],[Total]])</f>
        <v>10640</v>
      </c>
    </row>
    <row r="14" spans="1:16" x14ac:dyDescent="0.3">
      <c r="A14">
        <v>8</v>
      </c>
      <c r="B14" s="2">
        <v>43852</v>
      </c>
      <c r="C14" s="3" t="s">
        <v>14</v>
      </c>
      <c r="D14" s="6" t="s">
        <v>20</v>
      </c>
      <c r="E14" s="3" t="s">
        <v>21</v>
      </c>
      <c r="F14" s="3">
        <v>132</v>
      </c>
      <c r="G14" s="3" t="str">
        <f>VLOOKUP(Table1[[#This Row],[Customer ID]],'Customer Info'!$A$4:$C$12,2,FALSE)</f>
        <v>Bankia</v>
      </c>
      <c r="H14" s="3" t="str">
        <f>VLOOKUP(Table1[[#This Row],[Customer ID]],'Customer Info'!$A$4:$C$12,3,FALSE)</f>
        <v>Lucas Adams</v>
      </c>
      <c r="I14" t="s">
        <v>17</v>
      </c>
      <c r="J14" t="s">
        <v>30</v>
      </c>
      <c r="K14" t="s">
        <v>31</v>
      </c>
      <c r="L14">
        <v>22</v>
      </c>
      <c r="M14" s="5">
        <v>235</v>
      </c>
      <c r="N14" s="5">
        <v>5170</v>
      </c>
      <c r="O14" s="3" t="str">
        <f>IF(Table1[[#This Row],[Number]]&gt;=20,"Y","N")</f>
        <v>Y</v>
      </c>
      <c r="P14" s="5">
        <f>IF(Table1[[#This Row],[Number]]&gt;=20,0.95*Table1[[#This Row],[Total]],Table1[[#This Row],[Total]])</f>
        <v>4911.5</v>
      </c>
    </row>
    <row r="15" spans="1:16" x14ac:dyDescent="0.3">
      <c r="A15">
        <v>2</v>
      </c>
      <c r="B15" s="2">
        <v>43836</v>
      </c>
      <c r="C15" s="3" t="s">
        <v>14</v>
      </c>
      <c r="D15" s="6" t="s">
        <v>20</v>
      </c>
      <c r="E15" s="3" t="s">
        <v>21</v>
      </c>
      <c r="F15" s="3">
        <v>144</v>
      </c>
      <c r="G15" s="3" t="str">
        <f>VLOOKUP(Table1[[#This Row],[Customer ID]],'Customer Info'!$A$4:$C$12,2,FALSE)</f>
        <v>Affinity</v>
      </c>
      <c r="H15" s="3" t="str">
        <f>VLOOKUP(Table1[[#This Row],[Customer ID]],'Customer Info'!$A$4:$C$12,3,FALSE)</f>
        <v>Christina Bell</v>
      </c>
      <c r="I15" t="s">
        <v>22</v>
      </c>
      <c r="J15" t="s">
        <v>23</v>
      </c>
      <c r="K15" t="s">
        <v>24</v>
      </c>
      <c r="L15">
        <v>22</v>
      </c>
      <c r="M15" s="5">
        <v>260</v>
      </c>
      <c r="N15" s="5">
        <v>5720</v>
      </c>
      <c r="O15" s="3" t="str">
        <f>IF(Table1[[#This Row],[Number]]&gt;=20,"Y","N")</f>
        <v>Y</v>
      </c>
      <c r="P15" s="5">
        <f>IF(Table1[[#This Row],[Number]]&gt;=20,0.95*Table1[[#This Row],[Total]],Table1[[#This Row],[Total]])</f>
        <v>5434</v>
      </c>
    </row>
    <row r="16" spans="1:16" x14ac:dyDescent="0.3">
      <c r="A16">
        <v>75</v>
      </c>
      <c r="B16" s="2">
        <v>44000</v>
      </c>
      <c r="C16" s="3" t="s">
        <v>65</v>
      </c>
      <c r="D16" s="6" t="s">
        <v>37</v>
      </c>
      <c r="E16" s="3" t="s">
        <v>29</v>
      </c>
      <c r="F16" s="3">
        <v>166</v>
      </c>
      <c r="G16" s="3" t="str">
        <f>VLOOKUP(Table1[[#This Row],[Customer ID]],'Customer Info'!$A$4:$C$12,2,FALSE)</f>
        <v>Port Royale</v>
      </c>
      <c r="H16" s="3" t="str">
        <f>VLOOKUP(Table1[[#This Row],[Customer ID]],'Customer Info'!$A$4:$C$12,3,FALSE)</f>
        <v>Dan Hill</v>
      </c>
      <c r="I16" t="s">
        <v>22</v>
      </c>
      <c r="J16" t="s">
        <v>23</v>
      </c>
      <c r="K16" t="s">
        <v>24</v>
      </c>
      <c r="L16">
        <v>35</v>
      </c>
      <c r="M16" s="5">
        <v>260</v>
      </c>
      <c r="N16" s="5">
        <v>9100</v>
      </c>
      <c r="O16" s="3" t="str">
        <f>IF(Table1[[#This Row],[Number]]&gt;=20,"Y","N")</f>
        <v>Y</v>
      </c>
      <c r="P16" s="5">
        <f>IF(Table1[[#This Row],[Number]]&gt;=20,0.95*Table1[[#This Row],[Total]],Table1[[#This Row],[Total]])</f>
        <v>8645</v>
      </c>
    </row>
    <row r="17" spans="1:16" x14ac:dyDescent="0.3">
      <c r="A17">
        <v>68</v>
      </c>
      <c r="B17" s="2">
        <v>43987</v>
      </c>
      <c r="C17" s="3" t="s">
        <v>65</v>
      </c>
      <c r="D17" s="6" t="s">
        <v>37</v>
      </c>
      <c r="E17" s="3" t="s">
        <v>29</v>
      </c>
      <c r="F17" s="3">
        <v>136</v>
      </c>
      <c r="G17" s="3" t="str">
        <f>VLOOKUP(Table1[[#This Row],[Customer ID]],'Customer Info'!$A$4:$C$12,2,FALSE)</f>
        <v>Telmark</v>
      </c>
      <c r="H17" s="3" t="str">
        <f>VLOOKUP(Table1[[#This Row],[Customer ID]],'Customer Info'!$A$4:$C$12,3,FALSE)</f>
        <v>Emily Flores</v>
      </c>
      <c r="I17" t="s">
        <v>22</v>
      </c>
      <c r="J17" t="s">
        <v>33</v>
      </c>
      <c r="K17" t="s">
        <v>59</v>
      </c>
      <c r="L17">
        <v>26</v>
      </c>
      <c r="M17" s="5">
        <v>260</v>
      </c>
      <c r="N17" s="5">
        <v>6760</v>
      </c>
      <c r="O17" s="3" t="str">
        <f>IF(Table1[[#This Row],[Number]]&gt;=20,"Y","N")</f>
        <v>Y</v>
      </c>
      <c r="P17" s="5">
        <f>IF(Table1[[#This Row],[Number]]&gt;=20,0.95*Table1[[#This Row],[Total]],Table1[[#This Row],[Total]])</f>
        <v>6422</v>
      </c>
    </row>
    <row r="18" spans="1:16" x14ac:dyDescent="0.3">
      <c r="A18">
        <v>66</v>
      </c>
      <c r="B18" s="2">
        <v>43984</v>
      </c>
      <c r="C18" s="3" t="s">
        <v>65</v>
      </c>
      <c r="D18" s="6" t="s">
        <v>37</v>
      </c>
      <c r="E18" s="3" t="s">
        <v>29</v>
      </c>
      <c r="F18" s="3">
        <v>178</v>
      </c>
      <c r="G18" s="3" t="str">
        <f>VLOOKUP(Table1[[#This Row],[Customer ID]],'Customer Info'!$A$4:$C$12,2,FALSE)</f>
        <v>Vento</v>
      </c>
      <c r="H18" s="3" t="str">
        <f>VLOOKUP(Table1[[#This Row],[Customer ID]],'Customer Info'!$A$4:$C$12,3,FALSE)</f>
        <v>Amanda Wood</v>
      </c>
      <c r="I18" t="s">
        <v>38</v>
      </c>
      <c r="J18" t="s">
        <v>33</v>
      </c>
      <c r="K18" t="s">
        <v>44</v>
      </c>
      <c r="L18">
        <v>33</v>
      </c>
      <c r="M18" s="5">
        <v>375</v>
      </c>
      <c r="N18" s="5">
        <v>12375</v>
      </c>
      <c r="O18" s="3" t="str">
        <f>IF(Table1[[#This Row],[Number]]&gt;=20,"Y","N")</f>
        <v>Y</v>
      </c>
      <c r="P18" s="5">
        <f>IF(Table1[[#This Row],[Number]]&gt;=20,0.95*Table1[[#This Row],[Total]],Table1[[#This Row],[Total]])</f>
        <v>11756.25</v>
      </c>
    </row>
    <row r="19" spans="1:16" x14ac:dyDescent="0.3">
      <c r="A19">
        <v>64</v>
      </c>
      <c r="B19" s="2">
        <v>43978</v>
      </c>
      <c r="C19" s="3" t="s">
        <v>60</v>
      </c>
      <c r="D19" s="6" t="s">
        <v>37</v>
      </c>
      <c r="E19" s="3" t="s">
        <v>29</v>
      </c>
      <c r="F19" s="3">
        <v>157</v>
      </c>
      <c r="G19" s="3" t="str">
        <f>VLOOKUP(Table1[[#This Row],[Customer ID]],'Customer Info'!$A$4:$C$12,2,FALSE)</f>
        <v>MarkPlus</v>
      </c>
      <c r="H19" s="3" t="str">
        <f>VLOOKUP(Table1[[#This Row],[Customer ID]],'Customer Info'!$A$4:$C$12,3,FALSE)</f>
        <v>Matt Reed</v>
      </c>
      <c r="I19" t="s">
        <v>47</v>
      </c>
      <c r="J19" t="s">
        <v>39</v>
      </c>
      <c r="K19" t="s">
        <v>55</v>
      </c>
      <c r="L19">
        <v>15</v>
      </c>
      <c r="M19" s="5">
        <v>220</v>
      </c>
      <c r="N19" s="5">
        <v>3300</v>
      </c>
      <c r="O19" s="3" t="str">
        <f>IF(Table1[[#This Row],[Number]]&gt;=20,"Y","N")</f>
        <v>N</v>
      </c>
      <c r="P19" s="5">
        <f>IF(Table1[[#This Row],[Number]]&gt;=20,0.95*Table1[[#This Row],[Total]],Table1[[#This Row],[Total]])</f>
        <v>3300</v>
      </c>
    </row>
    <row r="20" spans="1:16" x14ac:dyDescent="0.3">
      <c r="A20">
        <v>56</v>
      </c>
      <c r="B20" s="2">
        <v>43964</v>
      </c>
      <c r="C20" s="3" t="s">
        <v>60</v>
      </c>
      <c r="D20" s="6" t="s">
        <v>37</v>
      </c>
      <c r="E20" s="3" t="s">
        <v>29</v>
      </c>
      <c r="F20" s="3">
        <v>180</v>
      </c>
      <c r="G20" s="3" t="str">
        <f>VLOOKUP(Table1[[#This Row],[Customer ID]],'Customer Info'!$A$4:$C$12,2,FALSE)</f>
        <v>Milago</v>
      </c>
      <c r="H20" s="3" t="str">
        <f>VLOOKUP(Table1[[#This Row],[Customer ID]],'Customer Info'!$A$4:$C$12,3,FALSE)</f>
        <v>Sam Cooper</v>
      </c>
      <c r="I20" t="s">
        <v>22</v>
      </c>
      <c r="J20" t="s">
        <v>18</v>
      </c>
      <c r="K20" t="s">
        <v>52</v>
      </c>
      <c r="L20">
        <v>30</v>
      </c>
      <c r="M20" s="5">
        <v>260</v>
      </c>
      <c r="N20" s="5">
        <v>7800</v>
      </c>
      <c r="O20" s="3" t="str">
        <f>IF(Table1[[#This Row],[Number]]&gt;=20,"Y","N")</f>
        <v>Y</v>
      </c>
      <c r="P20" s="5">
        <f>IF(Table1[[#This Row],[Number]]&gt;=20,0.95*Table1[[#This Row],[Total]],Table1[[#This Row],[Total]])</f>
        <v>7410</v>
      </c>
    </row>
    <row r="21" spans="1:16" x14ac:dyDescent="0.3">
      <c r="A21">
        <v>50</v>
      </c>
      <c r="B21" s="2">
        <v>43951</v>
      </c>
      <c r="C21" s="3" t="s">
        <v>58</v>
      </c>
      <c r="D21" s="6" t="s">
        <v>37</v>
      </c>
      <c r="E21" s="3" t="s">
        <v>29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17</v>
      </c>
      <c r="J21" t="s">
        <v>33</v>
      </c>
      <c r="K21" t="s">
        <v>56</v>
      </c>
      <c r="L21">
        <v>38</v>
      </c>
      <c r="M21" s="5">
        <v>235</v>
      </c>
      <c r="N21" s="5">
        <v>8930</v>
      </c>
      <c r="O21" s="3" t="str">
        <f>IF(Table1[[#This Row],[Number]]&gt;=20,"Y","N")</f>
        <v>Y</v>
      </c>
      <c r="P21" s="5">
        <f>IF(Table1[[#This Row],[Number]]&gt;=20,0.95*Table1[[#This Row],[Total]],Table1[[#This Row],[Total]])</f>
        <v>8483.5</v>
      </c>
    </row>
    <row r="22" spans="1:16" x14ac:dyDescent="0.3">
      <c r="A22">
        <v>19</v>
      </c>
      <c r="B22" s="2">
        <v>43880</v>
      </c>
      <c r="C22" s="3" t="s">
        <v>42</v>
      </c>
      <c r="D22" s="6" t="s">
        <v>37</v>
      </c>
      <c r="E22" s="3" t="s">
        <v>29</v>
      </c>
      <c r="F22" s="3">
        <v>132</v>
      </c>
      <c r="G22" s="3" t="str">
        <f>VLOOKUP(Table1[[#This Row],[Customer ID]],'Customer Info'!$A$4:$C$12,2,FALSE)</f>
        <v>Bankia</v>
      </c>
      <c r="H22" s="3" t="str">
        <f>VLOOKUP(Table1[[#This Row],[Customer ID]],'Customer Info'!$A$4:$C$12,3,FALSE)</f>
        <v>Lucas Adams</v>
      </c>
      <c r="I22" t="s">
        <v>17</v>
      </c>
      <c r="J22" t="s">
        <v>30</v>
      </c>
      <c r="K22" t="s">
        <v>31</v>
      </c>
      <c r="L22">
        <v>35</v>
      </c>
      <c r="M22" s="5">
        <v>235</v>
      </c>
      <c r="N22" s="5">
        <v>8225</v>
      </c>
      <c r="O22" s="3" t="str">
        <f>IF(Table1[[#This Row],[Number]]&gt;=20,"Y","N")</f>
        <v>Y</v>
      </c>
      <c r="P22" s="5">
        <f>IF(Table1[[#This Row],[Number]]&gt;=20,0.95*Table1[[#This Row],[Total]],Table1[[#This Row],[Total]])</f>
        <v>7813.75</v>
      </c>
    </row>
    <row r="23" spans="1:16" x14ac:dyDescent="0.3">
      <c r="A23">
        <v>11</v>
      </c>
      <c r="B23" s="2">
        <v>43858</v>
      </c>
      <c r="C23" s="3" t="s">
        <v>14</v>
      </c>
      <c r="D23" s="6" t="s">
        <v>37</v>
      </c>
      <c r="E23" s="3" t="s">
        <v>29</v>
      </c>
      <c r="F23" s="3">
        <v>157</v>
      </c>
      <c r="G23" s="3" t="str">
        <f>VLOOKUP(Table1[[#This Row],[Customer ID]],'Customer Info'!$A$4:$C$12,2,FALSE)</f>
        <v>MarkPlus</v>
      </c>
      <c r="H23" s="3" t="str">
        <f>VLOOKUP(Table1[[#This Row],[Customer ID]],'Customer Info'!$A$4:$C$12,3,FALSE)</f>
        <v>Matt Reed</v>
      </c>
      <c r="I23" t="s">
        <v>26</v>
      </c>
      <c r="J23" t="s">
        <v>18</v>
      </c>
      <c r="K23" t="s">
        <v>27</v>
      </c>
      <c r="L23">
        <v>33</v>
      </c>
      <c r="M23" s="5">
        <v>350</v>
      </c>
      <c r="N23" s="5">
        <v>11550</v>
      </c>
      <c r="O23" s="3" t="str">
        <f>IF(Table1[[#This Row],[Number]]&gt;=20,"Y","N")</f>
        <v>Y</v>
      </c>
      <c r="P23" s="5">
        <f>IF(Table1[[#This Row],[Number]]&gt;=20,0.95*Table1[[#This Row],[Total]],Table1[[#This Row],[Total]])</f>
        <v>10972.5</v>
      </c>
    </row>
    <row r="24" spans="1:16" x14ac:dyDescent="0.3">
      <c r="A24">
        <v>7</v>
      </c>
      <c r="B24" s="2">
        <v>43848</v>
      </c>
      <c r="C24" s="3" t="s">
        <v>14</v>
      </c>
      <c r="D24" s="6" t="s">
        <v>37</v>
      </c>
      <c r="E24" s="3" t="s">
        <v>29</v>
      </c>
      <c r="F24" s="3">
        <v>152</v>
      </c>
      <c r="G24" s="3" t="str">
        <f>VLOOKUP(Table1[[#This Row],[Customer ID]],'Customer Info'!$A$4:$C$12,2,FALSE)</f>
        <v>Secspace</v>
      </c>
      <c r="H24" s="3" t="str">
        <f>VLOOKUP(Table1[[#This Row],[Customer ID]],'Customer Info'!$A$4:$C$12,3,FALSE)</f>
        <v>Rob Nelson</v>
      </c>
      <c r="I24" t="s">
        <v>38</v>
      </c>
      <c r="J24" t="s">
        <v>39</v>
      </c>
      <c r="K24" t="s">
        <v>40</v>
      </c>
      <c r="L24">
        <v>8</v>
      </c>
      <c r="M24" s="5">
        <v>375</v>
      </c>
      <c r="N24" s="5">
        <v>3000</v>
      </c>
      <c r="O24" s="3" t="str">
        <f>IF(Table1[[#This Row],[Number]]&gt;=20,"Y","N")</f>
        <v>N</v>
      </c>
      <c r="P24" s="5">
        <f>IF(Table1[[#This Row],[Number]]&gt;=20,0.95*Table1[[#This Row],[Total]],Table1[[#This Row],[Total]])</f>
        <v>3000</v>
      </c>
    </row>
    <row r="25" spans="1:16" x14ac:dyDescent="0.3">
      <c r="A25">
        <v>70</v>
      </c>
      <c r="B25" s="2">
        <v>43991</v>
      </c>
      <c r="C25" s="3" t="s">
        <v>65</v>
      </c>
      <c r="D25" s="6" t="s">
        <v>45</v>
      </c>
      <c r="E25" s="3" t="s">
        <v>21</v>
      </c>
      <c r="F25" s="3">
        <v>178</v>
      </c>
      <c r="G25" s="3" t="str">
        <f>VLOOKUP(Table1[[#This Row],[Customer ID]],'Customer Info'!$A$4:$C$12,2,FALSE)</f>
        <v>Vento</v>
      </c>
      <c r="H25" s="3" t="str">
        <f>VLOOKUP(Table1[[#This Row],[Customer ID]],'Customer Info'!$A$4:$C$12,3,FALSE)</f>
        <v>Amanda Wood</v>
      </c>
      <c r="I25" t="s">
        <v>32</v>
      </c>
      <c r="J25" t="s">
        <v>18</v>
      </c>
      <c r="K25" t="s">
        <v>49</v>
      </c>
      <c r="L25">
        <v>10</v>
      </c>
      <c r="M25" s="5">
        <v>295</v>
      </c>
      <c r="N25" s="5">
        <v>2950</v>
      </c>
      <c r="O25" s="3" t="str">
        <f>IF(Table1[[#This Row],[Number]]&gt;=20,"Y","N")</f>
        <v>N</v>
      </c>
      <c r="P25" s="5">
        <f>IF(Table1[[#This Row],[Number]]&gt;=20,0.95*Table1[[#This Row],[Total]],Table1[[#This Row],[Total]])</f>
        <v>2950</v>
      </c>
    </row>
    <row r="26" spans="1:16" x14ac:dyDescent="0.3">
      <c r="A26">
        <v>61</v>
      </c>
      <c r="B26" s="2">
        <v>43972</v>
      </c>
      <c r="C26" s="3" t="s">
        <v>60</v>
      </c>
      <c r="D26" s="6" t="s">
        <v>45</v>
      </c>
      <c r="E26" s="3" t="s">
        <v>21</v>
      </c>
      <c r="F26" s="3">
        <v>162</v>
      </c>
      <c r="G26" s="3" t="str">
        <f>VLOOKUP(Table1[[#This Row],[Customer ID]],'Customer Info'!$A$4:$C$12,2,FALSE)</f>
        <v>Cruise</v>
      </c>
      <c r="H26" s="3" t="str">
        <f>VLOOKUP(Table1[[#This Row],[Customer ID]],'Customer Info'!$A$4:$C$12,3,FALSE)</f>
        <v>Denise Harris</v>
      </c>
      <c r="I26" t="s">
        <v>26</v>
      </c>
      <c r="J26" t="s">
        <v>39</v>
      </c>
      <c r="K26" t="s">
        <v>46</v>
      </c>
      <c r="L26">
        <v>45</v>
      </c>
      <c r="M26" s="5">
        <v>350</v>
      </c>
      <c r="N26" s="5">
        <v>15750</v>
      </c>
      <c r="O26" s="3" t="str">
        <f>IF(Table1[[#This Row],[Number]]&gt;=20,"Y","N")</f>
        <v>Y</v>
      </c>
      <c r="P26" s="5">
        <f>IF(Table1[[#This Row],[Number]]&gt;=20,0.95*Table1[[#This Row],[Total]],Table1[[#This Row],[Total]])</f>
        <v>14962.5</v>
      </c>
    </row>
    <row r="27" spans="1:16" x14ac:dyDescent="0.3">
      <c r="A27">
        <v>52</v>
      </c>
      <c r="B27" s="2">
        <v>43954</v>
      </c>
      <c r="C27" s="3" t="s">
        <v>60</v>
      </c>
      <c r="D27" s="6" t="s">
        <v>45</v>
      </c>
      <c r="E27" s="3" t="s">
        <v>21</v>
      </c>
      <c r="F27" s="3">
        <v>162</v>
      </c>
      <c r="G27" s="3" t="str">
        <f>VLOOKUP(Table1[[#This Row],[Customer ID]],'Customer Info'!$A$4:$C$12,2,FALSE)</f>
        <v>Cruise</v>
      </c>
      <c r="H27" s="3" t="str">
        <f>VLOOKUP(Table1[[#This Row],[Customer ID]],'Customer Info'!$A$4:$C$12,3,FALSE)</f>
        <v>Denise Harris</v>
      </c>
      <c r="I27" t="s">
        <v>32</v>
      </c>
      <c r="J27" t="s">
        <v>23</v>
      </c>
      <c r="K27" t="s">
        <v>62</v>
      </c>
      <c r="L27">
        <v>15</v>
      </c>
      <c r="M27" s="5">
        <v>295</v>
      </c>
      <c r="N27" s="5">
        <v>4425</v>
      </c>
      <c r="O27" s="3" t="str">
        <f>IF(Table1[[#This Row],[Number]]&gt;=20,"Y","N")</f>
        <v>N</v>
      </c>
      <c r="P27" s="5">
        <f>IF(Table1[[#This Row],[Number]]&gt;=20,0.95*Table1[[#This Row],[Total]],Table1[[#This Row],[Total]])</f>
        <v>4425</v>
      </c>
    </row>
    <row r="28" spans="1:16" x14ac:dyDescent="0.3">
      <c r="A28">
        <v>48</v>
      </c>
      <c r="B28" s="2">
        <v>43948</v>
      </c>
      <c r="C28" s="3" t="s">
        <v>58</v>
      </c>
      <c r="D28" s="6" t="s">
        <v>45</v>
      </c>
      <c r="E28" s="3" t="s">
        <v>21</v>
      </c>
      <c r="F28" s="3">
        <v>132</v>
      </c>
      <c r="G28" s="3" t="str">
        <f>VLOOKUP(Table1[[#This Row],[Customer ID]],'Customer Info'!$A$4:$C$12,2,FALSE)</f>
        <v>Bankia</v>
      </c>
      <c r="H28" s="3" t="str">
        <f>VLOOKUP(Table1[[#This Row],[Customer ID]],'Customer Info'!$A$4:$C$12,3,FALSE)</f>
        <v>Lucas Adams</v>
      </c>
      <c r="I28" t="s">
        <v>32</v>
      </c>
      <c r="J28" t="s">
        <v>30</v>
      </c>
      <c r="K28" t="s">
        <v>54</v>
      </c>
      <c r="L28">
        <v>18</v>
      </c>
      <c r="M28" s="5">
        <v>295</v>
      </c>
      <c r="N28" s="5">
        <v>5310</v>
      </c>
      <c r="O28" s="3" t="str">
        <f>IF(Table1[[#This Row],[Number]]&gt;=20,"Y","N")</f>
        <v>N</v>
      </c>
      <c r="P28" s="5">
        <f>IF(Table1[[#This Row],[Number]]&gt;=20,0.95*Table1[[#This Row],[Total]],Table1[[#This Row],[Total]])</f>
        <v>5310</v>
      </c>
    </row>
    <row r="29" spans="1:16" x14ac:dyDescent="0.3">
      <c r="A29">
        <v>42</v>
      </c>
      <c r="B29" s="2">
        <v>43936</v>
      </c>
      <c r="C29" s="3" t="s">
        <v>58</v>
      </c>
      <c r="D29" s="6" t="s">
        <v>45</v>
      </c>
      <c r="E29" s="3" t="s">
        <v>21</v>
      </c>
      <c r="F29" s="3">
        <v>144</v>
      </c>
      <c r="G29" s="3" t="str">
        <f>VLOOKUP(Table1[[#This Row],[Customer ID]],'Customer Info'!$A$4:$C$12,2,FALSE)</f>
        <v>Affinity</v>
      </c>
      <c r="H29" s="3" t="str">
        <f>VLOOKUP(Table1[[#This Row],[Customer ID]],'Customer Info'!$A$4:$C$12,3,FALSE)</f>
        <v>Christina Bell</v>
      </c>
      <c r="I29" t="s">
        <v>22</v>
      </c>
      <c r="J29" t="s">
        <v>23</v>
      </c>
      <c r="K29" t="s">
        <v>24</v>
      </c>
      <c r="L29">
        <v>15</v>
      </c>
      <c r="M29" s="5">
        <v>260</v>
      </c>
      <c r="N29" s="5">
        <v>3900</v>
      </c>
      <c r="O29" s="3" t="str">
        <f>IF(Table1[[#This Row],[Number]]&gt;=20,"Y","N")</f>
        <v>N</v>
      </c>
      <c r="P29" s="5">
        <f>IF(Table1[[#This Row],[Number]]&gt;=20,0.95*Table1[[#This Row],[Total]],Table1[[#This Row],[Total]])</f>
        <v>3900</v>
      </c>
    </row>
    <row r="30" spans="1:16" x14ac:dyDescent="0.3">
      <c r="A30">
        <v>41</v>
      </c>
      <c r="B30" s="2">
        <v>43935</v>
      </c>
      <c r="C30" s="3" t="s">
        <v>58</v>
      </c>
      <c r="D30" s="6" t="s">
        <v>45</v>
      </c>
      <c r="E30" s="3" t="s">
        <v>21</v>
      </c>
      <c r="F30" s="3">
        <v>132</v>
      </c>
      <c r="G30" s="3" t="str">
        <f>VLOOKUP(Table1[[#This Row],[Customer ID]],'Customer Info'!$A$4:$C$12,2,FALSE)</f>
        <v>Bankia</v>
      </c>
      <c r="H30" s="3" t="str">
        <f>VLOOKUP(Table1[[#This Row],[Customer ID]],'Customer Info'!$A$4:$C$12,3,FALSE)</f>
        <v>Lucas Adams</v>
      </c>
      <c r="I30" t="s">
        <v>38</v>
      </c>
      <c r="J30" t="s">
        <v>18</v>
      </c>
      <c r="K30" t="s">
        <v>51</v>
      </c>
      <c r="L30">
        <v>30</v>
      </c>
      <c r="M30" s="5">
        <v>375</v>
      </c>
      <c r="N30" s="5">
        <v>11250</v>
      </c>
      <c r="O30" s="3" t="str">
        <f>IF(Table1[[#This Row],[Number]]&gt;=20,"Y","N")</f>
        <v>Y</v>
      </c>
      <c r="P30" s="5">
        <f>IF(Table1[[#This Row],[Number]]&gt;=20,0.95*Table1[[#This Row],[Total]],Table1[[#This Row],[Total]])</f>
        <v>10687.5</v>
      </c>
    </row>
    <row r="31" spans="1:16" x14ac:dyDescent="0.3">
      <c r="A31">
        <v>36</v>
      </c>
      <c r="B31" s="2">
        <v>43927</v>
      </c>
      <c r="C31" s="3" t="s">
        <v>58</v>
      </c>
      <c r="D31" s="6" t="s">
        <v>45</v>
      </c>
      <c r="E31" s="3" t="s">
        <v>21</v>
      </c>
      <c r="F31" s="3">
        <v>132</v>
      </c>
      <c r="G31" s="3" t="str">
        <f>VLOOKUP(Table1[[#This Row],[Customer ID]],'Customer Info'!$A$4:$C$12,2,FALSE)</f>
        <v>Bankia</v>
      </c>
      <c r="H31" s="3" t="str">
        <f>VLOOKUP(Table1[[#This Row],[Customer ID]],'Customer Info'!$A$4:$C$12,3,FALSE)</f>
        <v>Lucas Adams</v>
      </c>
      <c r="I31" t="s">
        <v>26</v>
      </c>
      <c r="J31" t="s">
        <v>18</v>
      </c>
      <c r="K31" t="s">
        <v>27</v>
      </c>
      <c r="L31">
        <v>14</v>
      </c>
      <c r="M31" s="5">
        <v>350</v>
      </c>
      <c r="N31" s="5">
        <v>4900</v>
      </c>
      <c r="O31" s="3" t="str">
        <f>IF(Table1[[#This Row],[Number]]&gt;=20,"Y","N")</f>
        <v>N</v>
      </c>
      <c r="P31" s="5">
        <f>IF(Table1[[#This Row],[Number]]&gt;=20,0.95*Table1[[#This Row],[Total]],Table1[[#This Row],[Total]])</f>
        <v>4900</v>
      </c>
    </row>
    <row r="32" spans="1:16" x14ac:dyDescent="0.3">
      <c r="A32">
        <v>31</v>
      </c>
      <c r="B32" s="2">
        <v>43913</v>
      </c>
      <c r="C32" s="3" t="s">
        <v>50</v>
      </c>
      <c r="D32" s="6" t="s">
        <v>45</v>
      </c>
      <c r="E32" s="3" t="s">
        <v>21</v>
      </c>
      <c r="F32" s="3">
        <v>162</v>
      </c>
      <c r="G32" s="3" t="str">
        <f>VLOOKUP(Table1[[#This Row],[Customer ID]],'Customer Info'!$A$4:$C$12,2,FALSE)</f>
        <v>Cruise</v>
      </c>
      <c r="H32" s="3" t="str">
        <f>VLOOKUP(Table1[[#This Row],[Customer ID]],'Customer Info'!$A$4:$C$12,3,FALSE)</f>
        <v>Denise Harris</v>
      </c>
      <c r="I32" t="s">
        <v>17</v>
      </c>
      <c r="J32" t="s">
        <v>18</v>
      </c>
      <c r="K32" t="s">
        <v>19</v>
      </c>
      <c r="L32">
        <v>12</v>
      </c>
      <c r="M32" s="5">
        <v>235</v>
      </c>
      <c r="N32" s="5">
        <v>2820</v>
      </c>
      <c r="O32" s="3" t="str">
        <f>IF(Table1[[#This Row],[Number]]&gt;=20,"Y","N")</f>
        <v>N</v>
      </c>
      <c r="P32" s="5">
        <f>IF(Table1[[#This Row],[Number]]&gt;=20,0.95*Table1[[#This Row],[Total]],Table1[[#This Row],[Total]])</f>
        <v>2820</v>
      </c>
    </row>
    <row r="33" spans="1:16" x14ac:dyDescent="0.3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5">
        <f>IF(Table1[[#This Row],[Number]]&gt;=20,0.95*Table1[[#This Row],[Total]],Table1[[#This Row],[Total]])</f>
        <v>3290</v>
      </c>
    </row>
    <row r="34" spans="1:16" x14ac:dyDescent="0.3">
      <c r="A34">
        <v>24</v>
      </c>
      <c r="B34" s="2">
        <v>43894</v>
      </c>
      <c r="C34" s="3" t="s">
        <v>50</v>
      </c>
      <c r="D34" s="6" t="s">
        <v>45</v>
      </c>
      <c r="E34" s="3" t="s">
        <v>21</v>
      </c>
      <c r="F34" s="3">
        <v>162</v>
      </c>
      <c r="G34" s="3" t="str">
        <f>VLOOKUP(Table1[[#This Row],[Customer ID]],'Customer Info'!$A$4:$C$12,2,FALSE)</f>
        <v>Cruise</v>
      </c>
      <c r="H34" s="3" t="str">
        <f>VLOOKUP(Table1[[#This Row],[Customer ID]],'Customer Info'!$A$4:$C$12,3,FALSE)</f>
        <v>Denise Harris</v>
      </c>
      <c r="I34" t="s">
        <v>22</v>
      </c>
      <c r="J34" t="s">
        <v>18</v>
      </c>
      <c r="K34" t="s">
        <v>52</v>
      </c>
      <c r="L34">
        <v>50</v>
      </c>
      <c r="M34" s="5">
        <v>260</v>
      </c>
      <c r="N34" s="5">
        <v>13000</v>
      </c>
      <c r="O34" s="3" t="str">
        <f>IF(Table1[[#This Row],[Number]]&gt;=20,"Y","N")</f>
        <v>Y</v>
      </c>
      <c r="P34" s="5">
        <f>IF(Table1[[#This Row],[Number]]&gt;=20,0.95*Table1[[#This Row],[Total]],Table1[[#This Row],[Total]])</f>
        <v>12350</v>
      </c>
    </row>
    <row r="35" spans="1:16" x14ac:dyDescent="0.3">
      <c r="A35">
        <v>14</v>
      </c>
      <c r="B35" s="2">
        <v>43869</v>
      </c>
      <c r="C35" s="3" t="s">
        <v>42</v>
      </c>
      <c r="D35" s="6" t="s">
        <v>45</v>
      </c>
      <c r="E35" s="3" t="s">
        <v>21</v>
      </c>
      <c r="F35" s="3">
        <v>132</v>
      </c>
      <c r="G35" s="3" t="str">
        <f>VLOOKUP(Table1[[#This Row],[Customer ID]],'Customer Info'!$A$4:$C$12,2,FALSE)</f>
        <v>Bankia</v>
      </c>
      <c r="H35" s="3" t="str">
        <f>VLOOKUP(Table1[[#This Row],[Customer ID]],'Customer Info'!$A$4:$C$12,3,FALSE)</f>
        <v>Lucas Adams</v>
      </c>
      <c r="I35" t="s">
        <v>22</v>
      </c>
      <c r="J35" t="s">
        <v>30</v>
      </c>
      <c r="K35" t="s">
        <v>41</v>
      </c>
      <c r="L35">
        <v>45</v>
      </c>
      <c r="M35" s="5">
        <v>260</v>
      </c>
      <c r="N35" s="5">
        <v>11700</v>
      </c>
      <c r="O35" s="3" t="str">
        <f>IF(Table1[[#This Row],[Number]]&gt;=20,"Y","N")</f>
        <v>Y</v>
      </c>
      <c r="P35" s="5">
        <f>IF(Table1[[#This Row],[Number]]&gt;=20,0.95*Table1[[#This Row],[Total]],Table1[[#This Row],[Total]])</f>
        <v>11115</v>
      </c>
    </row>
    <row r="36" spans="1:16" x14ac:dyDescent="0.3">
      <c r="A36">
        <v>69</v>
      </c>
      <c r="B36" s="2">
        <v>43990</v>
      </c>
      <c r="C36" s="3" t="s">
        <v>65</v>
      </c>
      <c r="D36" s="6" t="s">
        <v>15</v>
      </c>
      <c r="E36" s="3" t="s">
        <v>16</v>
      </c>
      <c r="F36" s="3">
        <v>132</v>
      </c>
      <c r="G36" s="3" t="str">
        <f>VLOOKUP(Table1[[#This Row],[Customer ID]],'Customer Info'!$A$4:$C$12,2,FALSE)</f>
        <v>Bankia</v>
      </c>
      <c r="H36" s="3" t="str">
        <f>VLOOKUP(Table1[[#This Row],[Customer ID]],'Customer Info'!$A$4:$C$12,3,FALSE)</f>
        <v>Lucas Adams</v>
      </c>
      <c r="I36" t="s">
        <v>47</v>
      </c>
      <c r="J36" t="s">
        <v>23</v>
      </c>
      <c r="K36" t="s">
        <v>48</v>
      </c>
      <c r="L36">
        <v>16</v>
      </c>
      <c r="M36" s="5">
        <v>220</v>
      </c>
      <c r="N36" s="5">
        <v>3520</v>
      </c>
      <c r="O36" s="3" t="str">
        <f>IF(Table1[[#This Row],[Number]]&gt;=20,"Y","N")</f>
        <v>N</v>
      </c>
      <c r="P36" s="5">
        <f>IF(Table1[[#This Row],[Number]]&gt;=20,0.95*Table1[[#This Row],[Total]],Table1[[#This Row],[Total]])</f>
        <v>3520</v>
      </c>
    </row>
    <row r="37" spans="1:16" x14ac:dyDescent="0.3">
      <c r="A37">
        <v>63</v>
      </c>
      <c r="B37" s="2">
        <v>43977</v>
      </c>
      <c r="C37" s="3" t="s">
        <v>60</v>
      </c>
      <c r="D37" s="6" t="s">
        <v>15</v>
      </c>
      <c r="E37" s="3" t="s">
        <v>16</v>
      </c>
      <c r="F37" s="3">
        <v>136</v>
      </c>
      <c r="G37" s="3" t="str">
        <f>VLOOKUP(Table1[[#This Row],[Customer ID]],'Customer Info'!$A$4:$C$12,2,FALSE)</f>
        <v>Telmark</v>
      </c>
      <c r="H37" s="3" t="str">
        <f>VLOOKUP(Table1[[#This Row],[Customer ID]],'Customer Info'!$A$4:$C$12,3,FALSE)</f>
        <v>Emily Flores</v>
      </c>
      <c r="I37" t="s">
        <v>32</v>
      </c>
      <c r="J37" t="s">
        <v>18</v>
      </c>
      <c r="K37" t="s">
        <v>49</v>
      </c>
      <c r="L37">
        <v>22</v>
      </c>
      <c r="M37" s="5">
        <v>295</v>
      </c>
      <c r="N37" s="5">
        <v>6490</v>
      </c>
      <c r="O37" s="3" t="str">
        <f>IF(Table1[[#This Row],[Number]]&gt;=20,"Y","N")</f>
        <v>Y</v>
      </c>
      <c r="P37" s="5">
        <f>IF(Table1[[#This Row],[Number]]&gt;=20,0.95*Table1[[#This Row],[Total]],Table1[[#This Row],[Total]])</f>
        <v>6165.5</v>
      </c>
    </row>
    <row r="38" spans="1:16" x14ac:dyDescent="0.3">
      <c r="A38">
        <v>51</v>
      </c>
      <c r="B38" s="2">
        <v>43952</v>
      </c>
      <c r="C38" s="3" t="s">
        <v>60</v>
      </c>
      <c r="D38" s="6" t="s">
        <v>15</v>
      </c>
      <c r="E38" s="3" t="s">
        <v>16</v>
      </c>
      <c r="F38" s="3">
        <v>180</v>
      </c>
      <c r="G38" s="3" t="str">
        <f>VLOOKUP(Table1[[#This Row],[Customer ID]],'Customer Info'!$A$4:$C$12,2,FALSE)</f>
        <v>Milago</v>
      </c>
      <c r="H38" s="3" t="str">
        <f>VLOOKUP(Table1[[#This Row],[Customer ID]],'Customer Info'!$A$4:$C$12,3,FALSE)</f>
        <v>Sam Cooper</v>
      </c>
      <c r="I38" t="s">
        <v>47</v>
      </c>
      <c r="J38" t="s">
        <v>18</v>
      </c>
      <c r="K38" t="s">
        <v>61</v>
      </c>
      <c r="L38">
        <v>42</v>
      </c>
      <c r="M38" s="5">
        <v>220</v>
      </c>
      <c r="N38" s="5">
        <v>9240</v>
      </c>
      <c r="O38" s="3" t="str">
        <f>IF(Table1[[#This Row],[Number]]&gt;=20,"Y","N")</f>
        <v>Y</v>
      </c>
      <c r="P38" s="5">
        <f>IF(Table1[[#This Row],[Number]]&gt;=20,0.95*Table1[[#This Row],[Total]],Table1[[#This Row],[Total]])</f>
        <v>8778</v>
      </c>
    </row>
    <row r="39" spans="1:16" x14ac:dyDescent="0.3">
      <c r="A39">
        <v>45</v>
      </c>
      <c r="B39" s="2">
        <v>43941</v>
      </c>
      <c r="C39" s="3" t="s">
        <v>58</v>
      </c>
      <c r="D39" s="6" t="s">
        <v>15</v>
      </c>
      <c r="E39" s="3" t="s">
        <v>16</v>
      </c>
      <c r="F39" s="3">
        <v>132</v>
      </c>
      <c r="G39" s="3" t="str">
        <f>VLOOKUP(Table1[[#This Row],[Customer ID]],'Customer Info'!$A$4:$C$12,2,FALSE)</f>
        <v>Bankia</v>
      </c>
      <c r="H39" s="3" t="str">
        <f>VLOOKUP(Table1[[#This Row],[Customer ID]],'Customer Info'!$A$4:$C$12,3,FALSE)</f>
        <v>Lucas Adams</v>
      </c>
      <c r="I39" t="s">
        <v>26</v>
      </c>
      <c r="J39" t="s">
        <v>18</v>
      </c>
      <c r="K39" t="s">
        <v>27</v>
      </c>
      <c r="L39">
        <v>26</v>
      </c>
      <c r="M39" s="5">
        <v>350</v>
      </c>
      <c r="N39" s="5">
        <v>9100</v>
      </c>
      <c r="O39" s="3" t="str">
        <f>IF(Table1[[#This Row],[Number]]&gt;=20,"Y","N")</f>
        <v>Y</v>
      </c>
      <c r="P39" s="5">
        <f>IF(Table1[[#This Row],[Number]]&gt;=20,0.95*Table1[[#This Row],[Total]],Table1[[#This Row],[Total]])</f>
        <v>8645</v>
      </c>
    </row>
    <row r="40" spans="1:16" x14ac:dyDescent="0.3">
      <c r="A40">
        <v>44</v>
      </c>
      <c r="B40" s="2">
        <v>43940</v>
      </c>
      <c r="C40" s="3" t="s">
        <v>58</v>
      </c>
      <c r="D40" s="6" t="s">
        <v>15</v>
      </c>
      <c r="E40" s="3" t="s">
        <v>16</v>
      </c>
      <c r="F40" s="3">
        <v>180</v>
      </c>
      <c r="G40" s="3" t="str">
        <f>VLOOKUP(Table1[[#This Row],[Customer ID]],'Customer Info'!$A$4:$C$12,2,FALSE)</f>
        <v>Milago</v>
      </c>
      <c r="H40" s="3" t="str">
        <f>VLOOKUP(Table1[[#This Row],[Customer ID]],'Customer Info'!$A$4:$C$12,3,FALSE)</f>
        <v>Sam Cooper</v>
      </c>
      <c r="I40" t="s">
        <v>32</v>
      </c>
      <c r="J40" t="s">
        <v>30</v>
      </c>
      <c r="K40" t="s">
        <v>54</v>
      </c>
      <c r="L40">
        <v>42</v>
      </c>
      <c r="M40" s="5">
        <v>295</v>
      </c>
      <c r="N40" s="5">
        <v>12390</v>
      </c>
      <c r="O40" s="3" t="str">
        <f>IF(Table1[[#This Row],[Number]]&gt;=20,"Y","N")</f>
        <v>Y</v>
      </c>
      <c r="P40" s="5">
        <f>IF(Table1[[#This Row],[Number]]&gt;=20,0.95*Table1[[#This Row],[Total]],Table1[[#This Row],[Total]])</f>
        <v>11770.5</v>
      </c>
    </row>
    <row r="41" spans="1:16" x14ac:dyDescent="0.3">
      <c r="A41">
        <v>32</v>
      </c>
      <c r="B41" s="2">
        <v>43914</v>
      </c>
      <c r="C41" s="3" t="s">
        <v>50</v>
      </c>
      <c r="D41" s="6" t="s">
        <v>15</v>
      </c>
      <c r="E41" s="3" t="s">
        <v>16</v>
      </c>
      <c r="F41" s="3">
        <v>180</v>
      </c>
      <c r="G41" s="3" t="str">
        <f>VLOOKUP(Table1[[#This Row],[Customer ID]],'Customer Info'!$A$4:$C$12,2,FALSE)</f>
        <v>Milago</v>
      </c>
      <c r="H41" s="3" t="str">
        <f>VLOOKUP(Table1[[#This Row],[Customer ID]],'Customer Info'!$A$4:$C$12,3,FALSE)</f>
        <v>Sam Cooper</v>
      </c>
      <c r="I41" t="s">
        <v>32</v>
      </c>
      <c r="J41" t="s">
        <v>39</v>
      </c>
      <c r="K41" t="s">
        <v>43</v>
      </c>
      <c r="L41">
        <v>35</v>
      </c>
      <c r="M41" s="5">
        <v>295</v>
      </c>
      <c r="N41" s="5">
        <v>10325</v>
      </c>
      <c r="O41" s="3" t="str">
        <f>IF(Table1[[#This Row],[Number]]&gt;=20,"Y","N")</f>
        <v>Y</v>
      </c>
      <c r="P41" s="5">
        <f>IF(Table1[[#This Row],[Number]]&gt;=20,0.95*Table1[[#This Row],[Total]],Table1[[#This Row],[Total]])</f>
        <v>9808.75</v>
      </c>
    </row>
    <row r="42" spans="1:16" x14ac:dyDescent="0.3">
      <c r="A42">
        <v>26</v>
      </c>
      <c r="B42" s="2">
        <v>43899</v>
      </c>
      <c r="C42" s="3" t="s">
        <v>50</v>
      </c>
      <c r="D42" s="6" t="s">
        <v>15</v>
      </c>
      <c r="E42" s="3" t="s">
        <v>16</v>
      </c>
      <c r="F42" s="3">
        <v>144</v>
      </c>
      <c r="G42" s="3" t="str">
        <f>VLOOKUP(Table1[[#This Row],[Customer ID]],'Customer Info'!$A$4:$C$12,2,FALSE)</f>
        <v>Affinity</v>
      </c>
      <c r="H42" s="3" t="str">
        <f>VLOOKUP(Table1[[#This Row],[Customer ID]],'Customer Info'!$A$4:$C$12,3,FALSE)</f>
        <v>Christina Bell</v>
      </c>
      <c r="I42" t="s">
        <v>32</v>
      </c>
      <c r="J42" t="s">
        <v>30</v>
      </c>
      <c r="K42" t="s">
        <v>54</v>
      </c>
      <c r="L42">
        <v>15</v>
      </c>
      <c r="M42" s="5">
        <v>295</v>
      </c>
      <c r="N42" s="5">
        <v>4425</v>
      </c>
      <c r="O42" s="3" t="str">
        <f>IF(Table1[[#This Row],[Number]]&gt;=20,"Y","N")</f>
        <v>N</v>
      </c>
      <c r="P42" s="5">
        <f>IF(Table1[[#This Row],[Number]]&gt;=20,0.95*Table1[[#This Row],[Total]],Table1[[#This Row],[Total]])</f>
        <v>4425</v>
      </c>
    </row>
    <row r="43" spans="1:16" x14ac:dyDescent="0.3">
      <c r="A43">
        <v>18</v>
      </c>
      <c r="B43" s="2">
        <v>43876</v>
      </c>
      <c r="C43" s="3" t="s">
        <v>42</v>
      </c>
      <c r="D43" s="6" t="s">
        <v>15</v>
      </c>
      <c r="E43" s="3" t="s">
        <v>16</v>
      </c>
      <c r="F43" s="3">
        <v>136</v>
      </c>
      <c r="G43" s="3" t="str">
        <f>VLOOKUP(Table1[[#This Row],[Customer ID]],'Customer Info'!$A$4:$C$12,2,FALSE)</f>
        <v>Telmark</v>
      </c>
      <c r="H43" s="3" t="str">
        <f>VLOOKUP(Table1[[#This Row],[Customer ID]],'Customer Info'!$A$4:$C$12,3,FALSE)</f>
        <v>Emily Flores</v>
      </c>
      <c r="I43" t="s">
        <v>22</v>
      </c>
      <c r="J43" t="s">
        <v>30</v>
      </c>
      <c r="K43" t="s">
        <v>41</v>
      </c>
      <c r="L43">
        <v>16</v>
      </c>
      <c r="M43" s="5">
        <v>260</v>
      </c>
      <c r="N43" s="5">
        <v>4160</v>
      </c>
      <c r="O43" s="3" t="str">
        <f>IF(Table1[[#This Row],[Number]]&gt;=20,"Y","N")</f>
        <v>N</v>
      </c>
      <c r="P43" s="5">
        <f>IF(Table1[[#This Row],[Number]]&gt;=20,0.95*Table1[[#This Row],[Total]],Table1[[#This Row],[Total]])</f>
        <v>4160</v>
      </c>
    </row>
    <row r="44" spans="1:16" x14ac:dyDescent="0.3">
      <c r="A44">
        <v>13</v>
      </c>
      <c r="B44" s="2">
        <v>43868</v>
      </c>
      <c r="C44" s="3" t="s">
        <v>42</v>
      </c>
      <c r="D44" s="6" t="s">
        <v>15</v>
      </c>
      <c r="E44" s="3" t="s">
        <v>16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38</v>
      </c>
      <c r="J44" t="s">
        <v>33</v>
      </c>
      <c r="K44" t="s">
        <v>44</v>
      </c>
      <c r="L44">
        <v>10</v>
      </c>
      <c r="M44" s="5">
        <v>375</v>
      </c>
      <c r="N44" s="5">
        <v>3750</v>
      </c>
      <c r="O44" s="3" t="str">
        <f>IF(Table1[[#This Row],[Number]]&gt;=20,"Y","N")</f>
        <v>N</v>
      </c>
      <c r="P44" s="5">
        <f>IF(Table1[[#This Row],[Number]]&gt;=20,0.95*Table1[[#This Row],[Total]],Table1[[#This Row],[Total]])</f>
        <v>3750</v>
      </c>
    </row>
    <row r="45" spans="1:16" x14ac:dyDescent="0.3">
      <c r="A45">
        <v>10</v>
      </c>
      <c r="B45" s="2">
        <v>43856</v>
      </c>
      <c r="C45" s="3" t="s">
        <v>14</v>
      </c>
      <c r="D45" s="6" t="s">
        <v>15</v>
      </c>
      <c r="E45" s="3" t="s">
        <v>16</v>
      </c>
      <c r="F45" s="3">
        <v>166</v>
      </c>
      <c r="G45" s="3" t="str">
        <f>VLOOKUP(Table1[[#This Row],[Customer ID]],'Customer Info'!$A$4:$C$12,2,FALSE)</f>
        <v>Port Royale</v>
      </c>
      <c r="H45" s="3" t="str">
        <f>VLOOKUP(Table1[[#This Row],[Customer ID]],'Customer Info'!$A$4:$C$12,3,FALSE)</f>
        <v>Dan Hill</v>
      </c>
      <c r="I45" t="s">
        <v>26</v>
      </c>
      <c r="J45" t="s">
        <v>18</v>
      </c>
      <c r="K45" t="s">
        <v>27</v>
      </c>
      <c r="L45">
        <v>25</v>
      </c>
      <c r="M45" s="5">
        <v>350</v>
      </c>
      <c r="N45" s="5">
        <v>8750</v>
      </c>
      <c r="O45" s="3" t="str">
        <f>IF(Table1[[#This Row],[Number]]&gt;=20,"Y","N")</f>
        <v>Y</v>
      </c>
      <c r="P45" s="5">
        <f>IF(Table1[[#This Row],[Number]]&gt;=20,0.95*Table1[[#This Row],[Total]],Table1[[#This Row],[Total]])</f>
        <v>8312.5</v>
      </c>
    </row>
    <row r="46" spans="1:16" x14ac:dyDescent="0.3">
      <c r="A46">
        <v>5</v>
      </c>
      <c r="B46" s="2">
        <v>43842</v>
      </c>
      <c r="C46" s="3" t="s">
        <v>14</v>
      </c>
      <c r="D46" s="6" t="s">
        <v>15</v>
      </c>
      <c r="E46" s="3" t="s">
        <v>16</v>
      </c>
      <c r="F46" s="3">
        <v>166</v>
      </c>
      <c r="G46" s="3" t="str">
        <f>VLOOKUP(Table1[[#This Row],[Customer ID]],'Customer Info'!$A$4:$C$12,2,FALSE)</f>
        <v>Port Royale</v>
      </c>
      <c r="H46" s="3" t="str">
        <f>VLOOKUP(Table1[[#This Row],[Customer ID]],'Customer Info'!$A$4:$C$12,3,FALSE)</f>
        <v>Dan Hill</v>
      </c>
      <c r="I46" t="s">
        <v>32</v>
      </c>
      <c r="J46" t="s">
        <v>33</v>
      </c>
      <c r="K46" t="s">
        <v>34</v>
      </c>
      <c r="L46">
        <v>32</v>
      </c>
      <c r="M46" s="5">
        <v>295</v>
      </c>
      <c r="N46" s="5">
        <v>9440</v>
      </c>
      <c r="O46" s="3" t="str">
        <f>IF(Table1[[#This Row],[Number]]&gt;=20,"Y","N")</f>
        <v>Y</v>
      </c>
      <c r="P46" s="5">
        <f>IF(Table1[[#This Row],[Number]]&gt;=20,0.95*Table1[[#This Row],[Total]],Table1[[#This Row],[Total]])</f>
        <v>8968</v>
      </c>
    </row>
    <row r="47" spans="1:16" x14ac:dyDescent="0.3">
      <c r="A47">
        <v>1</v>
      </c>
      <c r="B47" s="2">
        <v>43832</v>
      </c>
      <c r="C47" s="3" t="s">
        <v>14</v>
      </c>
      <c r="D47" s="6" t="s">
        <v>15</v>
      </c>
      <c r="E47" s="3" t="s">
        <v>16</v>
      </c>
      <c r="F47" s="3">
        <v>132</v>
      </c>
      <c r="G47" s="3" t="str">
        <f>VLOOKUP(Table1[[#This Row],[Customer ID]],'Customer Info'!$A$4:$C$12,2,FALSE)</f>
        <v>Bankia</v>
      </c>
      <c r="H47" s="3" t="str">
        <f>VLOOKUP(Table1[[#This Row],[Customer ID]],'Customer Info'!$A$4:$C$12,3,FALSE)</f>
        <v>Lucas Adams</v>
      </c>
      <c r="I47" t="s">
        <v>17</v>
      </c>
      <c r="J47" t="s">
        <v>18</v>
      </c>
      <c r="K47" t="s">
        <v>19</v>
      </c>
      <c r="L47">
        <v>15</v>
      </c>
      <c r="M47" s="4">
        <v>235</v>
      </c>
      <c r="N47" s="5">
        <v>3525</v>
      </c>
      <c r="O47" s="3" t="str">
        <f>IF(Table1[[#This Row],[Number]]&gt;=20,"Y","N")</f>
        <v>N</v>
      </c>
      <c r="P47" s="5">
        <f>IF(Table1[[#This Row],[Number]]&gt;=20,0.95*Table1[[#This Row],[Total]],Table1[[#This Row],[Total]])</f>
        <v>3525</v>
      </c>
    </row>
    <row r="48" spans="1:16" x14ac:dyDescent="0.3">
      <c r="A48">
        <v>74</v>
      </c>
      <c r="B48" s="2">
        <v>167</v>
      </c>
      <c r="C48" s="3" t="s">
        <v>65</v>
      </c>
      <c r="D48" s="6" t="s">
        <v>15</v>
      </c>
      <c r="E48" s="3" t="s">
        <v>16</v>
      </c>
      <c r="F48" s="3">
        <v>144</v>
      </c>
      <c r="G48" s="3" t="str">
        <f>VLOOKUP(Table1[[#This Row],[Customer ID]],'Customer Info'!$A$4:$C$12,2,FALSE)</f>
        <v>Affinity</v>
      </c>
      <c r="H48" s="3" t="str">
        <f>VLOOKUP(Table1[[#This Row],[Customer ID]],'Customer Info'!$A$4:$C$12,3,FALSE)</f>
        <v>Christina Bell</v>
      </c>
      <c r="I48" t="s">
        <v>32</v>
      </c>
      <c r="J48" t="s">
        <v>33</v>
      </c>
      <c r="K48" t="s">
        <v>34</v>
      </c>
      <c r="L48">
        <v>20</v>
      </c>
      <c r="M48" s="5">
        <v>295</v>
      </c>
      <c r="N48" s="5">
        <v>5900</v>
      </c>
      <c r="O48" s="3" t="str">
        <f>IF(Table1[[#This Row],[Number]]&gt;=20,"Y","N")</f>
        <v>Y</v>
      </c>
      <c r="P48" s="5">
        <f>IF(Table1[[#This Row],[Number]]&gt;=20,0.95*Table1[[#This Row],[Total]],Table1[[#This Row],[Total]])</f>
        <v>5605</v>
      </c>
    </row>
    <row r="49" spans="1:16" x14ac:dyDescent="0.3">
      <c r="A49">
        <v>76</v>
      </c>
      <c r="B49" s="2">
        <v>44005</v>
      </c>
      <c r="C49" s="3" t="s">
        <v>65</v>
      </c>
      <c r="D49" s="6" t="s">
        <v>28</v>
      </c>
      <c r="E49" s="3" t="s">
        <v>29</v>
      </c>
      <c r="F49" s="3">
        <v>178</v>
      </c>
      <c r="G49" s="3" t="str">
        <f>VLOOKUP(Table1[[#This Row],[Customer ID]],'Customer Info'!$A$4:$C$12,2,FALSE)</f>
        <v>Vento</v>
      </c>
      <c r="H49" s="3" t="str">
        <f>VLOOKUP(Table1[[#This Row],[Customer ID]],'Customer Info'!$A$4:$C$12,3,FALSE)</f>
        <v>Amanda Wood</v>
      </c>
      <c r="I49" t="s">
        <v>26</v>
      </c>
      <c r="J49" t="s">
        <v>18</v>
      </c>
      <c r="K49" t="s">
        <v>27</v>
      </c>
      <c r="L49">
        <v>22</v>
      </c>
      <c r="M49" s="5">
        <v>350</v>
      </c>
      <c r="N49" s="5">
        <v>7700</v>
      </c>
      <c r="O49" s="3" t="str">
        <f>IF(Table1[[#This Row],[Number]]&gt;=20,"Y","N")</f>
        <v>Y</v>
      </c>
      <c r="P49" s="5">
        <f>IF(Table1[[#This Row],[Number]]&gt;=20,0.95*Table1[[#This Row],[Total]],Table1[[#This Row],[Total]])</f>
        <v>7315</v>
      </c>
    </row>
    <row r="50" spans="1:16" x14ac:dyDescent="0.3">
      <c r="A50">
        <v>67</v>
      </c>
      <c r="B50" s="2">
        <v>43987</v>
      </c>
      <c r="C50" s="3" t="s">
        <v>65</v>
      </c>
      <c r="D50" s="6" t="s">
        <v>28</v>
      </c>
      <c r="E50" s="3" t="s">
        <v>29</v>
      </c>
      <c r="F50" s="3">
        <v>144</v>
      </c>
      <c r="G50" s="3" t="str">
        <f>VLOOKUP(Table1[[#This Row],[Customer ID]],'Customer Info'!$A$4:$C$12,2,FALSE)</f>
        <v>Affinity</v>
      </c>
      <c r="H50" s="3" t="str">
        <f>VLOOKUP(Table1[[#This Row],[Customer ID]],'Customer Info'!$A$4:$C$12,3,FALSE)</f>
        <v>Christina Bell</v>
      </c>
      <c r="I50" t="s">
        <v>22</v>
      </c>
      <c r="J50" t="s">
        <v>18</v>
      </c>
      <c r="K50" t="s">
        <v>52</v>
      </c>
      <c r="L50">
        <v>22</v>
      </c>
      <c r="M50" s="5">
        <v>260</v>
      </c>
      <c r="N50" s="5">
        <v>5720</v>
      </c>
      <c r="O50" s="3" t="str">
        <f>IF(Table1[[#This Row],[Number]]&gt;=20,"Y","N")</f>
        <v>Y</v>
      </c>
      <c r="P50" s="5">
        <f>IF(Table1[[#This Row],[Number]]&gt;=20,0.95*Table1[[#This Row],[Total]],Table1[[#This Row],[Total]])</f>
        <v>5434</v>
      </c>
    </row>
    <row r="51" spans="1:16" x14ac:dyDescent="0.3">
      <c r="A51">
        <v>62</v>
      </c>
      <c r="B51" s="2">
        <v>43975</v>
      </c>
      <c r="C51" s="3" t="s">
        <v>60</v>
      </c>
      <c r="D51" s="6" t="s">
        <v>28</v>
      </c>
      <c r="E51" s="3" t="s">
        <v>29</v>
      </c>
      <c r="F51" s="3">
        <v>132</v>
      </c>
      <c r="G51" s="3" t="str">
        <f>VLOOKUP(Table1[[#This Row],[Customer ID]],'Customer Info'!$A$4:$C$12,2,FALSE)</f>
        <v>Bankia</v>
      </c>
      <c r="H51" s="3" t="str">
        <f>VLOOKUP(Table1[[#This Row],[Customer ID]],'Customer Info'!$A$4:$C$12,3,FALSE)</f>
        <v>Lucas Adams</v>
      </c>
      <c r="I51" t="s">
        <v>32</v>
      </c>
      <c r="J51" t="s">
        <v>23</v>
      </c>
      <c r="K51" t="s">
        <v>62</v>
      </c>
      <c r="L51">
        <v>20</v>
      </c>
      <c r="M51" s="5">
        <v>295</v>
      </c>
      <c r="N51" s="5">
        <v>5900</v>
      </c>
      <c r="O51" s="3" t="str">
        <f>IF(Table1[[#This Row],[Number]]&gt;=20,"Y","N")</f>
        <v>Y</v>
      </c>
      <c r="P51" s="5">
        <f>IF(Table1[[#This Row],[Number]]&gt;=20,0.95*Table1[[#This Row],[Total]],Table1[[#This Row],[Total]])</f>
        <v>5605</v>
      </c>
    </row>
    <row r="52" spans="1:16" x14ac:dyDescent="0.3">
      <c r="A52">
        <v>60</v>
      </c>
      <c r="B52" s="2">
        <v>43972</v>
      </c>
      <c r="C52" s="3" t="s">
        <v>60</v>
      </c>
      <c r="D52" s="6" t="s">
        <v>28</v>
      </c>
      <c r="E52" s="3" t="s">
        <v>29</v>
      </c>
      <c r="F52" s="3">
        <v>144</v>
      </c>
      <c r="G52" s="3" t="str">
        <f>VLOOKUP(Table1[[#This Row],[Customer ID]],'Customer Info'!$A$4:$C$12,2,FALSE)</f>
        <v>Affinity</v>
      </c>
      <c r="H52" s="3" t="str">
        <f>VLOOKUP(Table1[[#This Row],[Customer ID]],'Customer Info'!$A$4:$C$12,3,FALSE)</f>
        <v>Christina Bell</v>
      </c>
      <c r="I52" t="s">
        <v>26</v>
      </c>
      <c r="J52" t="s">
        <v>18</v>
      </c>
      <c r="K52" t="s">
        <v>27</v>
      </c>
      <c r="L52">
        <v>42</v>
      </c>
      <c r="M52" s="5">
        <v>350</v>
      </c>
      <c r="N52" s="5">
        <v>14700</v>
      </c>
      <c r="O52" s="3" t="str">
        <f>IF(Table1[[#This Row],[Number]]&gt;=20,"Y","N")</f>
        <v>Y</v>
      </c>
      <c r="P52" s="5">
        <f>IF(Table1[[#This Row],[Number]]&gt;=20,0.95*Table1[[#This Row],[Total]],Table1[[#This Row],[Total]])</f>
        <v>13965</v>
      </c>
    </row>
    <row r="53" spans="1:16" x14ac:dyDescent="0.3">
      <c r="A53">
        <v>57</v>
      </c>
      <c r="B53" s="2">
        <v>43966</v>
      </c>
      <c r="C53" s="3" t="s">
        <v>60</v>
      </c>
      <c r="D53" s="6" t="s">
        <v>28</v>
      </c>
      <c r="E53" s="3" t="s">
        <v>29</v>
      </c>
      <c r="F53" s="3">
        <v>152</v>
      </c>
      <c r="G53" s="3" t="str">
        <f>VLOOKUP(Table1[[#This Row],[Customer ID]],'Customer Info'!$A$4:$C$12,2,FALSE)</f>
        <v>Secspace</v>
      </c>
      <c r="H53" s="3" t="str">
        <f>VLOOKUP(Table1[[#This Row],[Customer ID]],'Customer Info'!$A$4:$C$12,3,FALSE)</f>
        <v>Rob Nelson</v>
      </c>
      <c r="I53" t="s">
        <v>26</v>
      </c>
      <c r="J53" t="s">
        <v>33</v>
      </c>
      <c r="K53" t="s">
        <v>64</v>
      </c>
      <c r="L53">
        <v>26</v>
      </c>
      <c r="M53" s="5">
        <v>350</v>
      </c>
      <c r="N53" s="5">
        <v>9100</v>
      </c>
      <c r="O53" s="3" t="str">
        <f>IF(Table1[[#This Row],[Number]]&gt;=20,"Y","N")</f>
        <v>Y</v>
      </c>
      <c r="P53" s="5">
        <f>IF(Table1[[#This Row],[Number]]&gt;=20,0.95*Table1[[#This Row],[Total]],Table1[[#This Row],[Total]])</f>
        <v>8645</v>
      </c>
    </row>
    <row r="54" spans="1:16" x14ac:dyDescent="0.3">
      <c r="A54">
        <v>53</v>
      </c>
      <c r="B54" s="2">
        <v>43958</v>
      </c>
      <c r="C54" s="3" t="s">
        <v>60</v>
      </c>
      <c r="D54" s="6" t="s">
        <v>28</v>
      </c>
      <c r="E54" s="3" t="s">
        <v>29</v>
      </c>
      <c r="F54" s="3">
        <v>136</v>
      </c>
      <c r="G54" s="3" t="str">
        <f>VLOOKUP(Table1[[#This Row],[Customer ID]],'Customer Info'!$A$4:$C$12,2,FALSE)</f>
        <v>Telmark</v>
      </c>
      <c r="H54" s="3" t="str">
        <f>VLOOKUP(Table1[[#This Row],[Customer ID]],'Customer Info'!$A$4:$C$12,3,FALSE)</f>
        <v>Emily Flores</v>
      </c>
      <c r="I54" t="s">
        <v>38</v>
      </c>
      <c r="J54" t="s">
        <v>33</v>
      </c>
      <c r="K54" t="s">
        <v>44</v>
      </c>
      <c r="L54">
        <v>10</v>
      </c>
      <c r="M54" s="5">
        <v>375</v>
      </c>
      <c r="N54" s="5">
        <v>3750</v>
      </c>
      <c r="O54" s="3" t="str">
        <f>IF(Table1[[#This Row],[Number]]&gt;=20,"Y","N")</f>
        <v>N</v>
      </c>
      <c r="P54" s="5">
        <f>IF(Table1[[#This Row],[Number]]&gt;=20,0.95*Table1[[#This Row],[Total]],Table1[[#This Row],[Total]])</f>
        <v>3750</v>
      </c>
    </row>
    <row r="55" spans="1:16" x14ac:dyDescent="0.3">
      <c r="A55">
        <v>49</v>
      </c>
      <c r="B55" s="2">
        <v>43948</v>
      </c>
      <c r="C55" s="3" t="s">
        <v>58</v>
      </c>
      <c r="D55" s="6" t="s">
        <v>28</v>
      </c>
      <c r="E55" s="3" t="s">
        <v>29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26</v>
      </c>
      <c r="J55" t="s">
        <v>18</v>
      </c>
      <c r="K55" t="s">
        <v>27</v>
      </c>
      <c r="L55">
        <v>22</v>
      </c>
      <c r="M55" s="5">
        <v>350</v>
      </c>
      <c r="N55" s="5">
        <v>7700</v>
      </c>
      <c r="O55" s="3" t="str">
        <f>IF(Table1[[#This Row],[Number]]&gt;=20,"Y","N")</f>
        <v>Y</v>
      </c>
      <c r="P55" s="5">
        <f>IF(Table1[[#This Row],[Number]]&gt;=20,0.95*Table1[[#This Row],[Total]],Table1[[#This Row],[Total]])</f>
        <v>7315</v>
      </c>
    </row>
    <row r="56" spans="1:16" x14ac:dyDescent="0.3">
      <c r="A56">
        <v>46</v>
      </c>
      <c r="B56" s="2">
        <v>43943</v>
      </c>
      <c r="C56" s="3" t="s">
        <v>58</v>
      </c>
      <c r="D56" s="6" t="s">
        <v>28</v>
      </c>
      <c r="E56" s="3" t="s">
        <v>29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22</v>
      </c>
      <c r="J56" t="s">
        <v>33</v>
      </c>
      <c r="K56" t="s">
        <v>59</v>
      </c>
      <c r="L56">
        <v>35</v>
      </c>
      <c r="M56" s="5">
        <v>260</v>
      </c>
      <c r="N56" s="5">
        <v>9100</v>
      </c>
      <c r="O56" s="3" t="str">
        <f>IF(Table1[[#This Row],[Number]]&gt;=20,"Y","N")</f>
        <v>Y</v>
      </c>
      <c r="P56" s="5">
        <f>IF(Table1[[#This Row],[Number]]&gt;=20,0.95*Table1[[#This Row],[Total]],Table1[[#This Row],[Total]])</f>
        <v>8645</v>
      </c>
    </row>
    <row r="57" spans="1:16" x14ac:dyDescent="0.3">
      <c r="A57">
        <v>37</v>
      </c>
      <c r="B57" s="2">
        <v>43928</v>
      </c>
      <c r="C57" s="3" t="s">
        <v>58</v>
      </c>
      <c r="D57" s="6" t="s">
        <v>28</v>
      </c>
      <c r="E57" s="3" t="s">
        <v>29</v>
      </c>
      <c r="F57" s="3">
        <v>157</v>
      </c>
      <c r="G57" s="3" t="str">
        <f>VLOOKUP(Table1[[#This Row],[Customer ID]],'Customer Info'!$A$4:$C$12,2,FALSE)</f>
        <v>MarkPlus</v>
      </c>
      <c r="H57" s="3" t="str">
        <f>VLOOKUP(Table1[[#This Row],[Customer ID]],'Customer Info'!$A$4:$C$12,3,FALSE)</f>
        <v>Matt Reed</v>
      </c>
      <c r="I57" t="s">
        <v>32</v>
      </c>
      <c r="J57" t="s">
        <v>33</v>
      </c>
      <c r="K57" t="s">
        <v>34</v>
      </c>
      <c r="L57">
        <v>32</v>
      </c>
      <c r="M57" s="5">
        <v>295</v>
      </c>
      <c r="N57" s="5">
        <v>9440</v>
      </c>
      <c r="O57" s="3" t="str">
        <f>IF(Table1[[#This Row],[Number]]&gt;=20,"Y","N")</f>
        <v>Y</v>
      </c>
      <c r="P57" s="5">
        <f>IF(Table1[[#This Row],[Number]]&gt;=20,0.95*Table1[[#This Row],[Total]],Table1[[#This Row],[Total]])</f>
        <v>8968</v>
      </c>
    </row>
    <row r="58" spans="1:16" x14ac:dyDescent="0.3">
      <c r="A58">
        <v>33</v>
      </c>
      <c r="B58" s="2">
        <v>43916</v>
      </c>
      <c r="C58" s="3" t="s">
        <v>50</v>
      </c>
      <c r="D58" s="6" t="s">
        <v>28</v>
      </c>
      <c r="E58" s="3" t="s">
        <v>29</v>
      </c>
      <c r="F58" s="3">
        <v>178</v>
      </c>
      <c r="G58" s="3" t="str">
        <f>VLOOKUP(Table1[[#This Row],[Customer ID]],'Customer Info'!$A$4:$C$12,2,FALSE)</f>
        <v>Vento</v>
      </c>
      <c r="H58" s="3" t="str">
        <f>VLOOKUP(Table1[[#This Row],[Customer ID]],'Customer Info'!$A$4:$C$12,3,FALSE)</f>
        <v>Amanda Wood</v>
      </c>
      <c r="I58" t="s">
        <v>38</v>
      </c>
      <c r="J58" t="s">
        <v>39</v>
      </c>
      <c r="K58" t="s">
        <v>40</v>
      </c>
      <c r="L58">
        <v>20</v>
      </c>
      <c r="M58" s="5">
        <v>375</v>
      </c>
      <c r="N58" s="5">
        <v>7500</v>
      </c>
      <c r="O58" s="3" t="str">
        <f>IF(Table1[[#This Row],[Number]]&gt;=20,"Y","N")</f>
        <v>Y</v>
      </c>
      <c r="P58" s="5">
        <f>IF(Table1[[#This Row],[Number]]&gt;=20,0.95*Table1[[#This Row],[Total]],Table1[[#This Row],[Total]])</f>
        <v>7125</v>
      </c>
    </row>
    <row r="59" spans="1:16" x14ac:dyDescent="0.3">
      <c r="A59">
        <v>28</v>
      </c>
      <c r="B59" s="2">
        <v>43902</v>
      </c>
      <c r="C59" s="3" t="s">
        <v>50</v>
      </c>
      <c r="D59" s="6" t="s">
        <v>28</v>
      </c>
      <c r="E59" s="3" t="s">
        <v>29</v>
      </c>
      <c r="F59" s="3">
        <v>178</v>
      </c>
      <c r="G59" s="3" t="str">
        <f>VLOOKUP(Table1[[#This Row],[Customer ID]],'Customer Info'!$A$4:$C$12,2,FALSE)</f>
        <v>Vento</v>
      </c>
      <c r="H59" s="3" t="str">
        <f>VLOOKUP(Table1[[#This Row],[Customer ID]],'Customer Info'!$A$4:$C$12,3,FALSE)</f>
        <v>Amanda Wood</v>
      </c>
      <c r="I59" t="s">
        <v>26</v>
      </c>
      <c r="J59" t="s">
        <v>18</v>
      </c>
      <c r="K59" t="s">
        <v>27</v>
      </c>
      <c r="L59">
        <v>20</v>
      </c>
      <c r="M59" s="5">
        <v>350</v>
      </c>
      <c r="N59" s="5">
        <v>7000</v>
      </c>
      <c r="O59" s="3" t="str">
        <f>IF(Table1[[#This Row],[Number]]&gt;=20,"Y","N")</f>
        <v>Y</v>
      </c>
      <c r="P59" s="5">
        <f>IF(Table1[[#This Row],[Number]]&gt;=20,0.95*Table1[[#This Row],[Total]],Table1[[#This Row],[Total]])</f>
        <v>6650</v>
      </c>
    </row>
    <row r="60" spans="1:16" x14ac:dyDescent="0.3">
      <c r="A60">
        <v>21</v>
      </c>
      <c r="B60" s="2">
        <v>43887</v>
      </c>
      <c r="C60" s="3" t="s">
        <v>42</v>
      </c>
      <c r="D60" s="6" t="s">
        <v>28</v>
      </c>
      <c r="E60" s="3" t="s">
        <v>29</v>
      </c>
      <c r="F60" s="3">
        <v>136</v>
      </c>
      <c r="G60" s="3" t="str">
        <f>VLOOKUP(Table1[[#This Row],[Customer ID]],'Customer Info'!$A$4:$C$12,2,FALSE)</f>
        <v>Telmark</v>
      </c>
      <c r="H60" s="3" t="str">
        <f>VLOOKUP(Table1[[#This Row],[Customer ID]],'Customer Info'!$A$4:$C$12,3,FALSE)</f>
        <v>Emily Flores</v>
      </c>
      <c r="I60" t="s">
        <v>38</v>
      </c>
      <c r="J60" t="s">
        <v>33</v>
      </c>
      <c r="K60" t="s">
        <v>44</v>
      </c>
      <c r="L60">
        <v>40</v>
      </c>
      <c r="M60" s="5">
        <v>375</v>
      </c>
      <c r="N60" s="5">
        <v>15000</v>
      </c>
      <c r="O60" s="3" t="str">
        <f>IF(Table1[[#This Row],[Number]]&gt;=20,"Y","N")</f>
        <v>Y</v>
      </c>
      <c r="P60" s="5">
        <f>IF(Table1[[#This Row],[Number]]&gt;=20,0.95*Table1[[#This Row],[Total]],Table1[[#This Row],[Total]])</f>
        <v>14250</v>
      </c>
    </row>
    <row r="61" spans="1:16" x14ac:dyDescent="0.3">
      <c r="A61">
        <v>16</v>
      </c>
      <c r="B61" s="2">
        <v>43873</v>
      </c>
      <c r="C61" s="3" t="s">
        <v>42</v>
      </c>
      <c r="D61" s="6" t="s">
        <v>28</v>
      </c>
      <c r="E61" s="3" t="s">
        <v>29</v>
      </c>
      <c r="F61" s="3">
        <v>166</v>
      </c>
      <c r="G61" s="3" t="str">
        <f>VLOOKUP(Table1[[#This Row],[Customer ID]],'Customer Info'!$A$4:$C$12,2,FALSE)</f>
        <v>Port Royale</v>
      </c>
      <c r="H61" s="3" t="str">
        <f>VLOOKUP(Table1[[#This Row],[Customer ID]],'Customer Info'!$A$4:$C$12,3,FALSE)</f>
        <v>Dan Hill</v>
      </c>
      <c r="I61" t="s">
        <v>26</v>
      </c>
      <c r="J61" t="s">
        <v>18</v>
      </c>
      <c r="K61" t="s">
        <v>27</v>
      </c>
      <c r="L61">
        <v>28</v>
      </c>
      <c r="M61" s="5">
        <v>350</v>
      </c>
      <c r="N61" s="5">
        <v>9800</v>
      </c>
      <c r="O61" s="3" t="str">
        <f>IF(Table1[[#This Row],[Number]]&gt;=20,"Y","N")</f>
        <v>Y</v>
      </c>
      <c r="P61" s="5">
        <f>IF(Table1[[#This Row],[Number]]&gt;=20,0.95*Table1[[#This Row],[Total]],Table1[[#This Row],[Total]])</f>
        <v>9310</v>
      </c>
    </row>
    <row r="62" spans="1:16" x14ac:dyDescent="0.3">
      <c r="A62">
        <v>12</v>
      </c>
      <c r="B62" s="2">
        <v>43865</v>
      </c>
      <c r="C62" s="3" t="s">
        <v>42</v>
      </c>
      <c r="D62" s="6" t="s">
        <v>28</v>
      </c>
      <c r="E62" s="3" t="s">
        <v>29</v>
      </c>
      <c r="F62" s="3">
        <v>178</v>
      </c>
      <c r="G62" s="3" t="str">
        <f>VLOOKUP(Table1[[#This Row],[Customer ID]],'Customer Info'!$A$4:$C$12,2,FALSE)</f>
        <v>Vento</v>
      </c>
      <c r="H62" s="3" t="str">
        <f>VLOOKUP(Table1[[#This Row],[Customer ID]],'Customer Info'!$A$4:$C$12,3,FALSE)</f>
        <v>Amanda Wood</v>
      </c>
      <c r="I62" t="s">
        <v>32</v>
      </c>
      <c r="J62" t="s">
        <v>39</v>
      </c>
      <c r="K62" t="s">
        <v>43</v>
      </c>
      <c r="L62">
        <v>15</v>
      </c>
      <c r="M62" s="5">
        <v>295</v>
      </c>
      <c r="N62" s="5">
        <v>4425</v>
      </c>
      <c r="O62" s="3" t="str">
        <f>IF(Table1[[#This Row],[Number]]&gt;=20,"Y","N")</f>
        <v>N</v>
      </c>
      <c r="P62" s="5">
        <f>IF(Table1[[#This Row],[Number]]&gt;=20,0.95*Table1[[#This Row],[Total]],Table1[[#This Row],[Total]])</f>
        <v>4425</v>
      </c>
    </row>
    <row r="63" spans="1:16" x14ac:dyDescent="0.3">
      <c r="A63">
        <v>4</v>
      </c>
      <c r="B63" s="2">
        <v>43842</v>
      </c>
      <c r="C63" s="3" t="s">
        <v>14</v>
      </c>
      <c r="D63" s="6" t="s">
        <v>28</v>
      </c>
      <c r="E63" s="3" t="s">
        <v>29</v>
      </c>
      <c r="F63" s="3">
        <v>144</v>
      </c>
      <c r="G63" s="3" t="str">
        <f>VLOOKUP(Table1[[#This Row],[Customer ID]],'Customer Info'!$A$4:$C$12,2,FALSE)</f>
        <v>Affinity</v>
      </c>
      <c r="H63" s="3" t="str">
        <f>VLOOKUP(Table1[[#This Row],[Customer ID]],'Customer Info'!$A$4:$C$12,3,FALSE)</f>
        <v>Christina Bell</v>
      </c>
      <c r="I63" t="s">
        <v>17</v>
      </c>
      <c r="J63" t="s">
        <v>30</v>
      </c>
      <c r="K63" t="s">
        <v>31</v>
      </c>
      <c r="L63">
        <v>30</v>
      </c>
      <c r="M63" s="5">
        <v>235</v>
      </c>
      <c r="N63" s="5">
        <v>7050</v>
      </c>
      <c r="O63" s="3" t="str">
        <f>IF(Table1[[#This Row],[Number]]&gt;=20,"Y","N")</f>
        <v>Y</v>
      </c>
      <c r="P63" s="5">
        <f>IF(Table1[[#This Row],[Number]]&gt;=20,0.95*Table1[[#This Row],[Total]],Table1[[#This Row],[Total]])</f>
        <v>6697.5</v>
      </c>
    </row>
    <row r="64" spans="1:16" x14ac:dyDescent="0.3">
      <c r="A64">
        <v>78</v>
      </c>
      <c r="B64" s="2">
        <v>44009</v>
      </c>
      <c r="C64" s="3" t="s">
        <v>65</v>
      </c>
      <c r="D64" s="6" t="s">
        <v>25</v>
      </c>
      <c r="E64" s="3" t="s">
        <v>21</v>
      </c>
      <c r="F64" s="3">
        <v>162</v>
      </c>
      <c r="G64" s="3" t="str">
        <f>VLOOKUP(Table1[[#This Row],[Customer ID]],'Customer Info'!$A$4:$C$12,2,FALSE)</f>
        <v>Cruise</v>
      </c>
      <c r="H64" s="3" t="str">
        <f>VLOOKUP(Table1[[#This Row],[Customer ID]],'Customer Info'!$A$4:$C$12,3,FALSE)</f>
        <v>Denise Harris</v>
      </c>
      <c r="I64" t="s">
        <v>32</v>
      </c>
      <c r="J64" t="s">
        <v>18</v>
      </c>
      <c r="K64" t="s">
        <v>49</v>
      </c>
      <c r="L64">
        <v>50</v>
      </c>
      <c r="M64" s="5">
        <v>295</v>
      </c>
      <c r="N64" s="5">
        <v>14750</v>
      </c>
      <c r="O64" s="3" t="str">
        <f>IF(Table1[[#This Row],[Number]]&gt;=20,"Y","N")</f>
        <v>Y</v>
      </c>
      <c r="P64" s="5">
        <f>IF(Table1[[#This Row],[Number]]&gt;=20,0.95*Table1[[#This Row],[Total]],Table1[[#This Row],[Total]])</f>
        <v>14012.5</v>
      </c>
    </row>
    <row r="65" spans="1:16" x14ac:dyDescent="0.3">
      <c r="A65">
        <v>71</v>
      </c>
      <c r="B65" s="2">
        <v>43991</v>
      </c>
      <c r="C65" s="3" t="s">
        <v>65</v>
      </c>
      <c r="D65" s="6" t="s">
        <v>25</v>
      </c>
      <c r="E65" s="3" t="s">
        <v>21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22</v>
      </c>
      <c r="J65" t="s">
        <v>18</v>
      </c>
      <c r="K65" t="s">
        <v>52</v>
      </c>
      <c r="L65">
        <v>40</v>
      </c>
      <c r="M65" s="5">
        <v>260</v>
      </c>
      <c r="N65" s="5">
        <v>10400</v>
      </c>
      <c r="O65" s="3" t="str">
        <f>IF(Table1[[#This Row],[Number]]&gt;=20,"Y","N")</f>
        <v>Y</v>
      </c>
      <c r="P65" s="5">
        <f>IF(Table1[[#This Row],[Number]]&gt;=20,0.95*Table1[[#This Row],[Total]],Table1[[#This Row],[Total]])</f>
        <v>9880</v>
      </c>
    </row>
    <row r="66" spans="1:16" x14ac:dyDescent="0.3">
      <c r="A66">
        <v>59</v>
      </c>
      <c r="B66" s="2">
        <v>43970</v>
      </c>
      <c r="C66" s="3" t="s">
        <v>60</v>
      </c>
      <c r="D66" s="6" t="s">
        <v>25</v>
      </c>
      <c r="E66" s="3" t="s">
        <v>21</v>
      </c>
      <c r="F66" s="3">
        <v>180</v>
      </c>
      <c r="G66" s="3" t="str">
        <f>VLOOKUP(Table1[[#This Row],[Customer ID]],'Customer Info'!$A$4:$C$12,2,FALSE)</f>
        <v>Milago</v>
      </c>
      <c r="H66" s="3" t="str">
        <f>VLOOKUP(Table1[[#This Row],[Customer ID]],'Customer Info'!$A$4:$C$12,3,FALSE)</f>
        <v>Sam Cooper</v>
      </c>
      <c r="I66" t="s">
        <v>17</v>
      </c>
      <c r="J66" t="s">
        <v>33</v>
      </c>
      <c r="K66" t="s">
        <v>56</v>
      </c>
      <c r="L66">
        <v>22</v>
      </c>
      <c r="M66" s="5">
        <v>235</v>
      </c>
      <c r="N66" s="5">
        <v>5170</v>
      </c>
      <c r="O66" s="3" t="str">
        <f>IF(Table1[[#This Row],[Number]]&gt;=20,"Y","N")</f>
        <v>Y</v>
      </c>
      <c r="P66" s="5">
        <f>IF(Table1[[#This Row],[Number]]&gt;=20,0.95*Table1[[#This Row],[Total]],Table1[[#This Row],[Total]])</f>
        <v>4911.5</v>
      </c>
    </row>
    <row r="67" spans="1:16" x14ac:dyDescent="0.3">
      <c r="A67">
        <v>54</v>
      </c>
      <c r="B67" s="2">
        <v>43959</v>
      </c>
      <c r="C67" s="3" t="s">
        <v>60</v>
      </c>
      <c r="D67" s="6" t="s">
        <v>25</v>
      </c>
      <c r="E67" s="3" t="s">
        <v>21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17</v>
      </c>
      <c r="J67" t="s">
        <v>18</v>
      </c>
      <c r="K67" t="s">
        <v>19</v>
      </c>
      <c r="L67">
        <v>26</v>
      </c>
      <c r="M67" s="5">
        <v>235</v>
      </c>
      <c r="N67" s="5">
        <v>6110</v>
      </c>
      <c r="O67" s="3" t="str">
        <f>IF(Table1[[#This Row],[Number]]&gt;=20,"Y","N")</f>
        <v>Y</v>
      </c>
      <c r="P67" s="5">
        <f>IF(Table1[[#This Row],[Number]]&gt;=20,0.95*Table1[[#This Row],[Total]],Table1[[#This Row],[Total]])</f>
        <v>5804.5</v>
      </c>
    </row>
    <row r="68" spans="1:16" x14ac:dyDescent="0.3">
      <c r="A68">
        <v>38</v>
      </c>
      <c r="B68" s="2">
        <v>43932</v>
      </c>
      <c r="C68" s="3" t="s">
        <v>58</v>
      </c>
      <c r="D68" s="6" t="s">
        <v>25</v>
      </c>
      <c r="E68" s="3" t="s">
        <v>21</v>
      </c>
      <c r="F68" s="3">
        <v>132</v>
      </c>
      <c r="G68" s="3" t="str">
        <f>VLOOKUP(Table1[[#This Row],[Customer ID]],'Customer Info'!$A$4:$C$12,2,FALSE)</f>
        <v>Bankia</v>
      </c>
      <c r="H68" s="3" t="str">
        <f>VLOOKUP(Table1[[#This Row],[Customer ID]],'Customer Info'!$A$4:$C$12,3,FALSE)</f>
        <v>Lucas Adams</v>
      </c>
      <c r="I68" t="s">
        <v>22</v>
      </c>
      <c r="J68" t="s">
        <v>18</v>
      </c>
      <c r="K68" t="s">
        <v>52</v>
      </c>
      <c r="L68">
        <v>40</v>
      </c>
      <c r="M68" s="5">
        <v>260</v>
      </c>
      <c r="N68" s="5">
        <v>10400</v>
      </c>
      <c r="O68" s="3" t="str">
        <f>IF(Table1[[#This Row],[Number]]&gt;=20,"Y","N")</f>
        <v>Y</v>
      </c>
      <c r="P68" s="5">
        <f>IF(Table1[[#This Row],[Number]]&gt;=20,0.95*Table1[[#This Row],[Total]],Table1[[#This Row],[Total]])</f>
        <v>9880</v>
      </c>
    </row>
    <row r="69" spans="1:16" x14ac:dyDescent="0.3">
      <c r="A69">
        <v>23</v>
      </c>
      <c r="B69" s="2">
        <v>43891</v>
      </c>
      <c r="C69" s="3" t="s">
        <v>50</v>
      </c>
      <c r="D69" s="6" t="s">
        <v>25</v>
      </c>
      <c r="E69" s="3" t="s">
        <v>21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38</v>
      </c>
      <c r="J69" t="s">
        <v>18</v>
      </c>
      <c r="K69" t="s">
        <v>51</v>
      </c>
      <c r="L69">
        <v>25</v>
      </c>
      <c r="M69" s="5">
        <v>375</v>
      </c>
      <c r="N69" s="5">
        <v>9375</v>
      </c>
      <c r="O69" s="3" t="str">
        <f>IF(Table1[[#This Row],[Number]]&gt;=20,"Y","N")</f>
        <v>Y</v>
      </c>
      <c r="P69" s="5">
        <f>IF(Table1[[#This Row],[Number]]&gt;=20,0.95*Table1[[#This Row],[Total]],Table1[[#This Row],[Total]])</f>
        <v>8906.25</v>
      </c>
    </row>
    <row r="70" spans="1:16" x14ac:dyDescent="0.3">
      <c r="A70">
        <v>17</v>
      </c>
      <c r="B70" s="2">
        <v>43875</v>
      </c>
      <c r="C70" s="3" t="s">
        <v>42</v>
      </c>
      <c r="D70" s="6" t="s">
        <v>25</v>
      </c>
      <c r="E70" s="3" t="s">
        <v>21</v>
      </c>
      <c r="F70" s="3">
        <v>162</v>
      </c>
      <c r="G70" s="3" t="str">
        <f>VLOOKUP(Table1[[#This Row],[Customer ID]],'Customer Info'!$A$4:$C$12,2,FALSE)</f>
        <v>Cruise</v>
      </c>
      <c r="H70" s="3" t="str">
        <f>VLOOKUP(Table1[[#This Row],[Customer ID]],'Customer Info'!$A$4:$C$12,3,FALSE)</f>
        <v>Denise Harris</v>
      </c>
      <c r="I70" t="s">
        <v>47</v>
      </c>
      <c r="J70" t="s">
        <v>23</v>
      </c>
      <c r="K70" t="s">
        <v>48</v>
      </c>
      <c r="L70">
        <v>10</v>
      </c>
      <c r="M70" s="5">
        <v>220</v>
      </c>
      <c r="N70" s="5">
        <v>2200</v>
      </c>
      <c r="O70" s="3" t="str">
        <f>IF(Table1[[#This Row],[Number]]&gt;=20,"Y","N")</f>
        <v>N</v>
      </c>
      <c r="P70" s="5">
        <f>IF(Table1[[#This Row],[Number]]&gt;=20,0.95*Table1[[#This Row],[Total]],Table1[[#This Row],[Total]])</f>
        <v>2200</v>
      </c>
    </row>
    <row r="71" spans="1:16" x14ac:dyDescent="0.3">
      <c r="A71">
        <v>9</v>
      </c>
      <c r="B71" s="2">
        <v>43852</v>
      </c>
      <c r="C71" s="3" t="s">
        <v>14</v>
      </c>
      <c r="D71" s="6" t="s">
        <v>25</v>
      </c>
      <c r="E71" s="3" t="s">
        <v>21</v>
      </c>
      <c r="F71" s="3">
        <v>136</v>
      </c>
      <c r="G71" s="3" t="str">
        <f>VLOOKUP(Table1[[#This Row],[Customer ID]],'Customer Info'!$A$4:$C$12,2,FALSE)</f>
        <v>Telmark</v>
      </c>
      <c r="H71" s="3" t="str">
        <f>VLOOKUP(Table1[[#This Row],[Customer ID]],'Customer Info'!$A$4:$C$12,3,FALSE)</f>
        <v>Emily Flores</v>
      </c>
      <c r="I71" t="s">
        <v>22</v>
      </c>
      <c r="J71" t="s">
        <v>30</v>
      </c>
      <c r="K71" t="s">
        <v>41</v>
      </c>
      <c r="L71">
        <v>40</v>
      </c>
      <c r="M71" s="5">
        <v>260</v>
      </c>
      <c r="N71" s="5">
        <v>10400</v>
      </c>
      <c r="O71" s="3" t="str">
        <f>IF(Table1[[#This Row],[Number]]&gt;=20,"Y","N")</f>
        <v>Y</v>
      </c>
      <c r="P71" s="5">
        <f>IF(Table1[[#This Row],[Number]]&gt;=20,0.95*Table1[[#This Row],[Total]],Table1[[#This Row],[Total]])</f>
        <v>9880</v>
      </c>
    </row>
    <row r="72" spans="1:16" x14ac:dyDescent="0.3">
      <c r="A72">
        <v>3</v>
      </c>
      <c r="B72" s="2">
        <v>43839</v>
      </c>
      <c r="C72" s="3" t="s">
        <v>14</v>
      </c>
      <c r="D72" s="6" t="s">
        <v>25</v>
      </c>
      <c r="E72" s="3" t="s">
        <v>21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26</v>
      </c>
      <c r="J72" t="s">
        <v>18</v>
      </c>
      <c r="K72" t="s">
        <v>27</v>
      </c>
      <c r="L72">
        <v>16</v>
      </c>
      <c r="M72" s="5">
        <v>350</v>
      </c>
      <c r="N72" s="5">
        <v>5600</v>
      </c>
      <c r="O72" s="3" t="str">
        <f>IF(Table1[[#This Row],[Number]]&gt;=20,"Y","N")</f>
        <v>N</v>
      </c>
      <c r="P72" s="5">
        <f>IF(Table1[[#This Row],[Number]]&gt;=20,0.95*Table1[[#This Row],[Total]],Table1[[#This Row],[Total]])</f>
        <v>5600</v>
      </c>
    </row>
    <row r="73" spans="1:16" x14ac:dyDescent="0.3">
      <c r="A73">
        <v>79</v>
      </c>
      <c r="B73" s="2">
        <v>44011</v>
      </c>
      <c r="C73" s="3" t="s">
        <v>65</v>
      </c>
      <c r="D73" s="6" t="s">
        <v>35</v>
      </c>
      <c r="E73" s="3" t="s">
        <v>16</v>
      </c>
      <c r="F73" s="3">
        <v>178</v>
      </c>
      <c r="G73" s="3" t="str">
        <f>VLOOKUP(Table1[[#This Row],[Customer ID]],'Customer Info'!$A$4:$C$12,2,FALSE)</f>
        <v>Vento</v>
      </c>
      <c r="H73" s="3" t="str">
        <f>VLOOKUP(Table1[[#This Row],[Customer ID]],'Customer Info'!$A$4:$C$12,3,FALSE)</f>
        <v>Amanda Wood</v>
      </c>
      <c r="I73" t="s">
        <v>38</v>
      </c>
      <c r="J73" t="s">
        <v>33</v>
      </c>
      <c r="K73" t="s">
        <v>44</v>
      </c>
      <c r="L73">
        <v>32</v>
      </c>
      <c r="M73" s="5">
        <v>375</v>
      </c>
      <c r="N73" s="5">
        <v>12000</v>
      </c>
      <c r="O73" s="3" t="str">
        <f>IF(Table1[[#This Row],[Number]]&gt;=20,"Y","N")</f>
        <v>Y</v>
      </c>
      <c r="P73" s="5">
        <f>IF(Table1[[#This Row],[Number]]&gt;=20,0.95*Table1[[#This Row],[Total]],Table1[[#This Row],[Total]])</f>
        <v>11400</v>
      </c>
    </row>
    <row r="74" spans="1:16" x14ac:dyDescent="0.3">
      <c r="A74">
        <v>73</v>
      </c>
      <c r="B74" s="2">
        <v>43996</v>
      </c>
      <c r="C74" s="3" t="s">
        <v>65</v>
      </c>
      <c r="D74" s="6" t="s">
        <v>35</v>
      </c>
      <c r="E74" s="3" t="s">
        <v>16</v>
      </c>
      <c r="F74" s="3">
        <v>132</v>
      </c>
      <c r="G74" s="3" t="str">
        <f>VLOOKUP(Table1[[#This Row],[Customer ID]],'Customer Info'!$A$4:$C$12,2,FALSE)</f>
        <v>Bankia</v>
      </c>
      <c r="H74" s="3" t="str">
        <f>VLOOKUP(Table1[[#This Row],[Customer ID]],'Customer Info'!$A$4:$C$12,3,FALSE)</f>
        <v>Lucas Adams</v>
      </c>
      <c r="I74" t="s">
        <v>38</v>
      </c>
      <c r="J74" t="s">
        <v>33</v>
      </c>
      <c r="K74" t="s">
        <v>44</v>
      </c>
      <c r="L74">
        <v>25</v>
      </c>
      <c r="M74" s="5">
        <v>375</v>
      </c>
      <c r="N74" s="5">
        <v>9375</v>
      </c>
      <c r="O74" s="3" t="str">
        <f>IF(Table1[[#This Row],[Number]]&gt;=20,"Y","N")</f>
        <v>Y</v>
      </c>
      <c r="P74" s="5">
        <f>IF(Table1[[#This Row],[Number]]&gt;=20,0.95*Table1[[#This Row],[Total]],Table1[[#This Row],[Total]])</f>
        <v>8906.25</v>
      </c>
    </row>
    <row r="75" spans="1:16" x14ac:dyDescent="0.3">
      <c r="A75">
        <v>65</v>
      </c>
      <c r="B75" s="2">
        <v>43979</v>
      </c>
      <c r="C75" s="3" t="s">
        <v>60</v>
      </c>
      <c r="D75" s="6" t="s">
        <v>35</v>
      </c>
      <c r="E75" s="3" t="s">
        <v>16</v>
      </c>
      <c r="F75" s="3">
        <v>132</v>
      </c>
      <c r="G75" s="3" t="str">
        <f>VLOOKUP(Table1[[#This Row],[Customer ID]],'Customer Info'!$A$4:$C$12,2,FALSE)</f>
        <v>Bankia</v>
      </c>
      <c r="H75" s="3" t="str">
        <f>VLOOKUP(Table1[[#This Row],[Customer ID]],'Customer Info'!$A$4:$C$12,3,FALSE)</f>
        <v>Lucas Adams</v>
      </c>
      <c r="I75" t="s">
        <v>17</v>
      </c>
      <c r="J75" t="s">
        <v>30</v>
      </c>
      <c r="K75" t="s">
        <v>31</v>
      </c>
      <c r="L75">
        <v>35</v>
      </c>
      <c r="M75" s="5">
        <v>235</v>
      </c>
      <c r="N75" s="5">
        <v>8225</v>
      </c>
      <c r="O75" s="3" t="str">
        <f>IF(Table1[[#This Row],[Number]]&gt;=20,"Y","N")</f>
        <v>Y</v>
      </c>
      <c r="P75" s="5">
        <f>IF(Table1[[#This Row],[Number]]&gt;=20,0.95*Table1[[#This Row],[Total]],Table1[[#This Row],[Total]])</f>
        <v>7813.75</v>
      </c>
    </row>
    <row r="76" spans="1:16" x14ac:dyDescent="0.3">
      <c r="A76">
        <v>58</v>
      </c>
      <c r="B76" s="2">
        <v>43968</v>
      </c>
      <c r="C76" s="3" t="s">
        <v>60</v>
      </c>
      <c r="D76" s="6" t="s">
        <v>35</v>
      </c>
      <c r="E76" s="3" t="s">
        <v>16</v>
      </c>
      <c r="F76" s="3">
        <v>132</v>
      </c>
      <c r="G76" s="3" t="str">
        <f>VLOOKUP(Table1[[#This Row],[Customer ID]],'Customer Info'!$A$4:$C$12,2,FALSE)</f>
        <v>Bankia</v>
      </c>
      <c r="H76" s="3" t="str">
        <f>VLOOKUP(Table1[[#This Row],[Customer ID]],'Customer Info'!$A$4:$C$12,3,FALSE)</f>
        <v>Lucas Adams</v>
      </c>
      <c r="I76" t="s">
        <v>32</v>
      </c>
      <c r="J76" t="s">
        <v>18</v>
      </c>
      <c r="K76" t="s">
        <v>49</v>
      </c>
      <c r="L76">
        <v>18</v>
      </c>
      <c r="M76" s="5">
        <v>295</v>
      </c>
      <c r="N76" s="5">
        <v>5310</v>
      </c>
      <c r="O76" s="3" t="str">
        <f>IF(Table1[[#This Row],[Number]]&gt;=20,"Y","N")</f>
        <v>N</v>
      </c>
      <c r="P76" s="5">
        <f>IF(Table1[[#This Row],[Number]]&gt;=20,0.95*Table1[[#This Row],[Total]],Table1[[#This Row],[Total]])</f>
        <v>5310</v>
      </c>
    </row>
    <row r="77" spans="1:16" x14ac:dyDescent="0.3">
      <c r="A77">
        <v>55</v>
      </c>
      <c r="B77" s="2">
        <v>43963</v>
      </c>
      <c r="C77" s="3" t="s">
        <v>60</v>
      </c>
      <c r="D77" s="6" t="s">
        <v>35</v>
      </c>
      <c r="E77" s="3" t="s">
        <v>16</v>
      </c>
      <c r="F77" s="3">
        <v>152</v>
      </c>
      <c r="G77" s="3" t="str">
        <f>VLOOKUP(Table1[[#This Row],[Customer ID]],'Customer Info'!$A$4:$C$12,2,FALSE)</f>
        <v>Secspace</v>
      </c>
      <c r="H77" s="3" t="str">
        <f>VLOOKUP(Table1[[#This Row],[Customer ID]],'Customer Info'!$A$4:$C$12,3,FALSE)</f>
        <v>Rob Nelson</v>
      </c>
      <c r="I77" t="s">
        <v>17</v>
      </c>
      <c r="J77" t="s">
        <v>23</v>
      </c>
      <c r="K77" t="s">
        <v>63</v>
      </c>
      <c r="L77">
        <v>40</v>
      </c>
      <c r="M77" s="5">
        <v>235</v>
      </c>
      <c r="N77" s="5">
        <v>9400</v>
      </c>
      <c r="O77" s="3" t="str">
        <f>IF(Table1[[#This Row],[Number]]&gt;=20,"Y","N")</f>
        <v>Y</v>
      </c>
      <c r="P77" s="5">
        <f>IF(Table1[[#This Row],[Number]]&gt;=20,0.95*Table1[[#This Row],[Total]],Table1[[#This Row],[Total]])</f>
        <v>8930</v>
      </c>
    </row>
    <row r="78" spans="1:16" x14ac:dyDescent="0.3">
      <c r="A78">
        <v>47</v>
      </c>
      <c r="B78" s="2">
        <v>43944</v>
      </c>
      <c r="C78" s="3" t="s">
        <v>58</v>
      </c>
      <c r="D78" s="6" t="s">
        <v>35</v>
      </c>
      <c r="E78" s="3" t="s">
        <v>16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47</v>
      </c>
      <c r="J78" t="s">
        <v>39</v>
      </c>
      <c r="K78" t="s">
        <v>55</v>
      </c>
      <c r="L78">
        <v>32</v>
      </c>
      <c r="M78" s="5">
        <v>220</v>
      </c>
      <c r="N78" s="5">
        <v>7040</v>
      </c>
      <c r="O78" s="3" t="str">
        <f>IF(Table1[[#This Row],[Number]]&gt;=20,"Y","N")</f>
        <v>Y</v>
      </c>
      <c r="P78" s="5">
        <f>IF(Table1[[#This Row],[Number]]&gt;=20,0.95*Table1[[#This Row],[Total]],Table1[[#This Row],[Total]])</f>
        <v>6688</v>
      </c>
    </row>
    <row r="79" spans="1:16" x14ac:dyDescent="0.3">
      <c r="A79">
        <v>43</v>
      </c>
      <c r="B79" s="2">
        <v>43937</v>
      </c>
      <c r="C79" s="3" t="s">
        <v>58</v>
      </c>
      <c r="D79" s="6" t="s">
        <v>35</v>
      </c>
      <c r="E79" s="3" t="s">
        <v>16</v>
      </c>
      <c r="F79" s="3">
        <v>157</v>
      </c>
      <c r="G79" s="3" t="str">
        <f>VLOOKUP(Table1[[#This Row],[Customer ID]],'Customer Info'!$A$4:$C$12,2,FALSE)</f>
        <v>MarkPlus</v>
      </c>
      <c r="H79" s="3" t="str">
        <f>VLOOKUP(Table1[[#This Row],[Customer ID]],'Customer Info'!$A$4:$C$12,3,FALSE)</f>
        <v>Matt Reed</v>
      </c>
      <c r="I79" t="s">
        <v>38</v>
      </c>
      <c r="J79" t="s">
        <v>18</v>
      </c>
      <c r="K79" t="s">
        <v>51</v>
      </c>
      <c r="L79">
        <v>15</v>
      </c>
      <c r="M79" s="5">
        <v>375</v>
      </c>
      <c r="N79" s="5">
        <v>5625</v>
      </c>
      <c r="O79" s="3" t="str">
        <f>IF(Table1[[#This Row],[Number]]&gt;=20,"Y","N")</f>
        <v>N</v>
      </c>
      <c r="P79" s="5">
        <f>IF(Table1[[#This Row],[Number]]&gt;=20,0.95*Table1[[#This Row],[Total]],Table1[[#This Row],[Total]])</f>
        <v>5625</v>
      </c>
    </row>
    <row r="80" spans="1:16" x14ac:dyDescent="0.3">
      <c r="A80">
        <v>39</v>
      </c>
      <c r="B80" s="2">
        <v>43933</v>
      </c>
      <c r="C80" s="3" t="s">
        <v>58</v>
      </c>
      <c r="D80" s="6" t="s">
        <v>35</v>
      </c>
      <c r="E80" s="3" t="s">
        <v>16</v>
      </c>
      <c r="F80" s="3">
        <v>166</v>
      </c>
      <c r="G80" s="3" t="str">
        <f>VLOOKUP(Table1[[#This Row],[Customer ID]],'Customer Info'!$A$4:$C$12,2,FALSE)</f>
        <v>Port Royale</v>
      </c>
      <c r="H80" s="3" t="str">
        <f>VLOOKUP(Table1[[#This Row],[Customer ID]],'Customer Info'!$A$4:$C$12,3,FALSE)</f>
        <v>Dan Hill</v>
      </c>
      <c r="I80" t="s">
        <v>17</v>
      </c>
      <c r="J80" t="s">
        <v>18</v>
      </c>
      <c r="K80" t="s">
        <v>19</v>
      </c>
      <c r="L80">
        <v>45</v>
      </c>
      <c r="M80" s="5">
        <v>235</v>
      </c>
      <c r="N80" s="5">
        <v>10575</v>
      </c>
      <c r="O80" s="3" t="str">
        <f>IF(Table1[[#This Row],[Number]]&gt;=20,"Y","N")</f>
        <v>Y</v>
      </c>
      <c r="P80" s="5">
        <f>IF(Table1[[#This Row],[Number]]&gt;=20,0.95*Table1[[#This Row],[Total]],Table1[[#This Row],[Total]])</f>
        <v>10046.25</v>
      </c>
    </row>
    <row r="81" spans="1:16" x14ac:dyDescent="0.3">
      <c r="A81">
        <v>34</v>
      </c>
      <c r="B81" s="2">
        <v>43918</v>
      </c>
      <c r="C81" s="3" t="s">
        <v>50</v>
      </c>
      <c r="D81" s="6" t="s">
        <v>35</v>
      </c>
      <c r="E81" s="3" t="s">
        <v>16</v>
      </c>
      <c r="F81" s="3">
        <v>152</v>
      </c>
      <c r="G81" s="3" t="str">
        <f>VLOOKUP(Table1[[#This Row],[Customer ID]],'Customer Info'!$A$4:$C$12,2,FALSE)</f>
        <v>Secspace</v>
      </c>
      <c r="H81" s="3" t="str">
        <f>VLOOKUP(Table1[[#This Row],[Customer ID]],'Customer Info'!$A$4:$C$12,3,FALSE)</f>
        <v>Rob Nelson</v>
      </c>
      <c r="I81" t="s">
        <v>47</v>
      </c>
      <c r="J81" t="s">
        <v>33</v>
      </c>
      <c r="K81" t="s">
        <v>57</v>
      </c>
      <c r="L81">
        <v>45</v>
      </c>
      <c r="M81" s="5">
        <v>220</v>
      </c>
      <c r="N81" s="5">
        <v>9900</v>
      </c>
      <c r="O81" s="3" t="str">
        <f>IF(Table1[[#This Row],[Number]]&gt;=20,"Y","N")</f>
        <v>Y</v>
      </c>
      <c r="P81" s="5">
        <f>IF(Table1[[#This Row],[Number]]&gt;=20,0.95*Table1[[#This Row],[Total]],Table1[[#This Row],[Total]])</f>
        <v>9405</v>
      </c>
    </row>
    <row r="82" spans="1:16" x14ac:dyDescent="0.3">
      <c r="A82">
        <v>27</v>
      </c>
      <c r="B82" s="2">
        <v>43901</v>
      </c>
      <c r="C82" s="3" t="s">
        <v>50</v>
      </c>
      <c r="D82" s="6" t="s">
        <v>35</v>
      </c>
      <c r="E82" s="3" t="s">
        <v>16</v>
      </c>
      <c r="F82" s="3">
        <v>166</v>
      </c>
      <c r="G82" s="3" t="str">
        <f>VLOOKUP(Table1[[#This Row],[Customer ID]],'Customer Info'!$A$4:$C$12,2,FALSE)</f>
        <v>Port Royale</v>
      </c>
      <c r="H82" s="3" t="str">
        <f>VLOOKUP(Table1[[#This Row],[Customer ID]],'Customer Info'!$A$4:$C$12,3,FALSE)</f>
        <v>Dan Hill</v>
      </c>
      <c r="I82" t="s">
        <v>47</v>
      </c>
      <c r="J82" t="s">
        <v>39</v>
      </c>
      <c r="K82" t="s">
        <v>55</v>
      </c>
      <c r="L82">
        <v>10</v>
      </c>
      <c r="M82" s="5">
        <v>220</v>
      </c>
      <c r="N82" s="5">
        <v>2200</v>
      </c>
      <c r="O82" s="3" t="str">
        <f>IF(Table1[[#This Row],[Number]]&gt;=20,"Y","N")</f>
        <v>N</v>
      </c>
      <c r="P82" s="5">
        <f>IF(Table1[[#This Row],[Number]]&gt;=20,0.95*Table1[[#This Row],[Total]],Table1[[#This Row],[Total]])</f>
        <v>2200</v>
      </c>
    </row>
    <row r="83" spans="1:16" x14ac:dyDescent="0.3">
      <c r="A83">
        <v>22</v>
      </c>
      <c r="B83" s="2">
        <v>43889</v>
      </c>
      <c r="C83" s="3" t="s">
        <v>42</v>
      </c>
      <c r="D83" s="6" t="s">
        <v>35</v>
      </c>
      <c r="E83" s="3" t="s">
        <v>16</v>
      </c>
      <c r="F83" s="3">
        <v>144</v>
      </c>
      <c r="G83" s="3" t="str">
        <f>VLOOKUP(Table1[[#This Row],[Customer ID]],'Customer Info'!$A$4:$C$12,2,FALSE)</f>
        <v>Affinity</v>
      </c>
      <c r="H83" s="3" t="str">
        <f>VLOOKUP(Table1[[#This Row],[Customer ID]],'Customer Info'!$A$4:$C$12,3,FALSE)</f>
        <v>Christina Bell</v>
      </c>
      <c r="I83" t="s">
        <v>26</v>
      </c>
      <c r="J83" t="s">
        <v>30</v>
      </c>
      <c r="K83" t="s">
        <v>36</v>
      </c>
      <c r="L83">
        <v>10</v>
      </c>
      <c r="M83" s="5">
        <v>350</v>
      </c>
      <c r="N83" s="5">
        <v>3500</v>
      </c>
      <c r="O83" s="3" t="str">
        <f>IF(Table1[[#This Row],[Number]]&gt;=20,"Y","N")</f>
        <v>N</v>
      </c>
      <c r="P83" s="5">
        <f>IF(Table1[[#This Row],[Number]]&gt;=20,0.95*Table1[[#This Row],[Total]],Table1[[#This Row],[Total]])</f>
        <v>3500</v>
      </c>
    </row>
    <row r="84" spans="1:16" x14ac:dyDescent="0.3">
      <c r="A84">
        <v>6</v>
      </c>
      <c r="B84" s="2">
        <v>43845</v>
      </c>
      <c r="C84" s="3" t="s">
        <v>14</v>
      </c>
      <c r="D84" s="6" t="s">
        <v>35</v>
      </c>
      <c r="E84" s="3" t="s">
        <v>16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26</v>
      </c>
      <c r="J84" t="s">
        <v>30</v>
      </c>
      <c r="K84" t="s">
        <v>36</v>
      </c>
      <c r="L84">
        <v>14</v>
      </c>
      <c r="M84" s="5">
        <v>350</v>
      </c>
      <c r="N84" s="5">
        <v>4900</v>
      </c>
      <c r="O84" s="3" t="str">
        <f>IF(Table1[[#This Row],[Number]]&gt;=20,"Y","N")</f>
        <v>N</v>
      </c>
      <c r="P84" s="5">
        <f>IF(Table1[[#This Row],[Number]]&gt;=20,0.95*Table1[[#This Row],[Total]],Table1[[#This Row],[Total]])</f>
        <v>4900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3621-FE58-44AA-B9D6-1653918A0293}">
  <dimension ref="A1:AB81"/>
  <sheetViews>
    <sheetView topLeftCell="C1" workbookViewId="0">
      <selection activeCell="I22" sqref="I22:R22"/>
    </sheetView>
  </sheetViews>
  <sheetFormatPr defaultRowHeight="14.4" x14ac:dyDescent="0.3"/>
  <cols>
    <col min="1" max="1" width="12.77734375" bestFit="1" customWidth="1"/>
    <col min="2" max="2" width="13.88671875" bestFit="1" customWidth="1"/>
    <col min="9" max="9" width="41.21875" bestFit="1" customWidth="1"/>
    <col min="10" max="10" width="12" bestFit="1" customWidth="1"/>
  </cols>
  <sheetData>
    <row r="1" spans="1:28" x14ac:dyDescent="0.3">
      <c r="A1" s="31" t="s">
        <v>87</v>
      </c>
      <c r="B1" s="32" t="s">
        <v>88</v>
      </c>
      <c r="D1" s="22" t="s">
        <v>97</v>
      </c>
      <c r="E1" s="22" t="s">
        <v>96</v>
      </c>
      <c r="I1" s="101" t="s">
        <v>114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</row>
    <row r="2" spans="1:28" x14ac:dyDescent="0.3">
      <c r="A2" s="35" t="str">
        <f>IF('Duplicate Dataset'!$L2&gt;=20,"Y","N")</f>
        <v>N</v>
      </c>
      <c r="B2" s="39">
        <f>IF('Duplicate Dataset'!$L2&gt;=20,0.95*'Duplicate Dataset'!$N2,'Duplicate Dataset'!$N2)</f>
        <v>3290</v>
      </c>
      <c r="D2" s="46">
        <f>IF('Duplicate Dataset'!$L5&gt;=20,0.95*'Duplicate Dataset'!$N5,'Duplicate Dataset'!$N5)</f>
        <v>5016</v>
      </c>
      <c r="E2" s="39">
        <f>IF('Duplicate Dataset'!$L2&gt;=20,0.95*'Duplicate Dataset'!$N2,'Duplicate Dataset'!$N2)</f>
        <v>3290</v>
      </c>
    </row>
    <row r="3" spans="1:28" x14ac:dyDescent="0.3">
      <c r="A3" s="42" t="str">
        <f>IF('Duplicate Dataset'!$L3&gt;=20,"Y","N")</f>
        <v>N</v>
      </c>
      <c r="B3" s="46">
        <f>IF('Duplicate Dataset'!$L3&gt;=20,0.95*'Duplicate Dataset'!$N3,'Duplicate Dataset'!$N3)</f>
        <v>3520</v>
      </c>
      <c r="D3" s="46">
        <f>IF('Duplicate Dataset'!$L7&gt;=20,0.95*'Duplicate Dataset'!$N7,'Duplicate Dataset'!$N7)</f>
        <v>5852</v>
      </c>
      <c r="E3" s="46">
        <f>IF('Duplicate Dataset'!$L3&gt;=20,0.95*'Duplicate Dataset'!$N3,'Duplicate Dataset'!$N3)</f>
        <v>3520</v>
      </c>
      <c r="I3" t="s">
        <v>98</v>
      </c>
    </row>
    <row r="4" spans="1:28" ht="15" thickBot="1" x14ac:dyDescent="0.35">
      <c r="A4" s="35" t="str">
        <f>IF('Duplicate Dataset'!$L4&gt;=20,"Y","N")</f>
        <v>N</v>
      </c>
      <c r="B4" s="39">
        <f>IF('Duplicate Dataset'!$L4&gt;=20,0.95*'Duplicate Dataset'!$N4,'Duplicate Dataset'!$N4)</f>
        <v>3525</v>
      </c>
      <c r="D4" s="39">
        <f>IF('Duplicate Dataset'!$L8&gt;=20,0.95*'Duplicate Dataset'!$N8,'Duplicate Dataset'!$N8)</f>
        <v>4911.5</v>
      </c>
      <c r="E4" s="39">
        <f>IF('Duplicate Dataset'!$L4&gt;=20,0.95*'Duplicate Dataset'!$N4,'Duplicate Dataset'!$N4)</f>
        <v>3525</v>
      </c>
    </row>
    <row r="5" spans="1:28" x14ac:dyDescent="0.3">
      <c r="A5" s="35" t="str">
        <f>IF('Duplicate Dataset'!$L6&gt;=20,"Y","N")</f>
        <v>N</v>
      </c>
      <c r="B5" s="39">
        <f>IF('Duplicate Dataset'!$L6&gt;=20,0.95*'Duplicate Dataset'!$N6,'Duplicate Dataset'!$N6)</f>
        <v>5625</v>
      </c>
      <c r="D5" s="39">
        <f>IF('Duplicate Dataset'!$L10&gt;=20,0.95*'Duplicate Dataset'!$N10,'Duplicate Dataset'!$N10)</f>
        <v>10640</v>
      </c>
      <c r="E5" s="39">
        <f>IF('Duplicate Dataset'!$L6&gt;=20,0.95*'Duplicate Dataset'!$N6,'Duplicate Dataset'!$N6)</f>
        <v>5625</v>
      </c>
      <c r="I5" s="49"/>
      <c r="J5" s="49" t="s">
        <v>97</v>
      </c>
      <c r="K5" s="49" t="s">
        <v>96</v>
      </c>
    </row>
    <row r="6" spans="1:28" x14ac:dyDescent="0.3">
      <c r="A6" s="42" t="str">
        <f>IF('Duplicate Dataset'!$L9&gt;=20,"Y","N")</f>
        <v>N</v>
      </c>
      <c r="B6" s="46">
        <f>IF('Duplicate Dataset'!$L9&gt;=20,0.95*'Duplicate Dataset'!$N9,'Duplicate Dataset'!$N9)</f>
        <v>3540</v>
      </c>
      <c r="D6" s="46">
        <f>IF('Duplicate Dataset'!$L11&gt;=20,0.95*'Duplicate Dataset'!$N11,'Duplicate Dataset'!$N11)</f>
        <v>4911.5</v>
      </c>
      <c r="E6" s="46">
        <f>IF('Duplicate Dataset'!$L9&gt;=20,0.95*'Duplicate Dataset'!$N9,'Duplicate Dataset'!$N9)</f>
        <v>3540</v>
      </c>
      <c r="I6" s="51" t="s">
        <v>99</v>
      </c>
      <c r="J6" s="52">
        <v>8688.9375</v>
      </c>
      <c r="K6" s="51">
        <v>3938.75</v>
      </c>
    </row>
    <row r="7" spans="1:28" x14ac:dyDescent="0.3">
      <c r="A7" s="35" t="str">
        <f>IF('Duplicate Dataset'!$L16&gt;=20,"Y","N")</f>
        <v>N</v>
      </c>
      <c r="B7" s="39">
        <f>IF('Duplicate Dataset'!$L16&gt;=20,0.95*'Duplicate Dataset'!$N16,'Duplicate Dataset'!$N16)</f>
        <v>3300</v>
      </c>
      <c r="D7" s="39">
        <f>IF('Duplicate Dataset'!$L12&gt;=20,0.95*'Duplicate Dataset'!$N12,'Duplicate Dataset'!$N12)</f>
        <v>5434</v>
      </c>
      <c r="E7" s="39">
        <f>IF('Duplicate Dataset'!$L16&gt;=20,0.95*'Duplicate Dataset'!$N16,'Duplicate Dataset'!$N16)</f>
        <v>3300</v>
      </c>
      <c r="I7" t="s">
        <v>100</v>
      </c>
      <c r="J7">
        <v>6660323.3624387253</v>
      </c>
      <c r="K7">
        <v>975467.82407407404</v>
      </c>
    </row>
    <row r="8" spans="1:28" x14ac:dyDescent="0.3">
      <c r="A8" s="42" t="str">
        <f>IF('Duplicate Dataset'!$L21&gt;=20,"Y","N")</f>
        <v>N</v>
      </c>
      <c r="B8" s="46">
        <f>IF('Duplicate Dataset'!$L21&gt;=20,0.95*'Duplicate Dataset'!$N21,'Duplicate Dataset'!$N21)</f>
        <v>3000</v>
      </c>
      <c r="D8" s="46">
        <f>IF('Duplicate Dataset'!$L13&gt;=20,0.95*'Duplicate Dataset'!$N13,'Duplicate Dataset'!$N13)</f>
        <v>8645</v>
      </c>
      <c r="E8" s="46">
        <f>IF('Duplicate Dataset'!$L21&gt;=20,0.95*'Duplicate Dataset'!$N21,'Duplicate Dataset'!$N21)</f>
        <v>3000</v>
      </c>
      <c r="I8" t="s">
        <v>101</v>
      </c>
      <c r="J8">
        <v>52</v>
      </c>
      <c r="K8">
        <v>28</v>
      </c>
    </row>
    <row r="9" spans="1:28" x14ac:dyDescent="0.3">
      <c r="A9" s="35" t="str">
        <f>IF('Duplicate Dataset'!$L22&gt;=20,"Y","N")</f>
        <v>N</v>
      </c>
      <c r="B9" s="39">
        <f>IF('Duplicate Dataset'!$L22&gt;=20,0.95*'Duplicate Dataset'!$N22,'Duplicate Dataset'!$N22)</f>
        <v>2950</v>
      </c>
      <c r="D9" s="39">
        <f>IF('Duplicate Dataset'!$L14&gt;=20,0.95*'Duplicate Dataset'!$N14,'Duplicate Dataset'!$N14)</f>
        <v>6422</v>
      </c>
      <c r="E9" s="39">
        <f>IF('Duplicate Dataset'!$L22&gt;=20,0.95*'Duplicate Dataset'!$N22,'Duplicate Dataset'!$N22)</f>
        <v>2950</v>
      </c>
      <c r="I9" t="s">
        <v>102</v>
      </c>
      <c r="J9">
        <v>0</v>
      </c>
    </row>
    <row r="10" spans="1:28" x14ac:dyDescent="0.3">
      <c r="A10" s="35" t="str">
        <f>IF('Duplicate Dataset'!$L24&gt;=20,"Y","N")</f>
        <v>N</v>
      </c>
      <c r="B10" s="39">
        <f>IF('Duplicate Dataset'!$L24&gt;=20,0.95*'Duplicate Dataset'!$N24,'Duplicate Dataset'!$N24)</f>
        <v>4425</v>
      </c>
      <c r="D10" s="46">
        <f>IF('Duplicate Dataset'!$L15&gt;=20,0.95*'Duplicate Dataset'!$N15,'Duplicate Dataset'!$N15)</f>
        <v>11756.25</v>
      </c>
      <c r="E10" s="39">
        <f>IF('Duplicate Dataset'!$L24&gt;=20,0.95*'Duplicate Dataset'!$N24,'Duplicate Dataset'!$N24)</f>
        <v>4425</v>
      </c>
      <c r="I10" t="s">
        <v>103</v>
      </c>
      <c r="J10">
        <v>72</v>
      </c>
    </row>
    <row r="11" spans="1:28" x14ac:dyDescent="0.3">
      <c r="A11" s="42" t="str">
        <f>IF('Duplicate Dataset'!$L25&gt;=20,"Y","N")</f>
        <v>N</v>
      </c>
      <c r="B11" s="46">
        <f>IF('Duplicate Dataset'!$L25&gt;=20,0.95*'Duplicate Dataset'!$N25,'Duplicate Dataset'!$N25)</f>
        <v>5310</v>
      </c>
      <c r="D11" s="46">
        <f>IF('Duplicate Dataset'!$L17&gt;=20,0.95*'Duplicate Dataset'!$N17,'Duplicate Dataset'!$N17)</f>
        <v>7410</v>
      </c>
      <c r="E11" s="46">
        <f>IF('Duplicate Dataset'!$L25&gt;=20,0.95*'Duplicate Dataset'!$N25,'Duplicate Dataset'!$N25)</f>
        <v>5310</v>
      </c>
      <c r="I11" s="56" t="s">
        <v>104</v>
      </c>
      <c r="J11" s="57">
        <v>11.768519958315856</v>
      </c>
    </row>
    <row r="12" spans="1:28" x14ac:dyDescent="0.3">
      <c r="A12" s="35" t="str">
        <f>IF('Duplicate Dataset'!$L26&gt;=20,"Y","N")</f>
        <v>N</v>
      </c>
      <c r="B12" s="39">
        <f>IF('Duplicate Dataset'!$L26&gt;=20,0.95*'Duplicate Dataset'!$N26,'Duplicate Dataset'!$N26)</f>
        <v>3900</v>
      </c>
      <c r="D12" s="39">
        <f>IF('Duplicate Dataset'!$L18&gt;=20,0.95*'Duplicate Dataset'!$N18,'Duplicate Dataset'!$N18)</f>
        <v>8483.5</v>
      </c>
      <c r="E12" s="39">
        <f>IF('Duplicate Dataset'!$L26&gt;=20,0.95*'Duplicate Dataset'!$N26,'Duplicate Dataset'!$N26)</f>
        <v>3900</v>
      </c>
      <c r="I12" s="54" t="s">
        <v>105</v>
      </c>
      <c r="J12" s="55">
        <v>9.675548292993688E-19</v>
      </c>
    </row>
    <row r="13" spans="1:28" x14ac:dyDescent="0.3">
      <c r="A13" s="35" t="str">
        <f>IF('Duplicate Dataset'!$L28&gt;=20,"Y","N")</f>
        <v>N</v>
      </c>
      <c r="B13" s="39">
        <f>IF('Duplicate Dataset'!$L28&gt;=20,0.95*'Duplicate Dataset'!$N28,'Duplicate Dataset'!$N28)</f>
        <v>4900</v>
      </c>
      <c r="D13" s="46">
        <f>IF('Duplicate Dataset'!$L19&gt;=20,0.95*'Duplicate Dataset'!$N19,'Duplicate Dataset'!$N19)</f>
        <v>7813.75</v>
      </c>
      <c r="E13" s="39">
        <f>IF('Duplicate Dataset'!$L28&gt;=20,0.95*'Duplicate Dataset'!$N28,'Duplicate Dataset'!$N28)</f>
        <v>4900</v>
      </c>
      <c r="I13" s="56" t="s">
        <v>106</v>
      </c>
      <c r="J13" s="57">
        <v>1.6662936961315378</v>
      </c>
    </row>
    <row r="14" spans="1:28" x14ac:dyDescent="0.3">
      <c r="A14" s="42" t="str">
        <f>IF('Duplicate Dataset'!$L29&gt;=20,"Y","N")</f>
        <v>N</v>
      </c>
      <c r="B14" s="46">
        <f>IF('Duplicate Dataset'!$L29&gt;=20,0.95*'Duplicate Dataset'!$N29,'Duplicate Dataset'!$N29)</f>
        <v>2820</v>
      </c>
      <c r="D14" s="39">
        <f>IF('Duplicate Dataset'!$L20&gt;=20,0.95*'Duplicate Dataset'!$N20,'Duplicate Dataset'!$N20)</f>
        <v>10972.5</v>
      </c>
      <c r="E14" s="46">
        <f>IF('Duplicate Dataset'!$L29&gt;=20,0.95*'Duplicate Dataset'!$N29,'Duplicate Dataset'!$N29)</f>
        <v>2820</v>
      </c>
      <c r="I14" t="s">
        <v>107</v>
      </c>
      <c r="J14" s="50">
        <v>1.9351096585987376E-18</v>
      </c>
    </row>
    <row r="15" spans="1:28" ht="15" thickBot="1" x14ac:dyDescent="0.35">
      <c r="A15" s="35" t="str">
        <f>IF('Duplicate Dataset'!$L30&gt;=20,"Y","N")</f>
        <v>N</v>
      </c>
      <c r="B15" s="39">
        <f>IF('Duplicate Dataset'!$L30&gt;=20,0.95*'Duplicate Dataset'!$N30,'Duplicate Dataset'!$N30)</f>
        <v>3290</v>
      </c>
      <c r="D15" s="46">
        <f>IF('Duplicate Dataset'!$L23&gt;=20,0.95*'Duplicate Dataset'!$N23,'Duplicate Dataset'!$N23)</f>
        <v>14962.5</v>
      </c>
      <c r="E15" s="39">
        <f>IF('Duplicate Dataset'!$L30&gt;=20,0.95*'Duplicate Dataset'!$N30,'Duplicate Dataset'!$N30)</f>
        <v>3290</v>
      </c>
      <c r="I15" s="48" t="s">
        <v>108</v>
      </c>
      <c r="J15" s="53">
        <v>1.9934635666618719</v>
      </c>
      <c r="K15" s="48"/>
    </row>
    <row r="16" spans="1:28" x14ac:dyDescent="0.3">
      <c r="A16" s="42" t="str">
        <f>IF('Duplicate Dataset'!$L33&gt;=20,"Y","N")</f>
        <v>N</v>
      </c>
      <c r="B16" s="46">
        <f>IF('Duplicate Dataset'!$L33&gt;=20,0.95*'Duplicate Dataset'!$N33,'Duplicate Dataset'!$N33)</f>
        <v>3520</v>
      </c>
      <c r="D16" s="46">
        <f>IF('Duplicate Dataset'!$L27&gt;=20,0.95*'Duplicate Dataset'!$N27,'Duplicate Dataset'!$N27)</f>
        <v>10687.5</v>
      </c>
      <c r="E16" s="46">
        <f>IF('Duplicate Dataset'!$L33&gt;=20,0.95*'Duplicate Dataset'!$N33,'Duplicate Dataset'!$N33)</f>
        <v>3520</v>
      </c>
    </row>
    <row r="17" spans="1:18" x14ac:dyDescent="0.3">
      <c r="A17" s="42" t="str">
        <f>IF('Duplicate Dataset'!$L39&gt;=20,"Y","N")</f>
        <v>N</v>
      </c>
      <c r="B17" s="46">
        <f>IF('Duplicate Dataset'!$L39&gt;=20,0.95*'Duplicate Dataset'!$N39,'Duplicate Dataset'!$N39)</f>
        <v>4425</v>
      </c>
      <c r="D17" s="46">
        <f>IF('Duplicate Dataset'!$L31&gt;=20,0.95*'Duplicate Dataset'!$N31,'Duplicate Dataset'!$N31)</f>
        <v>12350</v>
      </c>
      <c r="E17" s="46">
        <f>IF('Duplicate Dataset'!$L39&gt;=20,0.95*'Duplicate Dataset'!$N39,'Duplicate Dataset'!$N39)</f>
        <v>4425</v>
      </c>
      <c r="I17" t="s">
        <v>109</v>
      </c>
    </row>
    <row r="18" spans="1:18" x14ac:dyDescent="0.3">
      <c r="A18" s="35" t="str">
        <f>IF('Duplicate Dataset'!$L40&gt;=20,"Y","N")</f>
        <v>N</v>
      </c>
      <c r="B18" s="39">
        <f>IF('Duplicate Dataset'!$L40&gt;=20,0.95*'Duplicate Dataset'!$N40,'Duplicate Dataset'!$N40)</f>
        <v>4160</v>
      </c>
      <c r="D18" s="39">
        <f>IF('Duplicate Dataset'!$L32&gt;=20,0.95*'Duplicate Dataset'!$N32,'Duplicate Dataset'!$N32)</f>
        <v>11115</v>
      </c>
      <c r="E18" s="39">
        <f>IF('Duplicate Dataset'!$L40&gt;=20,0.95*'Duplicate Dataset'!$N40,'Duplicate Dataset'!$N40)</f>
        <v>4160</v>
      </c>
    </row>
    <row r="19" spans="1:18" x14ac:dyDescent="0.3">
      <c r="A19" s="42" t="str">
        <f>IF('Duplicate Dataset'!$L41&gt;=20,"Y","N")</f>
        <v>N</v>
      </c>
      <c r="B19" s="46">
        <f>IF('Duplicate Dataset'!$L41&gt;=20,0.95*'Duplicate Dataset'!$N41,'Duplicate Dataset'!$N41)</f>
        <v>3750</v>
      </c>
      <c r="D19" s="39">
        <f>IF('Duplicate Dataset'!$L34&gt;=20,0.95*'Duplicate Dataset'!$N34,'Duplicate Dataset'!$N34)</f>
        <v>6165.5</v>
      </c>
      <c r="E19" s="46">
        <f>IF('Duplicate Dataset'!$L41&gt;=20,0.95*'Duplicate Dataset'!$N41,'Duplicate Dataset'!$N41)</f>
        <v>3750</v>
      </c>
      <c r="I19" s="104" t="s">
        <v>110</v>
      </c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x14ac:dyDescent="0.3">
      <c r="A20" s="35" t="str">
        <f>IF('Duplicate Dataset'!$L44&gt;=20,"Y","N")</f>
        <v>N</v>
      </c>
      <c r="B20" s="39">
        <f>IF('Duplicate Dataset'!$L44&gt;=20,0.95*'Duplicate Dataset'!$N44,'Duplicate Dataset'!$N44)</f>
        <v>3525</v>
      </c>
      <c r="D20" s="46">
        <f>IF('Duplicate Dataset'!$L35&gt;=20,0.95*'Duplicate Dataset'!$N35,'Duplicate Dataset'!$N35)</f>
        <v>8778</v>
      </c>
      <c r="E20" s="39">
        <f>IF('Duplicate Dataset'!$L44&gt;=20,0.95*'Duplicate Dataset'!$N44,'Duplicate Dataset'!$N44)</f>
        <v>3525</v>
      </c>
      <c r="I20" s="104" t="s">
        <v>111</v>
      </c>
      <c r="J20" s="104"/>
      <c r="K20" s="104"/>
      <c r="L20" s="104"/>
      <c r="M20" s="104"/>
      <c r="N20" s="104"/>
      <c r="O20" s="104"/>
      <c r="P20" s="104"/>
      <c r="Q20" s="104"/>
      <c r="R20" s="104"/>
    </row>
    <row r="21" spans="1:18" x14ac:dyDescent="0.3">
      <c r="A21" s="42" t="str">
        <f>IF('Duplicate Dataset'!$L51&gt;=20,"Y","N")</f>
        <v>N</v>
      </c>
      <c r="B21" s="46">
        <f>IF('Duplicate Dataset'!$L51&gt;=20,0.95*'Duplicate Dataset'!$N51,'Duplicate Dataset'!$N51)</f>
        <v>3750</v>
      </c>
      <c r="D21" s="39">
        <f>IF('Duplicate Dataset'!$L36&gt;=20,0.95*'Duplicate Dataset'!$N36,'Duplicate Dataset'!$N36)</f>
        <v>8645</v>
      </c>
      <c r="E21" s="46">
        <f>IF('Duplicate Dataset'!$L51&gt;=20,0.95*'Duplicate Dataset'!$N51,'Duplicate Dataset'!$N51)</f>
        <v>3750</v>
      </c>
      <c r="I21" s="104" t="s">
        <v>112</v>
      </c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x14ac:dyDescent="0.3">
      <c r="A22" s="42" t="str">
        <f>IF('Duplicate Dataset'!$L59&gt;=20,"Y","N")</f>
        <v>N</v>
      </c>
      <c r="B22" s="46">
        <f>IF('Duplicate Dataset'!$L59&gt;=20,0.95*'Duplicate Dataset'!$N59,'Duplicate Dataset'!$N59)</f>
        <v>4425</v>
      </c>
      <c r="D22" s="46">
        <f>IF('Duplicate Dataset'!$L37&gt;=20,0.95*'Duplicate Dataset'!$N37,'Duplicate Dataset'!$N37)</f>
        <v>11770.5</v>
      </c>
      <c r="E22" s="46">
        <f>IF('Duplicate Dataset'!$L59&gt;=20,0.95*'Duplicate Dataset'!$N59,'Duplicate Dataset'!$N59)</f>
        <v>4425</v>
      </c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x14ac:dyDescent="0.3">
      <c r="A23" s="42" t="str">
        <f>IF('Duplicate Dataset'!$L67&gt;=20,"Y","N")</f>
        <v>N</v>
      </c>
      <c r="B23" s="46">
        <f>IF('Duplicate Dataset'!$L67&gt;=20,0.95*'Duplicate Dataset'!$N67,'Duplicate Dataset'!$N67)</f>
        <v>2200</v>
      </c>
      <c r="D23" s="39">
        <f>IF('Duplicate Dataset'!$L38&gt;=20,0.95*'Duplicate Dataset'!$N38,'Duplicate Dataset'!$N38)</f>
        <v>9808.75</v>
      </c>
      <c r="E23" s="46">
        <f>IF('Duplicate Dataset'!$L67&gt;=20,0.95*'Duplicate Dataset'!$N67,'Duplicate Dataset'!$N67)</f>
        <v>2200</v>
      </c>
    </row>
    <row r="24" spans="1:18" x14ac:dyDescent="0.3">
      <c r="A24" s="42" t="str">
        <f>IF('Duplicate Dataset'!$L69&gt;=20,"Y","N")</f>
        <v>N</v>
      </c>
      <c r="B24" s="46">
        <f>IF('Duplicate Dataset'!$L69&gt;=20,0.95*'Duplicate Dataset'!$N69,'Duplicate Dataset'!$N69)</f>
        <v>5600</v>
      </c>
      <c r="D24" s="39">
        <f>IF('Duplicate Dataset'!$L42&gt;=20,0.95*'Duplicate Dataset'!$N42,'Duplicate Dataset'!$N42)</f>
        <v>8312.5</v>
      </c>
      <c r="E24" s="46">
        <f>IF('Duplicate Dataset'!$L69&gt;=20,0.95*'Duplicate Dataset'!$N69,'Duplicate Dataset'!$N69)</f>
        <v>5600</v>
      </c>
    </row>
    <row r="25" spans="1:18" x14ac:dyDescent="0.3">
      <c r="A25" s="42" t="str">
        <f>IF('Duplicate Dataset'!$L73&gt;=20,"Y","N")</f>
        <v>N</v>
      </c>
      <c r="B25" s="46">
        <f>IF('Duplicate Dataset'!$L73&gt;=20,0.95*'Duplicate Dataset'!$N73,'Duplicate Dataset'!$N73)</f>
        <v>5310</v>
      </c>
      <c r="D25" s="46">
        <f>IF('Duplicate Dataset'!$L43&gt;=20,0.95*'Duplicate Dataset'!$N43,'Duplicate Dataset'!$N43)</f>
        <v>8968</v>
      </c>
      <c r="E25" s="46">
        <f>IF('Duplicate Dataset'!$L73&gt;=20,0.95*'Duplicate Dataset'!$N73,'Duplicate Dataset'!$N73)</f>
        <v>5310</v>
      </c>
    </row>
    <row r="26" spans="1:18" x14ac:dyDescent="0.3">
      <c r="A26" s="35" t="str">
        <f>IF('Duplicate Dataset'!$L76&gt;=20,"Y","N")</f>
        <v>N</v>
      </c>
      <c r="B26" s="39">
        <f>IF('Duplicate Dataset'!$L76&gt;=20,0.95*'Duplicate Dataset'!$N76,'Duplicate Dataset'!$N76)</f>
        <v>5625</v>
      </c>
      <c r="D26" s="46">
        <f>IF('Duplicate Dataset'!$L45&gt;=20,0.95*'Duplicate Dataset'!$N45,'Duplicate Dataset'!$N45)</f>
        <v>5605</v>
      </c>
      <c r="E26" s="39">
        <f>IF('Duplicate Dataset'!$L76&gt;=20,0.95*'Duplicate Dataset'!$N76,'Duplicate Dataset'!$N76)</f>
        <v>5625</v>
      </c>
    </row>
    <row r="27" spans="1:18" x14ac:dyDescent="0.3">
      <c r="A27" s="42" t="str">
        <f>IF('Duplicate Dataset'!$L79&gt;=20,"Y","N")</f>
        <v>N</v>
      </c>
      <c r="B27" s="46">
        <f>IF('Duplicate Dataset'!$L79&gt;=20,0.95*'Duplicate Dataset'!$N79,'Duplicate Dataset'!$N79)</f>
        <v>2200</v>
      </c>
      <c r="D27" s="39">
        <f>IF('Duplicate Dataset'!$L46&gt;=20,0.95*'Duplicate Dataset'!$N46,'Duplicate Dataset'!$N46)</f>
        <v>7315</v>
      </c>
      <c r="E27" s="46">
        <f>IF('Duplicate Dataset'!$L79&gt;=20,0.95*'Duplicate Dataset'!$N79,'Duplicate Dataset'!$N79)</f>
        <v>2200</v>
      </c>
    </row>
    <row r="28" spans="1:18" x14ac:dyDescent="0.3">
      <c r="A28" s="35" t="str">
        <f>IF('Duplicate Dataset'!$L80&gt;=20,"Y","N")</f>
        <v>N</v>
      </c>
      <c r="B28" s="39">
        <f>IF('Duplicate Dataset'!$L80&gt;=20,0.95*'Duplicate Dataset'!$N80,'Duplicate Dataset'!$N80)</f>
        <v>3500</v>
      </c>
      <c r="D28" s="46">
        <f>IF('Duplicate Dataset'!$L47&gt;=20,0.95*'Duplicate Dataset'!$N47,'Duplicate Dataset'!$N47)</f>
        <v>5434</v>
      </c>
      <c r="E28" s="39">
        <f>IF('Duplicate Dataset'!$L80&gt;=20,0.95*'Duplicate Dataset'!$N80,'Duplicate Dataset'!$N80)</f>
        <v>3500</v>
      </c>
    </row>
    <row r="29" spans="1:18" x14ac:dyDescent="0.3">
      <c r="A29" s="42" t="str">
        <f>IF('Duplicate Dataset'!$L81&gt;=20,"Y","N")</f>
        <v>N</v>
      </c>
      <c r="B29" s="46">
        <f>IF('Duplicate Dataset'!$L81&gt;=20,0.95*'Duplicate Dataset'!$N81,'Duplicate Dataset'!$N81)</f>
        <v>4900</v>
      </c>
      <c r="D29" s="39">
        <f>IF('Duplicate Dataset'!$L48&gt;=20,0.95*'Duplicate Dataset'!$N48,'Duplicate Dataset'!$N48)</f>
        <v>5605</v>
      </c>
      <c r="E29" s="46">
        <f>IF('Duplicate Dataset'!$L81&gt;=20,0.95*'Duplicate Dataset'!$N81,'Duplicate Dataset'!$N81)</f>
        <v>4900</v>
      </c>
    </row>
    <row r="30" spans="1:18" x14ac:dyDescent="0.3">
      <c r="A30" s="42" t="str">
        <f>IF('Duplicate Dataset'!$L5&gt;=20,"Y","N")</f>
        <v>Y</v>
      </c>
      <c r="B30" s="46">
        <f>IF('Duplicate Dataset'!$L5&gt;=20,0.95*'Duplicate Dataset'!$N5,'Duplicate Dataset'!$N5)</f>
        <v>5016</v>
      </c>
      <c r="D30" s="46">
        <f>IF('Duplicate Dataset'!$L49&gt;=20,0.95*'Duplicate Dataset'!$N49,'Duplicate Dataset'!$N49)</f>
        <v>13965</v>
      </c>
    </row>
    <row r="31" spans="1:18" x14ac:dyDescent="0.3">
      <c r="A31" s="42" t="str">
        <f>IF('Duplicate Dataset'!$L7&gt;=20,"Y","N")</f>
        <v>Y</v>
      </c>
      <c r="B31" s="46">
        <f>IF('Duplicate Dataset'!$L7&gt;=20,0.95*'Duplicate Dataset'!$N7,'Duplicate Dataset'!$N7)</f>
        <v>5852</v>
      </c>
      <c r="D31" s="39">
        <f>IF('Duplicate Dataset'!$L50&gt;=20,0.95*'Duplicate Dataset'!$N50,'Duplicate Dataset'!$N50)</f>
        <v>8645</v>
      </c>
    </row>
    <row r="32" spans="1:18" x14ac:dyDescent="0.3">
      <c r="A32" s="35" t="str">
        <f>IF('Duplicate Dataset'!$L8&gt;=20,"Y","N")</f>
        <v>Y</v>
      </c>
      <c r="B32" s="39">
        <f>IF('Duplicate Dataset'!$L8&gt;=20,0.95*'Duplicate Dataset'!$N8,'Duplicate Dataset'!$N8)</f>
        <v>4911.5</v>
      </c>
      <c r="D32" s="39">
        <f>IF('Duplicate Dataset'!$L52&gt;=20,0.95*'Duplicate Dataset'!$N52,'Duplicate Dataset'!$N52)</f>
        <v>7315</v>
      </c>
    </row>
    <row r="33" spans="1:4" x14ac:dyDescent="0.3">
      <c r="A33" s="35" t="str">
        <f>IF('Duplicate Dataset'!$L10&gt;=20,"Y","N")</f>
        <v>Y</v>
      </c>
      <c r="B33" s="39">
        <f>IF('Duplicate Dataset'!$L10&gt;=20,0.95*'Duplicate Dataset'!$N10,'Duplicate Dataset'!$N10)</f>
        <v>10640</v>
      </c>
      <c r="D33" s="46">
        <f>IF('Duplicate Dataset'!$L53&gt;=20,0.95*'Duplicate Dataset'!$N53,'Duplicate Dataset'!$N53)</f>
        <v>8645</v>
      </c>
    </row>
    <row r="34" spans="1:4" x14ac:dyDescent="0.3">
      <c r="A34" s="42" t="str">
        <f>IF('Duplicate Dataset'!$L11&gt;=20,"Y","N")</f>
        <v>Y</v>
      </c>
      <c r="B34" s="46">
        <f>IF('Duplicate Dataset'!$L11&gt;=20,0.95*'Duplicate Dataset'!$N11,'Duplicate Dataset'!$N11)</f>
        <v>4911.5</v>
      </c>
      <c r="D34" s="39">
        <f>IF('Duplicate Dataset'!$L54&gt;=20,0.95*'Duplicate Dataset'!$N54,'Duplicate Dataset'!$N54)</f>
        <v>8968</v>
      </c>
    </row>
    <row r="35" spans="1:4" x14ac:dyDescent="0.3">
      <c r="A35" s="35" t="str">
        <f>IF('Duplicate Dataset'!$L12&gt;=20,"Y","N")</f>
        <v>Y</v>
      </c>
      <c r="B35" s="39">
        <f>IF('Duplicate Dataset'!$L12&gt;=20,0.95*'Duplicate Dataset'!$N12,'Duplicate Dataset'!$N12)</f>
        <v>5434</v>
      </c>
      <c r="D35" s="46">
        <f>IF('Duplicate Dataset'!$L55&gt;=20,0.95*'Duplicate Dataset'!$N55,'Duplicate Dataset'!$N55)</f>
        <v>7125</v>
      </c>
    </row>
    <row r="36" spans="1:4" x14ac:dyDescent="0.3">
      <c r="A36" s="42" t="str">
        <f>IF('Duplicate Dataset'!$L13&gt;=20,"Y","N")</f>
        <v>Y</v>
      </c>
      <c r="B36" s="46">
        <f>IF('Duplicate Dataset'!$L13&gt;=20,0.95*'Duplicate Dataset'!$N13,'Duplicate Dataset'!$N13)</f>
        <v>8645</v>
      </c>
      <c r="D36" s="39">
        <f>IF('Duplicate Dataset'!$L56&gt;=20,0.95*'Duplicate Dataset'!$N56,'Duplicate Dataset'!$N56)</f>
        <v>6650</v>
      </c>
    </row>
    <row r="37" spans="1:4" x14ac:dyDescent="0.3">
      <c r="A37" s="35" t="str">
        <f>IF('Duplicate Dataset'!$L14&gt;=20,"Y","N")</f>
        <v>Y</v>
      </c>
      <c r="B37" s="39">
        <f>IF('Duplicate Dataset'!$L14&gt;=20,0.95*'Duplicate Dataset'!$N14,'Duplicate Dataset'!$N14)</f>
        <v>6422</v>
      </c>
      <c r="D37" s="46">
        <f>IF('Duplicate Dataset'!$L57&gt;=20,0.95*'Duplicate Dataset'!$N57,'Duplicate Dataset'!$N57)</f>
        <v>14250</v>
      </c>
    </row>
    <row r="38" spans="1:4" x14ac:dyDescent="0.3">
      <c r="A38" s="42" t="str">
        <f>IF('Duplicate Dataset'!$L15&gt;=20,"Y","N")</f>
        <v>Y</v>
      </c>
      <c r="B38" s="46">
        <f>IF('Duplicate Dataset'!$L15&gt;=20,0.95*'Duplicate Dataset'!$N15,'Duplicate Dataset'!$N15)</f>
        <v>11756.25</v>
      </c>
      <c r="D38" s="39">
        <f>IF('Duplicate Dataset'!$L58&gt;=20,0.95*'Duplicate Dataset'!$N58,'Duplicate Dataset'!$N58)</f>
        <v>9310</v>
      </c>
    </row>
    <row r="39" spans="1:4" x14ac:dyDescent="0.3">
      <c r="A39" s="42" t="str">
        <f>IF('Duplicate Dataset'!$L17&gt;=20,"Y","N")</f>
        <v>Y</v>
      </c>
      <c r="B39" s="46">
        <f>IF('Duplicate Dataset'!$L17&gt;=20,0.95*'Duplicate Dataset'!$N17,'Duplicate Dataset'!$N17)</f>
        <v>7410</v>
      </c>
      <c r="D39" s="39">
        <f>IF('Duplicate Dataset'!$L60&gt;=20,0.95*'Duplicate Dataset'!$N60,'Duplicate Dataset'!$N60)</f>
        <v>6697.5</v>
      </c>
    </row>
    <row r="40" spans="1:4" x14ac:dyDescent="0.3">
      <c r="A40" s="35" t="str">
        <f>IF('Duplicate Dataset'!$L18&gt;=20,"Y","N")</f>
        <v>Y</v>
      </c>
      <c r="B40" s="39">
        <f>IF('Duplicate Dataset'!$L18&gt;=20,0.95*'Duplicate Dataset'!$N18,'Duplicate Dataset'!$N18)</f>
        <v>8483.5</v>
      </c>
      <c r="D40" s="46">
        <f>IF('Duplicate Dataset'!$L61&gt;=20,0.95*'Duplicate Dataset'!$N61,'Duplicate Dataset'!$N61)</f>
        <v>14012.5</v>
      </c>
    </row>
    <row r="41" spans="1:4" x14ac:dyDescent="0.3">
      <c r="A41" s="42" t="str">
        <f>IF('Duplicate Dataset'!$L19&gt;=20,"Y","N")</f>
        <v>Y</v>
      </c>
      <c r="B41" s="46">
        <f>IF('Duplicate Dataset'!$L19&gt;=20,0.95*'Duplicate Dataset'!$N19,'Duplicate Dataset'!$N19)</f>
        <v>7813.75</v>
      </c>
      <c r="D41" s="39">
        <f>IF('Duplicate Dataset'!$L62&gt;=20,0.95*'Duplicate Dataset'!$N62,'Duplicate Dataset'!$N62)</f>
        <v>9880</v>
      </c>
    </row>
    <row r="42" spans="1:4" x14ac:dyDescent="0.3">
      <c r="A42" s="35" t="str">
        <f>IF('Duplicate Dataset'!$L20&gt;=20,"Y","N")</f>
        <v>Y</v>
      </c>
      <c r="B42" s="39">
        <f>IF('Duplicate Dataset'!$L20&gt;=20,0.95*'Duplicate Dataset'!$N20,'Duplicate Dataset'!$N20)</f>
        <v>10972.5</v>
      </c>
      <c r="D42" s="46">
        <f>IF('Duplicate Dataset'!$L63&gt;=20,0.95*'Duplicate Dataset'!$N63,'Duplicate Dataset'!$N63)</f>
        <v>4911.5</v>
      </c>
    </row>
    <row r="43" spans="1:4" x14ac:dyDescent="0.3">
      <c r="A43" s="42" t="str">
        <f>IF('Duplicate Dataset'!$L23&gt;=20,"Y","N")</f>
        <v>Y</v>
      </c>
      <c r="B43" s="46">
        <f>IF('Duplicate Dataset'!$L23&gt;=20,0.95*'Duplicate Dataset'!$N23,'Duplicate Dataset'!$N23)</f>
        <v>14962.5</v>
      </c>
      <c r="D43" s="39">
        <f>IF('Duplicate Dataset'!$L64&gt;=20,0.95*'Duplicate Dataset'!$N64,'Duplicate Dataset'!$N64)</f>
        <v>5804.5</v>
      </c>
    </row>
    <row r="44" spans="1:4" x14ac:dyDescent="0.3">
      <c r="A44" s="42" t="str">
        <f>IF('Duplicate Dataset'!$L27&gt;=20,"Y","N")</f>
        <v>Y</v>
      </c>
      <c r="B44" s="46">
        <f>IF('Duplicate Dataset'!$L27&gt;=20,0.95*'Duplicate Dataset'!$N27,'Duplicate Dataset'!$N27)</f>
        <v>10687.5</v>
      </c>
      <c r="D44" s="46">
        <f>IF('Duplicate Dataset'!$L65&gt;=20,0.95*'Duplicate Dataset'!$N65,'Duplicate Dataset'!$N65)</f>
        <v>9880</v>
      </c>
    </row>
    <row r="45" spans="1:4" x14ac:dyDescent="0.3">
      <c r="A45" s="42" t="str">
        <f>IF('Duplicate Dataset'!$L31&gt;=20,"Y","N")</f>
        <v>Y</v>
      </c>
      <c r="B45" s="46">
        <f>IF('Duplicate Dataset'!$L31&gt;=20,0.95*'Duplicate Dataset'!$N31,'Duplicate Dataset'!$N31)</f>
        <v>12350</v>
      </c>
      <c r="D45" s="39">
        <f>IF('Duplicate Dataset'!$L66&gt;=20,0.95*'Duplicate Dataset'!$N66,'Duplicate Dataset'!$N66)</f>
        <v>8906.25</v>
      </c>
    </row>
    <row r="46" spans="1:4" x14ac:dyDescent="0.3">
      <c r="A46" s="35" t="str">
        <f>IF('Duplicate Dataset'!$L32&gt;=20,"Y","N")</f>
        <v>Y</v>
      </c>
      <c r="B46" s="39">
        <f>IF('Duplicate Dataset'!$L32&gt;=20,0.95*'Duplicate Dataset'!$N32,'Duplicate Dataset'!$N32)</f>
        <v>11115</v>
      </c>
      <c r="D46" s="39">
        <f>IF('Duplicate Dataset'!$L68&gt;=20,0.95*'Duplicate Dataset'!$N68,'Duplicate Dataset'!$N68)</f>
        <v>9880</v>
      </c>
    </row>
    <row r="47" spans="1:4" x14ac:dyDescent="0.3">
      <c r="A47" s="35" t="str">
        <f>IF('Duplicate Dataset'!$L34&gt;=20,"Y","N")</f>
        <v>Y</v>
      </c>
      <c r="B47" s="39">
        <f>IF('Duplicate Dataset'!$L34&gt;=20,0.95*'Duplicate Dataset'!$N34,'Duplicate Dataset'!$N34)</f>
        <v>6165.5</v>
      </c>
      <c r="D47" s="39">
        <f>IF('Duplicate Dataset'!$L70&gt;=20,0.95*'Duplicate Dataset'!$N70,'Duplicate Dataset'!$N70)</f>
        <v>11400</v>
      </c>
    </row>
    <row r="48" spans="1:4" x14ac:dyDescent="0.3">
      <c r="A48" s="42" t="str">
        <f>IF('Duplicate Dataset'!$L35&gt;=20,"Y","N")</f>
        <v>Y</v>
      </c>
      <c r="B48" s="46">
        <f>IF('Duplicate Dataset'!$L35&gt;=20,0.95*'Duplicate Dataset'!$N35,'Duplicate Dataset'!$N35)</f>
        <v>8778</v>
      </c>
      <c r="D48" s="46">
        <f>IF('Duplicate Dataset'!$L71&gt;=20,0.95*'Duplicate Dataset'!$N71,'Duplicate Dataset'!$N71)</f>
        <v>8906.25</v>
      </c>
    </row>
    <row r="49" spans="1:4" x14ac:dyDescent="0.3">
      <c r="A49" s="35" t="str">
        <f>IF('Duplicate Dataset'!$L36&gt;=20,"Y","N")</f>
        <v>Y</v>
      </c>
      <c r="B49" s="39">
        <f>IF('Duplicate Dataset'!$L36&gt;=20,0.95*'Duplicate Dataset'!$N36,'Duplicate Dataset'!$N36)</f>
        <v>8645</v>
      </c>
      <c r="D49" s="39">
        <f>IF('Duplicate Dataset'!$L72&gt;=20,0.95*'Duplicate Dataset'!$N72,'Duplicate Dataset'!$N72)</f>
        <v>7813.75</v>
      </c>
    </row>
    <row r="50" spans="1:4" x14ac:dyDescent="0.3">
      <c r="A50" s="42" t="str">
        <f>IF('Duplicate Dataset'!$L37&gt;=20,"Y","N")</f>
        <v>Y</v>
      </c>
      <c r="B50" s="46">
        <f>IF('Duplicate Dataset'!$L37&gt;=20,0.95*'Duplicate Dataset'!$N37,'Duplicate Dataset'!$N37)</f>
        <v>11770.5</v>
      </c>
      <c r="D50" s="39">
        <f>IF('Duplicate Dataset'!$L74&gt;=20,0.95*'Duplicate Dataset'!$N74,'Duplicate Dataset'!$N74)</f>
        <v>8930</v>
      </c>
    </row>
    <row r="51" spans="1:4" x14ac:dyDescent="0.3">
      <c r="A51" s="35" t="str">
        <f>IF('Duplicate Dataset'!$L38&gt;=20,"Y","N")</f>
        <v>Y</v>
      </c>
      <c r="B51" s="39">
        <f>IF('Duplicate Dataset'!$L38&gt;=20,0.95*'Duplicate Dataset'!$N38,'Duplicate Dataset'!$N38)</f>
        <v>9808.75</v>
      </c>
      <c r="D51" s="46">
        <f>IF('Duplicate Dataset'!$L75&gt;=20,0.95*'Duplicate Dataset'!$N75,'Duplicate Dataset'!$N75)</f>
        <v>6688</v>
      </c>
    </row>
    <row r="52" spans="1:4" x14ac:dyDescent="0.3">
      <c r="A52" s="35" t="str">
        <f>IF('Duplicate Dataset'!$L42&gt;=20,"Y","N")</f>
        <v>Y</v>
      </c>
      <c r="B52" s="39">
        <f>IF('Duplicate Dataset'!$L42&gt;=20,0.95*'Duplicate Dataset'!$N42,'Duplicate Dataset'!$N42)</f>
        <v>8312.5</v>
      </c>
      <c r="D52" s="46">
        <f>IF('Duplicate Dataset'!$L77&gt;=20,0.95*'Duplicate Dataset'!$N77,'Duplicate Dataset'!$N77)</f>
        <v>10046.25</v>
      </c>
    </row>
    <row r="53" spans="1:4" x14ac:dyDescent="0.3">
      <c r="A53" s="42" t="str">
        <f>IF('Duplicate Dataset'!$L43&gt;=20,"Y","N")</f>
        <v>Y</v>
      </c>
      <c r="B53" s="46">
        <f>IF('Duplicate Dataset'!$L43&gt;=20,0.95*'Duplicate Dataset'!$N43,'Duplicate Dataset'!$N43)</f>
        <v>8968</v>
      </c>
      <c r="D53" s="39">
        <f>IF('Duplicate Dataset'!$L78&gt;=20,0.95*'Duplicate Dataset'!$N78,'Duplicate Dataset'!$N78)</f>
        <v>9405</v>
      </c>
    </row>
    <row r="54" spans="1:4" x14ac:dyDescent="0.3">
      <c r="A54" s="42" t="str">
        <f>IF('Duplicate Dataset'!$L45&gt;=20,"Y","N")</f>
        <v>Y</v>
      </c>
      <c r="B54" s="46">
        <f>IF('Duplicate Dataset'!$L45&gt;=20,0.95*'Duplicate Dataset'!$N45,'Duplicate Dataset'!$N45)</f>
        <v>5605</v>
      </c>
    </row>
    <row r="55" spans="1:4" x14ac:dyDescent="0.3">
      <c r="A55" s="35" t="str">
        <f>IF('Duplicate Dataset'!$L46&gt;=20,"Y","N")</f>
        <v>Y</v>
      </c>
      <c r="B55" s="39">
        <f>IF('Duplicate Dataset'!$L46&gt;=20,0.95*'Duplicate Dataset'!$N46,'Duplicate Dataset'!$N46)</f>
        <v>7315</v>
      </c>
    </row>
    <row r="56" spans="1:4" x14ac:dyDescent="0.3">
      <c r="A56" s="42" t="str">
        <f>IF('Duplicate Dataset'!$L47&gt;=20,"Y","N")</f>
        <v>Y</v>
      </c>
      <c r="B56" s="46">
        <f>IF('Duplicate Dataset'!$L47&gt;=20,0.95*'Duplicate Dataset'!$N47,'Duplicate Dataset'!$N47)</f>
        <v>5434</v>
      </c>
    </row>
    <row r="57" spans="1:4" x14ac:dyDescent="0.3">
      <c r="A57" s="35" t="str">
        <f>IF('Duplicate Dataset'!$L48&gt;=20,"Y","N")</f>
        <v>Y</v>
      </c>
      <c r="B57" s="39">
        <f>IF('Duplicate Dataset'!$L48&gt;=20,0.95*'Duplicate Dataset'!$N48,'Duplicate Dataset'!$N48)</f>
        <v>5605</v>
      </c>
    </row>
    <row r="58" spans="1:4" x14ac:dyDescent="0.3">
      <c r="A58" s="42" t="str">
        <f>IF('Duplicate Dataset'!$L49&gt;=20,"Y","N")</f>
        <v>Y</v>
      </c>
      <c r="B58" s="46">
        <f>IF('Duplicate Dataset'!$L49&gt;=20,0.95*'Duplicate Dataset'!$N49,'Duplicate Dataset'!$N49)</f>
        <v>13965</v>
      </c>
    </row>
    <row r="59" spans="1:4" x14ac:dyDescent="0.3">
      <c r="A59" s="35" t="str">
        <f>IF('Duplicate Dataset'!$L50&gt;=20,"Y","N")</f>
        <v>Y</v>
      </c>
      <c r="B59" s="39">
        <f>IF('Duplicate Dataset'!$L50&gt;=20,0.95*'Duplicate Dataset'!$N50,'Duplicate Dataset'!$N50)</f>
        <v>8645</v>
      </c>
    </row>
    <row r="60" spans="1:4" x14ac:dyDescent="0.3">
      <c r="A60" s="35" t="str">
        <f>IF('Duplicate Dataset'!$L52&gt;=20,"Y","N")</f>
        <v>Y</v>
      </c>
      <c r="B60" s="39">
        <f>IF('Duplicate Dataset'!$L52&gt;=20,0.95*'Duplicate Dataset'!$N52,'Duplicate Dataset'!$N52)</f>
        <v>7315</v>
      </c>
    </row>
    <row r="61" spans="1:4" x14ac:dyDescent="0.3">
      <c r="A61" s="42" t="str">
        <f>IF('Duplicate Dataset'!$L53&gt;=20,"Y","N")</f>
        <v>Y</v>
      </c>
      <c r="B61" s="46">
        <f>IF('Duplicate Dataset'!$L53&gt;=20,0.95*'Duplicate Dataset'!$N53,'Duplicate Dataset'!$N53)</f>
        <v>8645</v>
      </c>
    </row>
    <row r="62" spans="1:4" x14ac:dyDescent="0.3">
      <c r="A62" s="35" t="str">
        <f>IF('Duplicate Dataset'!$L54&gt;=20,"Y","N")</f>
        <v>Y</v>
      </c>
      <c r="B62" s="39">
        <f>IF('Duplicate Dataset'!$L54&gt;=20,0.95*'Duplicate Dataset'!$N54,'Duplicate Dataset'!$N54)</f>
        <v>8968</v>
      </c>
    </row>
    <row r="63" spans="1:4" x14ac:dyDescent="0.3">
      <c r="A63" s="42" t="str">
        <f>IF('Duplicate Dataset'!$L55&gt;=20,"Y","N")</f>
        <v>Y</v>
      </c>
      <c r="B63" s="46">
        <f>IF('Duplicate Dataset'!$L55&gt;=20,0.95*'Duplicate Dataset'!$N55,'Duplicate Dataset'!$N55)</f>
        <v>7125</v>
      </c>
    </row>
    <row r="64" spans="1:4" x14ac:dyDescent="0.3">
      <c r="A64" s="35" t="str">
        <f>IF('Duplicate Dataset'!$L56&gt;=20,"Y","N")</f>
        <v>Y</v>
      </c>
      <c r="B64" s="39">
        <f>IF('Duplicate Dataset'!$L56&gt;=20,0.95*'Duplicate Dataset'!$N56,'Duplicate Dataset'!$N56)</f>
        <v>6650</v>
      </c>
    </row>
    <row r="65" spans="1:2" x14ac:dyDescent="0.3">
      <c r="A65" s="42" t="str">
        <f>IF('Duplicate Dataset'!$L57&gt;=20,"Y","N")</f>
        <v>Y</v>
      </c>
      <c r="B65" s="46">
        <f>IF('Duplicate Dataset'!$L57&gt;=20,0.95*'Duplicate Dataset'!$N57,'Duplicate Dataset'!$N57)</f>
        <v>14250</v>
      </c>
    </row>
    <row r="66" spans="1:2" x14ac:dyDescent="0.3">
      <c r="A66" s="35" t="str">
        <f>IF('Duplicate Dataset'!$L58&gt;=20,"Y","N")</f>
        <v>Y</v>
      </c>
      <c r="B66" s="39">
        <f>IF('Duplicate Dataset'!$L58&gt;=20,0.95*'Duplicate Dataset'!$N58,'Duplicate Dataset'!$N58)</f>
        <v>9310</v>
      </c>
    </row>
    <row r="67" spans="1:2" x14ac:dyDescent="0.3">
      <c r="A67" s="35" t="str">
        <f>IF('Duplicate Dataset'!$L60&gt;=20,"Y","N")</f>
        <v>Y</v>
      </c>
      <c r="B67" s="39">
        <f>IF('Duplicate Dataset'!$L60&gt;=20,0.95*'Duplicate Dataset'!$N60,'Duplicate Dataset'!$N60)</f>
        <v>6697.5</v>
      </c>
    </row>
    <row r="68" spans="1:2" x14ac:dyDescent="0.3">
      <c r="A68" s="42" t="str">
        <f>IF('Duplicate Dataset'!$L61&gt;=20,"Y","N")</f>
        <v>Y</v>
      </c>
      <c r="B68" s="46">
        <f>IF('Duplicate Dataset'!$L61&gt;=20,0.95*'Duplicate Dataset'!$N61,'Duplicate Dataset'!$N61)</f>
        <v>14012.5</v>
      </c>
    </row>
    <row r="69" spans="1:2" x14ac:dyDescent="0.3">
      <c r="A69" s="35" t="str">
        <f>IF('Duplicate Dataset'!$L62&gt;=20,"Y","N")</f>
        <v>Y</v>
      </c>
      <c r="B69" s="39">
        <f>IF('Duplicate Dataset'!$L62&gt;=20,0.95*'Duplicate Dataset'!$N62,'Duplicate Dataset'!$N62)</f>
        <v>9880</v>
      </c>
    </row>
    <row r="70" spans="1:2" x14ac:dyDescent="0.3">
      <c r="A70" s="42" t="str">
        <f>IF('Duplicate Dataset'!$L63&gt;=20,"Y","N")</f>
        <v>Y</v>
      </c>
      <c r="B70" s="46">
        <f>IF('Duplicate Dataset'!$L63&gt;=20,0.95*'Duplicate Dataset'!$N63,'Duplicate Dataset'!$N63)</f>
        <v>4911.5</v>
      </c>
    </row>
    <row r="71" spans="1:2" x14ac:dyDescent="0.3">
      <c r="A71" s="35" t="str">
        <f>IF('Duplicate Dataset'!$L64&gt;=20,"Y","N")</f>
        <v>Y</v>
      </c>
      <c r="B71" s="39">
        <f>IF('Duplicate Dataset'!$L64&gt;=20,0.95*'Duplicate Dataset'!$N64,'Duplicate Dataset'!$N64)</f>
        <v>5804.5</v>
      </c>
    </row>
    <row r="72" spans="1:2" x14ac:dyDescent="0.3">
      <c r="A72" s="42" t="str">
        <f>IF('Duplicate Dataset'!$L65&gt;=20,"Y","N")</f>
        <v>Y</v>
      </c>
      <c r="B72" s="46">
        <f>IF('Duplicate Dataset'!$L65&gt;=20,0.95*'Duplicate Dataset'!$N65,'Duplicate Dataset'!$N65)</f>
        <v>9880</v>
      </c>
    </row>
    <row r="73" spans="1:2" x14ac:dyDescent="0.3">
      <c r="A73" s="35" t="str">
        <f>IF('Duplicate Dataset'!$L66&gt;=20,"Y","N")</f>
        <v>Y</v>
      </c>
      <c r="B73" s="39">
        <f>IF('Duplicate Dataset'!$L66&gt;=20,0.95*'Duplicate Dataset'!$N66,'Duplicate Dataset'!$N66)</f>
        <v>8906.25</v>
      </c>
    </row>
    <row r="74" spans="1:2" x14ac:dyDescent="0.3">
      <c r="A74" s="35" t="str">
        <f>IF('Duplicate Dataset'!$L68&gt;=20,"Y","N")</f>
        <v>Y</v>
      </c>
      <c r="B74" s="39">
        <f>IF('Duplicate Dataset'!$L68&gt;=20,0.95*'Duplicate Dataset'!$N68,'Duplicate Dataset'!$N68)</f>
        <v>9880</v>
      </c>
    </row>
    <row r="75" spans="1:2" x14ac:dyDescent="0.3">
      <c r="A75" s="35" t="str">
        <f>IF('Duplicate Dataset'!$L70&gt;=20,"Y","N")</f>
        <v>Y</v>
      </c>
      <c r="B75" s="39">
        <f>IF('Duplicate Dataset'!$L70&gt;=20,0.95*'Duplicate Dataset'!$N70,'Duplicate Dataset'!$N70)</f>
        <v>11400</v>
      </c>
    </row>
    <row r="76" spans="1:2" x14ac:dyDescent="0.3">
      <c r="A76" s="42" t="str">
        <f>IF('Duplicate Dataset'!$L71&gt;=20,"Y","N")</f>
        <v>Y</v>
      </c>
      <c r="B76" s="46">
        <f>IF('Duplicate Dataset'!$L71&gt;=20,0.95*'Duplicate Dataset'!$N71,'Duplicate Dataset'!$N71)</f>
        <v>8906.25</v>
      </c>
    </row>
    <row r="77" spans="1:2" x14ac:dyDescent="0.3">
      <c r="A77" s="35" t="str">
        <f>IF('Duplicate Dataset'!$L72&gt;=20,"Y","N")</f>
        <v>Y</v>
      </c>
      <c r="B77" s="39">
        <f>IF('Duplicate Dataset'!$L72&gt;=20,0.95*'Duplicate Dataset'!$N72,'Duplicate Dataset'!$N72)</f>
        <v>7813.75</v>
      </c>
    </row>
    <row r="78" spans="1:2" x14ac:dyDescent="0.3">
      <c r="A78" s="35" t="str">
        <f>IF('Duplicate Dataset'!$L74&gt;=20,"Y","N")</f>
        <v>Y</v>
      </c>
      <c r="B78" s="39">
        <f>IF('Duplicate Dataset'!$L74&gt;=20,0.95*'Duplicate Dataset'!$N74,'Duplicate Dataset'!$N74)</f>
        <v>8930</v>
      </c>
    </row>
    <row r="79" spans="1:2" x14ac:dyDescent="0.3">
      <c r="A79" s="42" t="str">
        <f>IF('Duplicate Dataset'!$L75&gt;=20,"Y","N")</f>
        <v>Y</v>
      </c>
      <c r="B79" s="46">
        <f>IF('Duplicate Dataset'!$L75&gt;=20,0.95*'Duplicate Dataset'!$N75,'Duplicate Dataset'!$N75)</f>
        <v>6688</v>
      </c>
    </row>
    <row r="80" spans="1:2" x14ac:dyDescent="0.3">
      <c r="A80" s="42" t="str">
        <f>IF('Duplicate Dataset'!$L77&gt;=20,"Y","N")</f>
        <v>Y</v>
      </c>
      <c r="B80" s="46">
        <f>IF('Duplicate Dataset'!$L77&gt;=20,0.95*'Duplicate Dataset'!$N77,'Duplicate Dataset'!$N77)</f>
        <v>10046.25</v>
      </c>
    </row>
    <row r="81" spans="1:2" x14ac:dyDescent="0.3">
      <c r="A81" s="25" t="str">
        <f>IF('Duplicate Dataset'!$L78&gt;=20,"Y","N")</f>
        <v>Y</v>
      </c>
      <c r="B81" s="23">
        <f>IF('Duplicate Dataset'!$L78&gt;=20,0.95*'Duplicate Dataset'!$N78,'Duplicate Dataset'!$N78)</f>
        <v>9405</v>
      </c>
    </row>
  </sheetData>
  <autoFilter ref="A1:B81" xr:uid="{310B3621-FE58-44AA-B9D6-1653918A0293}">
    <sortState xmlns:xlrd2="http://schemas.microsoft.com/office/spreadsheetml/2017/richdata2" ref="A2:B81">
      <sortCondition ref="A1:A81"/>
    </sortState>
  </autoFilter>
  <mergeCells count="5">
    <mergeCell ref="I22:R22"/>
    <mergeCell ref="I1:AB1"/>
    <mergeCell ref="I19:R19"/>
    <mergeCell ref="I20:R20"/>
    <mergeCell ref="I21:R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8277-144F-49B8-A1A8-AF2D61E367F5}">
  <dimension ref="A3:B11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2" x14ac:dyDescent="0.3">
      <c r="A3" s="17" t="s">
        <v>92</v>
      </c>
      <c r="B3" t="s">
        <v>95</v>
      </c>
    </row>
    <row r="4" spans="1:2" x14ac:dyDescent="0.3">
      <c r="A4" s="6" t="s">
        <v>20</v>
      </c>
      <c r="B4">
        <v>5115</v>
      </c>
    </row>
    <row r="5" spans="1:2" x14ac:dyDescent="0.3">
      <c r="A5" s="6" t="s">
        <v>37</v>
      </c>
      <c r="B5" s="21">
        <v>7533.666666666667</v>
      </c>
    </row>
    <row r="6" spans="1:2" x14ac:dyDescent="0.3">
      <c r="A6" s="6" t="s">
        <v>45</v>
      </c>
      <c r="B6" s="21">
        <v>6973.636363636364</v>
      </c>
    </row>
    <row r="7" spans="1:2" x14ac:dyDescent="0.3">
      <c r="A7" s="6" t="s">
        <v>15</v>
      </c>
      <c r="B7" s="21">
        <v>6725.6346153846152</v>
      </c>
    </row>
    <row r="8" spans="1:2" x14ac:dyDescent="0.3">
      <c r="A8" s="6" t="s">
        <v>28</v>
      </c>
      <c r="B8">
        <v>7873.3</v>
      </c>
    </row>
    <row r="9" spans="1:2" x14ac:dyDescent="0.3">
      <c r="A9" s="6" t="s">
        <v>25</v>
      </c>
      <c r="B9" s="21">
        <v>7897.1944444444443</v>
      </c>
    </row>
    <row r="10" spans="1:2" x14ac:dyDescent="0.3">
      <c r="A10" s="6" t="s">
        <v>35</v>
      </c>
      <c r="B10" s="21">
        <v>7060.354166666667</v>
      </c>
    </row>
    <row r="11" spans="1:2" x14ac:dyDescent="0.3">
      <c r="A11" s="6" t="s">
        <v>91</v>
      </c>
      <c r="B11">
        <v>7026.3718749999998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CBB8-CDCF-4C93-8290-A49A7B4685E0}">
  <dimension ref="A3:B82"/>
  <sheetViews>
    <sheetView workbookViewId="0">
      <selection activeCell="B22" sqref="B22"/>
    </sheetView>
  </sheetViews>
  <sheetFormatPr defaultRowHeight="14.4" x14ac:dyDescent="0.3"/>
  <cols>
    <col min="1" max="1" width="13.5546875" bestFit="1" customWidth="1"/>
    <col min="2" max="2" width="16" bestFit="1" customWidth="1"/>
  </cols>
  <sheetData>
    <row r="3" spans="1:2" x14ac:dyDescent="0.3">
      <c r="A3" s="17" t="s">
        <v>92</v>
      </c>
      <c r="B3" t="s">
        <v>89</v>
      </c>
    </row>
    <row r="4" spans="1:2" x14ac:dyDescent="0.3">
      <c r="A4" s="6" t="s">
        <v>14</v>
      </c>
      <c r="B4">
        <v>72201</v>
      </c>
    </row>
    <row r="5" spans="1:2" x14ac:dyDescent="0.3">
      <c r="A5" s="20">
        <v>43832</v>
      </c>
      <c r="B5">
        <v>3525</v>
      </c>
    </row>
    <row r="6" spans="1:2" x14ac:dyDescent="0.3">
      <c r="A6" s="20">
        <v>43836</v>
      </c>
      <c r="B6">
        <v>5434</v>
      </c>
    </row>
    <row r="7" spans="1:2" x14ac:dyDescent="0.3">
      <c r="A7" s="20">
        <v>43839</v>
      </c>
      <c r="B7">
        <v>5600</v>
      </c>
    </row>
    <row r="8" spans="1:2" x14ac:dyDescent="0.3">
      <c r="A8" s="20">
        <v>43842</v>
      </c>
      <c r="B8">
        <v>15665.5</v>
      </c>
    </row>
    <row r="9" spans="1:2" x14ac:dyDescent="0.3">
      <c r="A9" s="20">
        <v>43845</v>
      </c>
      <c r="B9">
        <v>4900</v>
      </c>
    </row>
    <row r="10" spans="1:2" x14ac:dyDescent="0.3">
      <c r="A10" s="20">
        <v>43848</v>
      </c>
      <c r="B10">
        <v>3000</v>
      </c>
    </row>
    <row r="11" spans="1:2" x14ac:dyDescent="0.3">
      <c r="A11" s="20">
        <v>43852</v>
      </c>
      <c r="B11">
        <v>14791.5</v>
      </c>
    </row>
    <row r="12" spans="1:2" x14ac:dyDescent="0.3">
      <c r="A12" s="20">
        <v>43856</v>
      </c>
      <c r="B12">
        <v>8312.5</v>
      </c>
    </row>
    <row r="13" spans="1:2" x14ac:dyDescent="0.3">
      <c r="A13" s="20">
        <v>43858</v>
      </c>
      <c r="B13">
        <v>10972.5</v>
      </c>
    </row>
    <row r="14" spans="1:2" x14ac:dyDescent="0.3">
      <c r="A14" s="6" t="s">
        <v>42</v>
      </c>
      <c r="B14">
        <v>74703.75</v>
      </c>
    </row>
    <row r="15" spans="1:2" x14ac:dyDescent="0.3">
      <c r="A15" s="20">
        <v>43865</v>
      </c>
      <c r="B15">
        <v>4425</v>
      </c>
    </row>
    <row r="16" spans="1:2" x14ac:dyDescent="0.3">
      <c r="A16" s="20">
        <v>43868</v>
      </c>
      <c r="B16">
        <v>3750</v>
      </c>
    </row>
    <row r="17" spans="1:2" x14ac:dyDescent="0.3">
      <c r="A17" s="20">
        <v>43869</v>
      </c>
      <c r="B17">
        <v>11115</v>
      </c>
    </row>
    <row r="18" spans="1:2" x14ac:dyDescent="0.3">
      <c r="A18" s="20">
        <v>43871</v>
      </c>
      <c r="B18">
        <v>10640</v>
      </c>
    </row>
    <row r="19" spans="1:2" x14ac:dyDescent="0.3">
      <c r="A19" s="20">
        <v>43873</v>
      </c>
      <c r="B19">
        <v>9310</v>
      </c>
    </row>
    <row r="20" spans="1:2" x14ac:dyDescent="0.3">
      <c r="A20" s="20">
        <v>43875</v>
      </c>
      <c r="B20">
        <v>2200</v>
      </c>
    </row>
    <row r="21" spans="1:2" x14ac:dyDescent="0.3">
      <c r="A21" s="20">
        <v>43876</v>
      </c>
      <c r="B21">
        <v>4160</v>
      </c>
    </row>
    <row r="22" spans="1:2" x14ac:dyDescent="0.3">
      <c r="A22" s="20">
        <v>43880</v>
      </c>
      <c r="B22">
        <v>7813.75</v>
      </c>
    </row>
    <row r="23" spans="1:2" x14ac:dyDescent="0.3">
      <c r="A23" s="20">
        <v>43882</v>
      </c>
      <c r="B23">
        <v>3540</v>
      </c>
    </row>
    <row r="24" spans="1:2" x14ac:dyDescent="0.3">
      <c r="A24" s="20">
        <v>43887</v>
      </c>
      <c r="B24">
        <v>14250</v>
      </c>
    </row>
    <row r="25" spans="1:2" x14ac:dyDescent="0.3">
      <c r="A25" s="20">
        <v>43889</v>
      </c>
      <c r="B25">
        <v>3500</v>
      </c>
    </row>
    <row r="26" spans="1:2" x14ac:dyDescent="0.3">
      <c r="A26" s="6" t="s">
        <v>50</v>
      </c>
      <c r="B26">
        <v>77743.5</v>
      </c>
    </row>
    <row r="27" spans="1:2" x14ac:dyDescent="0.3">
      <c r="A27" s="20">
        <v>43891</v>
      </c>
      <c r="B27">
        <v>8906.25</v>
      </c>
    </row>
    <row r="28" spans="1:2" x14ac:dyDescent="0.3">
      <c r="A28" s="20">
        <v>43894</v>
      </c>
      <c r="B28">
        <v>12350</v>
      </c>
    </row>
    <row r="29" spans="1:2" x14ac:dyDescent="0.3">
      <c r="A29" s="20">
        <v>43897</v>
      </c>
      <c r="B29">
        <v>4911.5</v>
      </c>
    </row>
    <row r="30" spans="1:2" x14ac:dyDescent="0.3">
      <c r="A30" s="20">
        <v>43899</v>
      </c>
      <c r="B30">
        <v>4425</v>
      </c>
    </row>
    <row r="31" spans="1:2" x14ac:dyDescent="0.3">
      <c r="A31" s="20">
        <v>43901</v>
      </c>
      <c r="B31">
        <v>2200</v>
      </c>
    </row>
    <row r="32" spans="1:2" x14ac:dyDescent="0.3">
      <c r="A32" s="20">
        <v>43902</v>
      </c>
      <c r="B32">
        <v>6650</v>
      </c>
    </row>
    <row r="33" spans="1:2" x14ac:dyDescent="0.3">
      <c r="A33" s="20">
        <v>43904</v>
      </c>
      <c r="B33">
        <v>3290</v>
      </c>
    </row>
    <row r="34" spans="1:2" x14ac:dyDescent="0.3">
      <c r="A34" s="20">
        <v>43908</v>
      </c>
      <c r="B34">
        <v>5852</v>
      </c>
    </row>
    <row r="35" spans="1:2" x14ac:dyDescent="0.3">
      <c r="A35" s="20">
        <v>43913</v>
      </c>
      <c r="B35">
        <v>2820</v>
      </c>
    </row>
    <row r="36" spans="1:2" x14ac:dyDescent="0.3">
      <c r="A36" s="20">
        <v>43914</v>
      </c>
      <c r="B36">
        <v>9808.75</v>
      </c>
    </row>
    <row r="37" spans="1:2" x14ac:dyDescent="0.3">
      <c r="A37" s="20">
        <v>43916</v>
      </c>
      <c r="B37">
        <v>7125</v>
      </c>
    </row>
    <row r="38" spans="1:2" x14ac:dyDescent="0.3">
      <c r="A38" s="20">
        <v>43918</v>
      </c>
      <c r="B38">
        <v>9405</v>
      </c>
    </row>
    <row r="39" spans="1:2" x14ac:dyDescent="0.3">
      <c r="A39" s="6" t="s">
        <v>58</v>
      </c>
      <c r="B39">
        <v>121504.75</v>
      </c>
    </row>
    <row r="40" spans="1:2" x14ac:dyDescent="0.3">
      <c r="A40" s="20">
        <v>43923</v>
      </c>
      <c r="B40">
        <v>5625</v>
      </c>
    </row>
    <row r="41" spans="1:2" x14ac:dyDescent="0.3">
      <c r="A41" s="20">
        <v>43927</v>
      </c>
      <c r="B41">
        <v>4900</v>
      </c>
    </row>
    <row r="42" spans="1:2" x14ac:dyDescent="0.3">
      <c r="A42" s="20">
        <v>43928</v>
      </c>
      <c r="B42">
        <v>8968</v>
      </c>
    </row>
    <row r="43" spans="1:2" x14ac:dyDescent="0.3">
      <c r="A43" s="20">
        <v>43932</v>
      </c>
      <c r="B43">
        <v>9880</v>
      </c>
    </row>
    <row r="44" spans="1:2" x14ac:dyDescent="0.3">
      <c r="A44" s="20">
        <v>43933</v>
      </c>
      <c r="B44">
        <v>15062.25</v>
      </c>
    </row>
    <row r="45" spans="1:2" x14ac:dyDescent="0.3">
      <c r="A45" s="20">
        <v>43935</v>
      </c>
      <c r="B45">
        <v>10687.5</v>
      </c>
    </row>
    <row r="46" spans="1:2" x14ac:dyDescent="0.3">
      <c r="A46" s="20">
        <v>43936</v>
      </c>
      <c r="B46">
        <v>3900</v>
      </c>
    </row>
    <row r="47" spans="1:2" x14ac:dyDescent="0.3">
      <c r="A47" s="20">
        <v>43937</v>
      </c>
      <c r="B47">
        <v>5625</v>
      </c>
    </row>
    <row r="48" spans="1:2" x14ac:dyDescent="0.3">
      <c r="A48" s="20">
        <v>43940</v>
      </c>
      <c r="B48">
        <v>11770.5</v>
      </c>
    </row>
    <row r="49" spans="1:2" x14ac:dyDescent="0.3">
      <c r="A49" s="20">
        <v>43941</v>
      </c>
      <c r="B49">
        <v>8645</v>
      </c>
    </row>
    <row r="50" spans="1:2" x14ac:dyDescent="0.3">
      <c r="A50" s="20">
        <v>43943</v>
      </c>
      <c r="B50">
        <v>8645</v>
      </c>
    </row>
    <row r="51" spans="1:2" x14ac:dyDescent="0.3">
      <c r="A51" s="20">
        <v>43944</v>
      </c>
      <c r="B51">
        <v>6688</v>
      </c>
    </row>
    <row r="52" spans="1:2" x14ac:dyDescent="0.3">
      <c r="A52" s="20">
        <v>43948</v>
      </c>
      <c r="B52">
        <v>12625</v>
      </c>
    </row>
    <row r="53" spans="1:2" x14ac:dyDescent="0.3">
      <c r="A53" s="20">
        <v>43951</v>
      </c>
      <c r="B53">
        <v>8483.5</v>
      </c>
    </row>
    <row r="54" spans="1:2" x14ac:dyDescent="0.3">
      <c r="A54" s="6" t="s">
        <v>60</v>
      </c>
      <c r="B54">
        <v>109775.75</v>
      </c>
    </row>
    <row r="55" spans="1:2" x14ac:dyDescent="0.3">
      <c r="A55" s="20">
        <v>43952</v>
      </c>
      <c r="B55">
        <v>8778</v>
      </c>
    </row>
    <row r="56" spans="1:2" x14ac:dyDescent="0.3">
      <c r="A56" s="20">
        <v>43954</v>
      </c>
      <c r="B56">
        <v>4425</v>
      </c>
    </row>
    <row r="57" spans="1:2" x14ac:dyDescent="0.3">
      <c r="A57" s="20">
        <v>43958</v>
      </c>
      <c r="B57">
        <v>3750</v>
      </c>
    </row>
    <row r="58" spans="1:2" x14ac:dyDescent="0.3">
      <c r="A58" s="20">
        <v>43959</v>
      </c>
      <c r="B58">
        <v>5804.5</v>
      </c>
    </row>
    <row r="59" spans="1:2" x14ac:dyDescent="0.3">
      <c r="A59" s="20">
        <v>43963</v>
      </c>
      <c r="B59">
        <v>8930</v>
      </c>
    </row>
    <row r="60" spans="1:2" x14ac:dyDescent="0.3">
      <c r="A60" s="20">
        <v>43964</v>
      </c>
      <c r="B60">
        <v>7410</v>
      </c>
    </row>
    <row r="61" spans="1:2" x14ac:dyDescent="0.3">
      <c r="A61" s="20">
        <v>43966</v>
      </c>
      <c r="B61">
        <v>8645</v>
      </c>
    </row>
    <row r="62" spans="1:2" x14ac:dyDescent="0.3">
      <c r="A62" s="20">
        <v>43968</v>
      </c>
      <c r="B62">
        <v>5310</v>
      </c>
    </row>
    <row r="63" spans="1:2" x14ac:dyDescent="0.3">
      <c r="A63" s="20">
        <v>43970</v>
      </c>
      <c r="B63">
        <v>4911.5</v>
      </c>
    </row>
    <row r="64" spans="1:2" x14ac:dyDescent="0.3">
      <c r="A64" s="20">
        <v>43972</v>
      </c>
      <c r="B64">
        <v>28927.5</v>
      </c>
    </row>
    <row r="65" spans="1:2" x14ac:dyDescent="0.3">
      <c r="A65" s="20">
        <v>43975</v>
      </c>
      <c r="B65">
        <v>5605</v>
      </c>
    </row>
    <row r="66" spans="1:2" x14ac:dyDescent="0.3">
      <c r="A66" s="20">
        <v>43977</v>
      </c>
      <c r="B66">
        <v>6165.5</v>
      </c>
    </row>
    <row r="67" spans="1:2" x14ac:dyDescent="0.3">
      <c r="A67" s="20">
        <v>43978</v>
      </c>
      <c r="B67">
        <v>3300</v>
      </c>
    </row>
    <row r="68" spans="1:2" x14ac:dyDescent="0.3">
      <c r="A68" s="20">
        <v>43979</v>
      </c>
      <c r="B68">
        <v>7813.75</v>
      </c>
    </row>
    <row r="69" spans="1:2" x14ac:dyDescent="0.3">
      <c r="A69" s="6" t="s">
        <v>65</v>
      </c>
      <c r="B69">
        <v>106181</v>
      </c>
    </row>
    <row r="70" spans="1:2" x14ac:dyDescent="0.3">
      <c r="A70" s="20">
        <v>167</v>
      </c>
      <c r="B70">
        <v>5605</v>
      </c>
    </row>
    <row r="71" spans="1:2" x14ac:dyDescent="0.3">
      <c r="A71" s="20">
        <v>43984</v>
      </c>
      <c r="B71">
        <v>11756.25</v>
      </c>
    </row>
    <row r="72" spans="1:2" x14ac:dyDescent="0.3">
      <c r="A72" s="20">
        <v>43987</v>
      </c>
      <c r="B72">
        <v>11856</v>
      </c>
    </row>
    <row r="73" spans="1:2" x14ac:dyDescent="0.3">
      <c r="A73" s="20">
        <v>43990</v>
      </c>
      <c r="B73">
        <v>3520</v>
      </c>
    </row>
    <row r="74" spans="1:2" x14ac:dyDescent="0.3">
      <c r="A74" s="20">
        <v>43991</v>
      </c>
      <c r="B74">
        <v>12830</v>
      </c>
    </row>
    <row r="75" spans="1:2" x14ac:dyDescent="0.3">
      <c r="A75" s="20">
        <v>43994</v>
      </c>
      <c r="B75">
        <v>3525</v>
      </c>
    </row>
    <row r="76" spans="1:2" x14ac:dyDescent="0.3">
      <c r="A76" s="20">
        <v>43996</v>
      </c>
      <c r="B76">
        <v>8906.25</v>
      </c>
    </row>
    <row r="77" spans="1:2" x14ac:dyDescent="0.3">
      <c r="A77" s="20">
        <v>44000</v>
      </c>
      <c r="B77">
        <v>8645</v>
      </c>
    </row>
    <row r="78" spans="1:2" x14ac:dyDescent="0.3">
      <c r="A78" s="20">
        <v>44005</v>
      </c>
      <c r="B78">
        <v>7315</v>
      </c>
    </row>
    <row r="79" spans="1:2" x14ac:dyDescent="0.3">
      <c r="A79" s="20">
        <v>44006</v>
      </c>
      <c r="B79">
        <v>3520</v>
      </c>
    </row>
    <row r="80" spans="1:2" x14ac:dyDescent="0.3">
      <c r="A80" s="20">
        <v>44009</v>
      </c>
      <c r="B80">
        <v>14012.5</v>
      </c>
    </row>
    <row r="81" spans="1:2" x14ac:dyDescent="0.3">
      <c r="A81" s="20">
        <v>44011</v>
      </c>
      <c r="B81">
        <v>14690</v>
      </c>
    </row>
    <row r="82" spans="1:2" x14ac:dyDescent="0.3">
      <c r="A82" s="6" t="s">
        <v>91</v>
      </c>
      <c r="B82">
        <v>562109.75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AFAB-4506-465D-852E-29A9DB634994}">
  <dimension ref="A3:E5"/>
  <sheetViews>
    <sheetView workbookViewId="0">
      <selection activeCell="B5" sqref="B5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9" bestFit="1" customWidth="1"/>
    <col min="4" max="4" width="10" bestFit="1" customWidth="1"/>
    <col min="5" max="5" width="10.77734375" bestFit="1" customWidth="1"/>
  </cols>
  <sheetData>
    <row r="3" spans="1:5" x14ac:dyDescent="0.3">
      <c r="B3" s="17" t="s">
        <v>90</v>
      </c>
    </row>
    <row r="4" spans="1:5" x14ac:dyDescent="0.3">
      <c r="B4" t="s">
        <v>16</v>
      </c>
      <c r="C4" t="s">
        <v>29</v>
      </c>
      <c r="D4" t="s">
        <v>21</v>
      </c>
      <c r="E4" t="s">
        <v>91</v>
      </c>
    </row>
    <row r="5" spans="1:5" x14ac:dyDescent="0.3">
      <c r="A5" t="s">
        <v>89</v>
      </c>
      <c r="B5">
        <v>172157.5</v>
      </c>
      <c r="C5">
        <v>185902.5</v>
      </c>
      <c r="D5">
        <v>204049.75</v>
      </c>
      <c r="E5">
        <v>562109.75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29B-6EFA-4477-A9B7-FCCD9C6FB36A}">
  <dimension ref="A3:H11"/>
  <sheetViews>
    <sheetView workbookViewId="0">
      <selection activeCell="D6" sqref="D6"/>
    </sheetView>
  </sheetViews>
  <sheetFormatPr defaultRowHeight="14.4" x14ac:dyDescent="0.3"/>
  <cols>
    <col min="1" max="1" width="16" bestFit="1" customWidth="1"/>
    <col min="2" max="2" width="15.5546875" bestFit="1" customWidth="1"/>
    <col min="3" max="5" width="9" bestFit="1" customWidth="1"/>
    <col min="6" max="6" width="7" bestFit="1" customWidth="1"/>
    <col min="7" max="7" width="10" bestFit="1" customWidth="1"/>
    <col min="8" max="8" width="10.77734375" bestFit="1" customWidth="1"/>
  </cols>
  <sheetData>
    <row r="3" spans="1:8" x14ac:dyDescent="0.3">
      <c r="A3" s="17" t="s">
        <v>89</v>
      </c>
      <c r="B3" s="17" t="s">
        <v>90</v>
      </c>
    </row>
    <row r="4" spans="1:8" x14ac:dyDescent="0.3">
      <c r="A4" s="17" t="s">
        <v>92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91</v>
      </c>
    </row>
    <row r="5" spans="1:8" x14ac:dyDescent="0.3">
      <c r="A5" s="6" t="s">
        <v>14</v>
      </c>
      <c r="C5">
        <v>3000</v>
      </c>
      <c r="D5">
        <v>29785</v>
      </c>
      <c r="E5">
        <v>15134</v>
      </c>
      <c r="F5">
        <v>15314</v>
      </c>
      <c r="G5">
        <v>8968</v>
      </c>
      <c r="H5">
        <v>72201</v>
      </c>
    </row>
    <row r="6" spans="1:8" x14ac:dyDescent="0.3">
      <c r="A6" s="6" t="s">
        <v>42</v>
      </c>
      <c r="B6">
        <v>2200</v>
      </c>
      <c r="C6">
        <v>18000</v>
      </c>
      <c r="D6">
        <v>23450</v>
      </c>
      <c r="E6">
        <v>7813.75</v>
      </c>
      <c r="F6">
        <v>15275</v>
      </c>
      <c r="G6">
        <v>7965</v>
      </c>
      <c r="H6">
        <v>74703.75</v>
      </c>
    </row>
    <row r="7" spans="1:8" x14ac:dyDescent="0.3">
      <c r="A7" s="6" t="s">
        <v>50</v>
      </c>
      <c r="B7">
        <v>17457</v>
      </c>
      <c r="C7">
        <v>16031.25</v>
      </c>
      <c r="D7">
        <v>6650</v>
      </c>
      <c r="E7">
        <v>11021.5</v>
      </c>
      <c r="F7">
        <v>12350</v>
      </c>
      <c r="G7">
        <v>14233.75</v>
      </c>
      <c r="H7">
        <v>77743.5</v>
      </c>
    </row>
    <row r="8" spans="1:8" x14ac:dyDescent="0.3">
      <c r="A8" s="6" t="s">
        <v>58</v>
      </c>
      <c r="B8">
        <v>11704</v>
      </c>
      <c r="C8">
        <v>21937.5</v>
      </c>
      <c r="D8">
        <v>20860</v>
      </c>
      <c r="E8">
        <v>18529.75</v>
      </c>
      <c r="F8">
        <v>22425</v>
      </c>
      <c r="G8">
        <v>26048.5</v>
      </c>
      <c r="H8">
        <v>121504.75</v>
      </c>
    </row>
    <row r="9" spans="1:8" x14ac:dyDescent="0.3">
      <c r="A9" s="6" t="s">
        <v>60</v>
      </c>
      <c r="B9">
        <v>12078</v>
      </c>
      <c r="C9">
        <v>3750</v>
      </c>
      <c r="D9">
        <v>37572.5</v>
      </c>
      <c r="E9">
        <v>27459.75</v>
      </c>
      <c r="F9">
        <v>7410</v>
      </c>
      <c r="G9">
        <v>21505.5</v>
      </c>
      <c r="H9">
        <v>109775.75</v>
      </c>
    </row>
    <row r="10" spans="1:8" x14ac:dyDescent="0.3">
      <c r="A10" s="6" t="s">
        <v>65</v>
      </c>
      <c r="B10">
        <v>7040</v>
      </c>
      <c r="C10">
        <v>32062.5</v>
      </c>
      <c r="D10">
        <v>7315</v>
      </c>
      <c r="E10">
        <v>6815</v>
      </c>
      <c r="F10">
        <v>30381</v>
      </c>
      <c r="G10">
        <v>22567.5</v>
      </c>
      <c r="H10">
        <v>106181</v>
      </c>
    </row>
    <row r="11" spans="1:8" x14ac:dyDescent="0.3">
      <c r="A11" s="6" t="s">
        <v>91</v>
      </c>
      <c r="B11">
        <v>50479</v>
      </c>
      <c r="C11">
        <v>94781.25</v>
      </c>
      <c r="D11">
        <v>125632.5</v>
      </c>
      <c r="E11">
        <v>86773.75</v>
      </c>
      <c r="F11">
        <v>103155</v>
      </c>
      <c r="G11">
        <v>101288.25</v>
      </c>
      <c r="H11">
        <v>562109.75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478E-D1CE-4B23-ACF0-50C286386C57}">
  <dimension ref="A3:I11"/>
  <sheetViews>
    <sheetView workbookViewId="0">
      <selection activeCell="B6" sqref="B6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11.44140625" bestFit="1" customWidth="1"/>
    <col min="4" max="4" width="11.6640625" bestFit="1" customWidth="1"/>
    <col min="5" max="5" width="9.109375" bestFit="1" customWidth="1"/>
    <col min="6" max="6" width="12.77734375" bestFit="1" customWidth="1"/>
    <col min="7" max="7" width="9.5546875" bestFit="1" customWidth="1"/>
    <col min="8" max="8" width="11.21875" bestFit="1" customWidth="1"/>
    <col min="9" max="9" width="10.77734375" bestFit="1" customWidth="1"/>
  </cols>
  <sheetData>
    <row r="3" spans="1:9" x14ac:dyDescent="0.3">
      <c r="A3" s="17" t="s">
        <v>89</v>
      </c>
      <c r="B3" s="17" t="s">
        <v>90</v>
      </c>
    </row>
    <row r="4" spans="1:9" x14ac:dyDescent="0.3">
      <c r="A4" s="17" t="s">
        <v>92</v>
      </c>
      <c r="B4" t="s">
        <v>20</v>
      </c>
      <c r="C4" t="s">
        <v>37</v>
      </c>
      <c r="D4" t="s">
        <v>45</v>
      </c>
      <c r="E4" t="s">
        <v>15</v>
      </c>
      <c r="F4" t="s">
        <v>28</v>
      </c>
      <c r="G4" t="s">
        <v>25</v>
      </c>
      <c r="H4" t="s">
        <v>35</v>
      </c>
      <c r="I4" t="s">
        <v>91</v>
      </c>
    </row>
    <row r="5" spans="1:9" x14ac:dyDescent="0.3">
      <c r="A5" s="6" t="s">
        <v>14</v>
      </c>
      <c r="B5">
        <v>10345.5</v>
      </c>
      <c r="C5">
        <v>13972.5</v>
      </c>
      <c r="E5">
        <v>20805.5</v>
      </c>
      <c r="F5">
        <v>6697.5</v>
      </c>
      <c r="G5">
        <v>15480</v>
      </c>
      <c r="H5">
        <v>4900</v>
      </c>
      <c r="I5">
        <v>72201</v>
      </c>
    </row>
    <row r="6" spans="1:9" x14ac:dyDescent="0.3">
      <c r="A6" s="6" t="s">
        <v>42</v>
      </c>
      <c r="B6">
        <v>14180</v>
      </c>
      <c r="C6">
        <v>7813.75</v>
      </c>
      <c r="D6">
        <v>11115</v>
      </c>
      <c r="E6">
        <v>7910</v>
      </c>
      <c r="F6">
        <v>27985</v>
      </c>
      <c r="G6">
        <v>2200</v>
      </c>
      <c r="H6">
        <v>3500</v>
      </c>
      <c r="I6">
        <v>74703.75</v>
      </c>
    </row>
    <row r="7" spans="1:9" x14ac:dyDescent="0.3">
      <c r="A7" s="6" t="s">
        <v>50</v>
      </c>
      <c r="B7">
        <v>10763.5</v>
      </c>
      <c r="D7">
        <v>18460</v>
      </c>
      <c r="E7">
        <v>14233.75</v>
      </c>
      <c r="F7">
        <v>13775</v>
      </c>
      <c r="G7">
        <v>8906.25</v>
      </c>
      <c r="H7">
        <v>11605</v>
      </c>
      <c r="I7">
        <v>77743.5</v>
      </c>
    </row>
    <row r="8" spans="1:9" x14ac:dyDescent="0.3">
      <c r="A8" s="6" t="s">
        <v>58</v>
      </c>
      <c r="B8">
        <v>10641</v>
      </c>
      <c r="C8">
        <v>8483.5</v>
      </c>
      <c r="D8">
        <v>24797.5</v>
      </c>
      <c r="E8">
        <v>20415.5</v>
      </c>
      <c r="F8">
        <v>24928</v>
      </c>
      <c r="G8">
        <v>9880</v>
      </c>
      <c r="H8">
        <v>22359.25</v>
      </c>
      <c r="I8">
        <v>121504.75</v>
      </c>
    </row>
    <row r="9" spans="1:9" x14ac:dyDescent="0.3">
      <c r="A9" s="6" t="s">
        <v>60</v>
      </c>
      <c r="C9">
        <v>10710</v>
      </c>
      <c r="D9">
        <v>19387.5</v>
      </c>
      <c r="E9">
        <v>14943.5</v>
      </c>
      <c r="F9">
        <v>31965</v>
      </c>
      <c r="G9">
        <v>10716</v>
      </c>
      <c r="H9">
        <v>22053.75</v>
      </c>
      <c r="I9">
        <v>109775.75</v>
      </c>
    </row>
    <row r="10" spans="1:9" x14ac:dyDescent="0.3">
      <c r="A10" s="6" t="s">
        <v>65</v>
      </c>
      <c r="B10">
        <v>10335</v>
      </c>
      <c r="C10">
        <v>26823.25</v>
      </c>
      <c r="D10">
        <v>2950</v>
      </c>
      <c r="E10">
        <v>9125</v>
      </c>
      <c r="F10">
        <v>12749</v>
      </c>
      <c r="G10">
        <v>23892.5</v>
      </c>
      <c r="H10">
        <v>20306.25</v>
      </c>
      <c r="I10">
        <v>106181</v>
      </c>
    </row>
    <row r="11" spans="1:9" x14ac:dyDescent="0.3">
      <c r="A11" s="6" t="s">
        <v>91</v>
      </c>
      <c r="B11">
        <v>56265</v>
      </c>
      <c r="C11">
        <v>67803</v>
      </c>
      <c r="D11">
        <v>76710</v>
      </c>
      <c r="E11">
        <v>87433.25</v>
      </c>
      <c r="F11">
        <v>118099.5</v>
      </c>
      <c r="G11">
        <v>71074.75</v>
      </c>
      <c r="H11">
        <v>84724.25</v>
      </c>
      <c r="I11">
        <v>562109.75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304-3C7C-41CA-AB73-4D32827ED97B}">
  <dimension ref="A3:H7"/>
  <sheetViews>
    <sheetView workbookViewId="0">
      <selection activeCell="G5" sqref="G5"/>
    </sheetView>
  </sheetViews>
  <sheetFormatPr defaultRowHeight="14.4" x14ac:dyDescent="0.3"/>
  <cols>
    <col min="1" max="1" width="16" bestFit="1" customWidth="1"/>
    <col min="2" max="2" width="15.5546875" bestFit="1" customWidth="1"/>
    <col min="3" max="5" width="9" bestFit="1" customWidth="1"/>
    <col min="6" max="6" width="7" bestFit="1" customWidth="1"/>
    <col min="7" max="7" width="10" bestFit="1" customWidth="1"/>
    <col min="8" max="8" width="10.77734375" bestFit="1" customWidth="1"/>
    <col min="9" max="9" width="7.77734375" bestFit="1" customWidth="1"/>
    <col min="10" max="10" width="9" bestFit="1" customWidth="1"/>
    <col min="11" max="11" width="10.77734375" bestFit="1" customWidth="1"/>
  </cols>
  <sheetData>
    <row r="3" spans="1:8" x14ac:dyDescent="0.3">
      <c r="A3" s="17" t="s">
        <v>89</v>
      </c>
      <c r="B3" s="17" t="s">
        <v>90</v>
      </c>
    </row>
    <row r="4" spans="1:8" x14ac:dyDescent="0.3">
      <c r="A4" s="17" t="s">
        <v>92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91</v>
      </c>
    </row>
    <row r="5" spans="1:8" x14ac:dyDescent="0.3">
      <c r="A5" s="6" t="s">
        <v>93</v>
      </c>
      <c r="B5">
        <v>14740</v>
      </c>
      <c r="C5">
        <v>21750</v>
      </c>
      <c r="D5">
        <v>18900</v>
      </c>
      <c r="E5">
        <v>16450</v>
      </c>
      <c r="F5">
        <v>8060</v>
      </c>
      <c r="G5">
        <v>30385</v>
      </c>
      <c r="H5">
        <v>110285</v>
      </c>
    </row>
    <row r="6" spans="1:8" x14ac:dyDescent="0.3">
      <c r="A6" s="6" t="s">
        <v>94</v>
      </c>
      <c r="B6">
        <v>35739</v>
      </c>
      <c r="C6">
        <v>73031.25</v>
      </c>
      <c r="D6">
        <v>106732.5</v>
      </c>
      <c r="E6">
        <v>70323.75</v>
      </c>
      <c r="F6">
        <v>95095</v>
      </c>
      <c r="G6">
        <v>70903.25</v>
      </c>
      <c r="H6">
        <v>451824.75</v>
      </c>
    </row>
    <row r="7" spans="1:8" x14ac:dyDescent="0.3">
      <c r="A7" s="6" t="s">
        <v>91</v>
      </c>
      <c r="B7">
        <v>50479</v>
      </c>
      <c r="C7">
        <v>94781.25</v>
      </c>
      <c r="D7">
        <v>125632.5</v>
      </c>
      <c r="E7">
        <v>86773.75</v>
      </c>
      <c r="F7">
        <v>103155</v>
      </c>
      <c r="G7">
        <v>101288.25</v>
      </c>
      <c r="H7">
        <v>562109.75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8264-BDA9-412C-8C13-B101056EA058}">
  <dimension ref="A1:AC81"/>
  <sheetViews>
    <sheetView tabSelected="1" topLeftCell="G21" workbookViewId="0">
      <selection activeCell="P39" sqref="P39"/>
    </sheetView>
  </sheetViews>
  <sheetFormatPr defaultRowHeight="14.4" x14ac:dyDescent="0.3"/>
  <cols>
    <col min="1" max="1" width="11.21875" bestFit="1" customWidth="1"/>
    <col min="2" max="2" width="11.21875" customWidth="1"/>
    <col min="3" max="3" width="13.33203125" bestFit="1" customWidth="1"/>
    <col min="4" max="4" width="13.33203125" style="100" customWidth="1"/>
    <col min="5" max="5" width="10.88671875" bestFit="1" customWidth="1"/>
    <col min="6" max="6" width="10.88671875" style="100" customWidth="1"/>
    <col min="7" max="7" width="13.88671875" bestFit="1" customWidth="1"/>
    <col min="10" max="10" width="10.77734375" style="3" bestFit="1" customWidth="1"/>
    <col min="11" max="11" width="12.88671875" style="3" bestFit="1" customWidth="1"/>
    <col min="12" max="12" width="10.44140625" style="3" bestFit="1" customWidth="1"/>
    <col min="13" max="13" width="10" bestFit="1" customWidth="1"/>
    <col min="15" max="15" width="17.44140625" bestFit="1" customWidth="1"/>
    <col min="16" max="16" width="12.6640625" bestFit="1" customWidth="1"/>
    <col min="29" max="29" width="22.5546875" customWidth="1"/>
  </cols>
  <sheetData>
    <row r="1" spans="1:29" x14ac:dyDescent="0.3">
      <c r="A1" s="31" t="s">
        <v>6</v>
      </c>
      <c r="B1" s="31" t="s">
        <v>185</v>
      </c>
      <c r="C1" s="31" t="s">
        <v>5</v>
      </c>
      <c r="D1" s="98" t="s">
        <v>186</v>
      </c>
      <c r="E1" s="31" t="s">
        <v>8</v>
      </c>
      <c r="F1" s="98" t="s">
        <v>187</v>
      </c>
      <c r="G1" s="32" t="s">
        <v>88</v>
      </c>
      <c r="I1" s="97"/>
      <c r="J1" s="65" t="s">
        <v>188</v>
      </c>
      <c r="K1" s="65" t="s">
        <v>189</v>
      </c>
      <c r="L1" s="65" t="s">
        <v>190</v>
      </c>
      <c r="M1" s="105" t="s">
        <v>191</v>
      </c>
      <c r="O1" s="101" t="s">
        <v>179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</row>
    <row r="2" spans="1:29" x14ac:dyDescent="0.3">
      <c r="A2" s="35" t="s">
        <v>21</v>
      </c>
      <c r="B2" s="35">
        <f>VLOOKUP(A2,Table7[#All],2,FALSE)</f>
        <v>1</v>
      </c>
      <c r="C2" s="36" t="s">
        <v>20</v>
      </c>
      <c r="D2" s="99">
        <f>VLOOKUP(C2,Table6[#All],2,FALSE)</f>
        <v>1</v>
      </c>
      <c r="E2" s="37" t="s">
        <v>17</v>
      </c>
      <c r="F2" s="99">
        <f>VLOOKUP(E2,Table5[#All],2,FALSE)</f>
        <v>1</v>
      </c>
      <c r="G2" s="39">
        <f>IF('Duplicate Dataset'!$L2&gt;=20,0.95*'Duplicate Dataset'!$N2,'Duplicate Dataset'!$N2)</f>
        <v>3290</v>
      </c>
      <c r="J2" s="3">
        <v>1</v>
      </c>
      <c r="K2" s="3">
        <v>1</v>
      </c>
      <c r="L2" s="3">
        <v>1</v>
      </c>
      <c r="M2">
        <v>3290</v>
      </c>
    </row>
    <row r="3" spans="1:29" x14ac:dyDescent="0.3">
      <c r="A3" s="42" t="s">
        <v>21</v>
      </c>
      <c r="B3" s="35">
        <f>VLOOKUP(A3,Table7[#All],2,FALSE)</f>
        <v>1</v>
      </c>
      <c r="C3" s="43" t="s">
        <v>20</v>
      </c>
      <c r="D3" s="99">
        <f>VLOOKUP(C3,Table6[#All],2,FALSE)</f>
        <v>1</v>
      </c>
      <c r="E3" s="44" t="s">
        <v>47</v>
      </c>
      <c r="F3" s="99">
        <f>VLOOKUP(E3,Table5[#All],2,FALSE)</f>
        <v>2</v>
      </c>
      <c r="G3" s="46">
        <f>IF('Duplicate Dataset'!$L3&gt;=20,0.95*'Duplicate Dataset'!$N3,'Duplicate Dataset'!$N3)</f>
        <v>3520</v>
      </c>
      <c r="J3" s="3">
        <v>1</v>
      </c>
      <c r="K3" s="3">
        <v>1</v>
      </c>
      <c r="L3" s="3">
        <v>2</v>
      </c>
      <c r="M3">
        <v>3520</v>
      </c>
    </row>
    <row r="4" spans="1:29" x14ac:dyDescent="0.3">
      <c r="A4" s="35" t="s">
        <v>21</v>
      </c>
      <c r="B4" s="35">
        <f>VLOOKUP(A4,Table7[#All],2,FALSE)</f>
        <v>1</v>
      </c>
      <c r="C4" s="36" t="s">
        <v>20</v>
      </c>
      <c r="D4" s="99">
        <f>VLOOKUP(C4,Table6[#All],2,FALSE)</f>
        <v>1</v>
      </c>
      <c r="E4" s="37" t="s">
        <v>17</v>
      </c>
      <c r="F4" s="99">
        <f>VLOOKUP(E4,Table5[#All],2,FALSE)</f>
        <v>1</v>
      </c>
      <c r="G4" s="39">
        <f>IF('Duplicate Dataset'!$L4&gt;=20,0.95*'Duplicate Dataset'!$N4,'Duplicate Dataset'!$N4)</f>
        <v>3525</v>
      </c>
      <c r="J4" s="3">
        <v>1</v>
      </c>
      <c r="K4" s="3">
        <v>1</v>
      </c>
      <c r="L4" s="3">
        <v>1</v>
      </c>
      <c r="M4">
        <v>3525</v>
      </c>
    </row>
    <row r="5" spans="1:29" x14ac:dyDescent="0.3">
      <c r="A5" s="42" t="s">
        <v>21</v>
      </c>
      <c r="B5" s="35">
        <f>VLOOKUP(A5,Table7[#All],2,FALSE)</f>
        <v>1</v>
      </c>
      <c r="C5" s="43" t="s">
        <v>20</v>
      </c>
      <c r="D5" s="99">
        <f>VLOOKUP(C5,Table6[#All],2,FALSE)</f>
        <v>1</v>
      </c>
      <c r="E5" s="44" t="s">
        <v>47</v>
      </c>
      <c r="F5" s="99">
        <f>VLOOKUP(E5,Table5[#All],2,FALSE)</f>
        <v>2</v>
      </c>
      <c r="G5" s="46">
        <f>IF('Duplicate Dataset'!$L5&gt;=20,0.95*'Duplicate Dataset'!$N5,'Duplicate Dataset'!$N5)</f>
        <v>5016</v>
      </c>
      <c r="J5" s="3">
        <v>1</v>
      </c>
      <c r="K5" s="3">
        <v>1</v>
      </c>
      <c r="L5" s="3">
        <v>2</v>
      </c>
      <c r="M5">
        <v>5016</v>
      </c>
    </row>
    <row r="6" spans="1:29" x14ac:dyDescent="0.3">
      <c r="A6" s="35" t="s">
        <v>21</v>
      </c>
      <c r="B6" s="35">
        <f>VLOOKUP(A6,Table7[#All],2,FALSE)</f>
        <v>1</v>
      </c>
      <c r="C6" s="36" t="s">
        <v>20</v>
      </c>
      <c r="D6" s="99">
        <f>VLOOKUP(C6,Table6[#All],2,FALSE)</f>
        <v>1</v>
      </c>
      <c r="E6" s="37" t="s">
        <v>38</v>
      </c>
      <c r="F6" s="99">
        <f>VLOOKUP(E6,Table5[#All],2,FALSE)</f>
        <v>3</v>
      </c>
      <c r="G6" s="39">
        <f>IF('Duplicate Dataset'!$L6&gt;=20,0.95*'Duplicate Dataset'!$N6,'Duplicate Dataset'!$N6)</f>
        <v>5625</v>
      </c>
      <c r="J6" s="3">
        <v>1</v>
      </c>
      <c r="K6" s="3">
        <v>1</v>
      </c>
      <c r="L6" s="3">
        <v>3</v>
      </c>
      <c r="M6">
        <v>5625</v>
      </c>
    </row>
    <row r="7" spans="1:29" x14ac:dyDescent="0.3">
      <c r="A7" s="42" t="s">
        <v>21</v>
      </c>
      <c r="B7" s="35">
        <f>VLOOKUP(A7,Table7[#All],2,FALSE)</f>
        <v>1</v>
      </c>
      <c r="C7" s="43" t="s">
        <v>20</v>
      </c>
      <c r="D7" s="99">
        <f>VLOOKUP(C7,Table6[#All],2,FALSE)</f>
        <v>1</v>
      </c>
      <c r="E7" s="44" t="s">
        <v>47</v>
      </c>
      <c r="F7" s="99">
        <f>VLOOKUP(E7,Table5[#All],2,FALSE)</f>
        <v>2</v>
      </c>
      <c r="G7" s="46">
        <f>IF('Duplicate Dataset'!$L7&gt;=20,0.95*'Duplicate Dataset'!$N7,'Duplicate Dataset'!$N7)</f>
        <v>5852</v>
      </c>
      <c r="J7" s="3">
        <v>1</v>
      </c>
      <c r="K7" s="3">
        <v>1</v>
      </c>
      <c r="L7" s="3">
        <v>2</v>
      </c>
      <c r="M7">
        <v>5852</v>
      </c>
    </row>
    <row r="8" spans="1:29" x14ac:dyDescent="0.3">
      <c r="A8" s="35" t="s">
        <v>21</v>
      </c>
      <c r="B8" s="35">
        <f>VLOOKUP(A8,Table7[#All],2,FALSE)</f>
        <v>1</v>
      </c>
      <c r="C8" s="36" t="s">
        <v>20</v>
      </c>
      <c r="D8" s="99">
        <f>VLOOKUP(C8,Table6[#All],2,FALSE)</f>
        <v>1</v>
      </c>
      <c r="E8" s="37" t="s">
        <v>17</v>
      </c>
      <c r="F8" s="99">
        <f>VLOOKUP(E8,Table5[#All],2,FALSE)</f>
        <v>1</v>
      </c>
      <c r="G8" s="39">
        <f>IF('Duplicate Dataset'!$L8&gt;=20,0.95*'Duplicate Dataset'!$N8,'Duplicate Dataset'!$N8)</f>
        <v>4911.5</v>
      </c>
      <c r="J8" s="3">
        <v>1</v>
      </c>
      <c r="K8" s="3">
        <v>1</v>
      </c>
      <c r="L8" s="3">
        <v>1</v>
      </c>
      <c r="M8">
        <v>4911.5</v>
      </c>
    </row>
    <row r="9" spans="1:29" x14ac:dyDescent="0.3">
      <c r="A9" s="42" t="s">
        <v>21</v>
      </c>
      <c r="B9" s="35">
        <f>VLOOKUP(A9,Table7[#All],2,FALSE)</f>
        <v>1</v>
      </c>
      <c r="C9" s="43" t="s">
        <v>20</v>
      </c>
      <c r="D9" s="99">
        <f>VLOOKUP(C9,Table6[#All],2,FALSE)</f>
        <v>1</v>
      </c>
      <c r="E9" s="44" t="s">
        <v>32</v>
      </c>
      <c r="F9" s="99">
        <f>VLOOKUP(E9,Table5[#All],2,FALSE)</f>
        <v>4</v>
      </c>
      <c r="G9" s="46">
        <f>IF('Duplicate Dataset'!$L9&gt;=20,0.95*'Duplicate Dataset'!$N9,'Duplicate Dataset'!$N9)</f>
        <v>3540</v>
      </c>
      <c r="J9" s="3">
        <v>1</v>
      </c>
      <c r="K9" s="3">
        <v>1</v>
      </c>
      <c r="L9" s="3">
        <v>4</v>
      </c>
      <c r="M9">
        <v>3540</v>
      </c>
    </row>
    <row r="10" spans="1:29" x14ac:dyDescent="0.3">
      <c r="A10" s="35" t="s">
        <v>21</v>
      </c>
      <c r="B10" s="35">
        <f>VLOOKUP(A10,Table7[#All],2,FALSE)</f>
        <v>1</v>
      </c>
      <c r="C10" s="36" t="s">
        <v>20</v>
      </c>
      <c r="D10" s="99">
        <f>VLOOKUP(C10,Table6[#All],2,FALSE)</f>
        <v>1</v>
      </c>
      <c r="E10" s="37" t="s">
        <v>26</v>
      </c>
      <c r="F10" s="99">
        <f>VLOOKUP(E10,Table5[#All],2,FALSE)</f>
        <v>5</v>
      </c>
      <c r="G10" s="39">
        <f>IF('Duplicate Dataset'!$L10&gt;=20,0.95*'Duplicate Dataset'!$N10,'Duplicate Dataset'!$N10)</f>
        <v>10640</v>
      </c>
      <c r="J10" s="3">
        <v>1</v>
      </c>
      <c r="K10" s="3">
        <v>1</v>
      </c>
      <c r="L10" s="3">
        <v>5</v>
      </c>
      <c r="M10">
        <v>10640</v>
      </c>
    </row>
    <row r="11" spans="1:29" x14ac:dyDescent="0.3">
      <c r="A11" s="42" t="s">
        <v>21</v>
      </c>
      <c r="B11" s="35">
        <f>VLOOKUP(A11,Table7[#All],2,FALSE)</f>
        <v>1</v>
      </c>
      <c r="C11" s="43" t="s">
        <v>20</v>
      </c>
      <c r="D11" s="99">
        <f>VLOOKUP(C11,Table6[#All],2,FALSE)</f>
        <v>1</v>
      </c>
      <c r="E11" s="44" t="s">
        <v>17</v>
      </c>
      <c r="F11" s="99">
        <f>VLOOKUP(E11,Table5[#All],2,FALSE)</f>
        <v>1</v>
      </c>
      <c r="G11" s="46">
        <f>IF('Duplicate Dataset'!$L11&gt;=20,0.95*'Duplicate Dataset'!$N11,'Duplicate Dataset'!$N11)</f>
        <v>4911.5</v>
      </c>
      <c r="J11" s="3">
        <v>1</v>
      </c>
      <c r="K11" s="3">
        <v>1</v>
      </c>
      <c r="L11" s="3">
        <v>1</v>
      </c>
      <c r="M11">
        <v>4911.5</v>
      </c>
    </row>
    <row r="12" spans="1:29" x14ac:dyDescent="0.3">
      <c r="A12" s="35" t="s">
        <v>21</v>
      </c>
      <c r="B12" s="35">
        <f>VLOOKUP(A12,Table7[#All],2,FALSE)</f>
        <v>1</v>
      </c>
      <c r="C12" s="36" t="s">
        <v>20</v>
      </c>
      <c r="D12" s="99">
        <f>VLOOKUP(C12,Table6[#All],2,FALSE)</f>
        <v>1</v>
      </c>
      <c r="E12" s="37" t="s">
        <v>22</v>
      </c>
      <c r="F12" s="99">
        <f>VLOOKUP(E12,Table5[#All],2,FALSE)</f>
        <v>6</v>
      </c>
      <c r="G12" s="39">
        <f>IF('Duplicate Dataset'!$L12&gt;=20,0.95*'Duplicate Dataset'!$N12,'Duplicate Dataset'!$N12)</f>
        <v>5434</v>
      </c>
      <c r="J12" s="3">
        <v>1</v>
      </c>
      <c r="K12" s="3">
        <v>1</v>
      </c>
      <c r="L12" s="3">
        <v>6</v>
      </c>
      <c r="M12">
        <v>5434</v>
      </c>
    </row>
    <row r="13" spans="1:29" x14ac:dyDescent="0.3">
      <c r="A13" s="42" t="s">
        <v>29</v>
      </c>
      <c r="B13" s="35">
        <f>VLOOKUP(A13,Table7[#All],2,FALSE)</f>
        <v>2</v>
      </c>
      <c r="C13" s="43" t="s">
        <v>37</v>
      </c>
      <c r="D13" s="99">
        <f>VLOOKUP(C13,Table6[#All],2,FALSE)</f>
        <v>2</v>
      </c>
      <c r="E13" s="44" t="s">
        <v>22</v>
      </c>
      <c r="F13" s="99">
        <f>VLOOKUP(E13,Table5[#All],2,FALSE)</f>
        <v>6</v>
      </c>
      <c r="G13" s="46">
        <f>IF('Duplicate Dataset'!$L13&gt;=20,0.95*'Duplicate Dataset'!$N13,'Duplicate Dataset'!$N13)</f>
        <v>8645</v>
      </c>
      <c r="J13" s="3">
        <v>2</v>
      </c>
      <c r="K13" s="3">
        <v>2</v>
      </c>
      <c r="L13" s="3">
        <v>6</v>
      </c>
      <c r="M13">
        <v>8645</v>
      </c>
    </row>
    <row r="14" spans="1:29" x14ac:dyDescent="0.3">
      <c r="A14" s="35" t="s">
        <v>29</v>
      </c>
      <c r="B14" s="35">
        <f>VLOOKUP(A14,Table7[#All],2,FALSE)</f>
        <v>2</v>
      </c>
      <c r="C14" s="36" t="s">
        <v>37</v>
      </c>
      <c r="D14" s="99">
        <f>VLOOKUP(C14,Table6[#All],2,FALSE)</f>
        <v>2</v>
      </c>
      <c r="E14" s="37" t="s">
        <v>22</v>
      </c>
      <c r="F14" s="99">
        <f>VLOOKUP(E14,Table5[#All],2,FALSE)</f>
        <v>6</v>
      </c>
      <c r="G14" s="39">
        <f>IF('Duplicate Dataset'!$L14&gt;=20,0.95*'Duplicate Dataset'!$N14,'Duplicate Dataset'!$N14)</f>
        <v>6422</v>
      </c>
      <c r="J14" s="3">
        <v>2</v>
      </c>
      <c r="K14" s="3">
        <v>2</v>
      </c>
      <c r="L14" s="3">
        <v>6</v>
      </c>
      <c r="M14">
        <v>6422</v>
      </c>
    </row>
    <row r="15" spans="1:29" x14ac:dyDescent="0.3">
      <c r="A15" s="42" t="s">
        <v>29</v>
      </c>
      <c r="B15" s="35">
        <f>VLOOKUP(A15,Table7[#All],2,FALSE)</f>
        <v>2</v>
      </c>
      <c r="C15" s="43" t="s">
        <v>37</v>
      </c>
      <c r="D15" s="99">
        <f>VLOOKUP(C15,Table6[#All],2,FALSE)</f>
        <v>2</v>
      </c>
      <c r="E15" s="44" t="s">
        <v>38</v>
      </c>
      <c r="F15" s="99">
        <f>VLOOKUP(E15,Table5[#All],2,FALSE)</f>
        <v>3</v>
      </c>
      <c r="G15" s="46">
        <f>IF('Duplicate Dataset'!$L15&gt;=20,0.95*'Duplicate Dataset'!$N15,'Duplicate Dataset'!$N15)</f>
        <v>11756.25</v>
      </c>
      <c r="J15" s="3">
        <v>2</v>
      </c>
      <c r="K15" s="3">
        <v>2</v>
      </c>
      <c r="L15" s="3">
        <v>3</v>
      </c>
      <c r="M15">
        <v>11756.25</v>
      </c>
    </row>
    <row r="16" spans="1:29" x14ac:dyDescent="0.3">
      <c r="A16" s="35" t="s">
        <v>29</v>
      </c>
      <c r="B16" s="35">
        <f>VLOOKUP(A16,Table7[#All],2,FALSE)</f>
        <v>2</v>
      </c>
      <c r="C16" s="36" t="s">
        <v>37</v>
      </c>
      <c r="D16" s="99">
        <f>VLOOKUP(C16,Table6[#All],2,FALSE)</f>
        <v>2</v>
      </c>
      <c r="E16" s="37" t="s">
        <v>47</v>
      </c>
      <c r="F16" s="99">
        <f>VLOOKUP(E16,Table5[#All],2,FALSE)</f>
        <v>2</v>
      </c>
      <c r="G16" s="39">
        <f>IF('Duplicate Dataset'!$L16&gt;=20,0.95*'Duplicate Dataset'!$N16,'Duplicate Dataset'!$N16)</f>
        <v>3300</v>
      </c>
      <c r="J16" s="3">
        <v>2</v>
      </c>
      <c r="K16" s="3">
        <v>2</v>
      </c>
      <c r="L16" s="3">
        <v>2</v>
      </c>
      <c r="M16">
        <v>3300</v>
      </c>
    </row>
    <row r="17" spans="1:24" x14ac:dyDescent="0.3">
      <c r="A17" s="42" t="s">
        <v>29</v>
      </c>
      <c r="B17" s="35">
        <f>VLOOKUP(A17,Table7[#All],2,FALSE)</f>
        <v>2</v>
      </c>
      <c r="C17" s="43" t="s">
        <v>37</v>
      </c>
      <c r="D17" s="99">
        <f>VLOOKUP(C17,Table6[#All],2,FALSE)</f>
        <v>2</v>
      </c>
      <c r="E17" s="44" t="s">
        <v>22</v>
      </c>
      <c r="F17" s="99">
        <f>VLOOKUP(E17,Table5[#All],2,FALSE)</f>
        <v>6</v>
      </c>
      <c r="G17" s="46">
        <f>IF('Duplicate Dataset'!$L17&gt;=20,0.95*'Duplicate Dataset'!$N17,'Duplicate Dataset'!$N17)</f>
        <v>7410</v>
      </c>
      <c r="J17" s="3">
        <v>2</v>
      </c>
      <c r="K17" s="3">
        <v>2</v>
      </c>
      <c r="L17" s="3">
        <v>6</v>
      </c>
      <c r="M17">
        <v>7410</v>
      </c>
      <c r="O17" t="s">
        <v>147</v>
      </c>
      <c r="X17" s="110"/>
    </row>
    <row r="18" spans="1:24" ht="15" thickBot="1" x14ac:dyDescent="0.35">
      <c r="A18" s="35" t="s">
        <v>29</v>
      </c>
      <c r="B18" s="35">
        <f>VLOOKUP(A18,Table7[#All],2,FALSE)</f>
        <v>2</v>
      </c>
      <c r="C18" s="36" t="s">
        <v>37</v>
      </c>
      <c r="D18" s="99">
        <f>VLOOKUP(C18,Table6[#All],2,FALSE)</f>
        <v>2</v>
      </c>
      <c r="E18" s="37" t="s">
        <v>17</v>
      </c>
      <c r="F18" s="99">
        <f>VLOOKUP(E18,Table5[#All],2,FALSE)</f>
        <v>1</v>
      </c>
      <c r="G18" s="39">
        <f>IF('Duplicate Dataset'!$L18&gt;=20,0.95*'Duplicate Dataset'!$N18,'Duplicate Dataset'!$N18)</f>
        <v>8483.5</v>
      </c>
      <c r="J18" s="3">
        <v>2</v>
      </c>
      <c r="K18" s="3">
        <v>2</v>
      </c>
      <c r="L18" s="3">
        <v>1</v>
      </c>
      <c r="M18">
        <v>8483.5</v>
      </c>
      <c r="X18" s="110"/>
    </row>
    <row r="19" spans="1:24" x14ac:dyDescent="0.3">
      <c r="A19" s="42" t="s">
        <v>29</v>
      </c>
      <c r="B19" s="35">
        <f>VLOOKUP(A19,Table7[#All],2,FALSE)</f>
        <v>2</v>
      </c>
      <c r="C19" s="43" t="s">
        <v>37</v>
      </c>
      <c r="D19" s="99">
        <f>VLOOKUP(C19,Table6[#All],2,FALSE)</f>
        <v>2</v>
      </c>
      <c r="E19" s="44" t="s">
        <v>17</v>
      </c>
      <c r="F19" s="99">
        <f>VLOOKUP(E19,Table5[#All],2,FALSE)</f>
        <v>1</v>
      </c>
      <c r="G19" s="46">
        <f>IF('Duplicate Dataset'!$L19&gt;=20,0.95*'Duplicate Dataset'!$N19,'Duplicate Dataset'!$N19)</f>
        <v>7813.75</v>
      </c>
      <c r="J19" s="3">
        <v>2</v>
      </c>
      <c r="K19" s="3">
        <v>2</v>
      </c>
      <c r="L19" s="3">
        <v>1</v>
      </c>
      <c r="M19">
        <v>7813.75</v>
      </c>
      <c r="O19" s="109" t="s">
        <v>148</v>
      </c>
      <c r="P19" s="109"/>
      <c r="X19" s="110"/>
    </row>
    <row r="20" spans="1:24" x14ac:dyDescent="0.3">
      <c r="A20" s="35" t="s">
        <v>29</v>
      </c>
      <c r="B20" s="35">
        <f>VLOOKUP(A20,Table7[#All],2,FALSE)</f>
        <v>2</v>
      </c>
      <c r="C20" s="36" t="s">
        <v>37</v>
      </c>
      <c r="D20" s="99">
        <f>VLOOKUP(C20,Table6[#All],2,FALSE)</f>
        <v>2</v>
      </c>
      <c r="E20" s="37" t="s">
        <v>26</v>
      </c>
      <c r="F20" s="99">
        <f>VLOOKUP(E20,Table5[#All],2,FALSE)</f>
        <v>5</v>
      </c>
      <c r="G20" s="39">
        <f>IF('Duplicate Dataset'!$L20&gt;=20,0.95*'Duplicate Dataset'!$N20,'Duplicate Dataset'!$N20)</f>
        <v>10972.5</v>
      </c>
      <c r="J20" s="3">
        <v>2</v>
      </c>
      <c r="K20" s="3">
        <v>2</v>
      </c>
      <c r="L20" s="3">
        <v>5</v>
      </c>
      <c r="M20">
        <v>10972.5</v>
      </c>
      <c r="O20" s="106" t="s">
        <v>149</v>
      </c>
      <c r="P20" s="106">
        <v>0.34213080103639398</v>
      </c>
      <c r="X20" s="110"/>
    </row>
    <row r="21" spans="1:24" x14ac:dyDescent="0.3">
      <c r="A21" s="42" t="s">
        <v>29</v>
      </c>
      <c r="B21" s="35">
        <f>VLOOKUP(A21,Table7[#All],2,FALSE)</f>
        <v>2</v>
      </c>
      <c r="C21" s="43" t="s">
        <v>37</v>
      </c>
      <c r="D21" s="99">
        <f>VLOOKUP(C21,Table6[#All],2,FALSE)</f>
        <v>2</v>
      </c>
      <c r="E21" s="44" t="s">
        <v>38</v>
      </c>
      <c r="F21" s="99">
        <f>VLOOKUP(E21,Table5[#All],2,FALSE)</f>
        <v>3</v>
      </c>
      <c r="G21" s="46">
        <f>IF('Duplicate Dataset'!$L21&gt;=20,0.95*'Duplicate Dataset'!$N21,'Duplicate Dataset'!$N21)</f>
        <v>3000</v>
      </c>
      <c r="J21" s="3">
        <v>2</v>
      </c>
      <c r="K21" s="3">
        <v>2</v>
      </c>
      <c r="L21" s="3">
        <v>3</v>
      </c>
      <c r="M21">
        <v>3000</v>
      </c>
      <c r="O21" s="106" t="s">
        <v>150</v>
      </c>
      <c r="P21" s="106">
        <v>0.11705348501780462</v>
      </c>
      <c r="X21" s="110"/>
    </row>
    <row r="22" spans="1:24" x14ac:dyDescent="0.3">
      <c r="A22" s="35" t="s">
        <v>21</v>
      </c>
      <c r="B22" s="35">
        <f>VLOOKUP(A22,Table7[#All],2,FALSE)</f>
        <v>1</v>
      </c>
      <c r="C22" s="36" t="s">
        <v>45</v>
      </c>
      <c r="D22" s="99">
        <f>VLOOKUP(C22,Table6[#All],2,FALSE)</f>
        <v>3</v>
      </c>
      <c r="E22" s="37" t="s">
        <v>32</v>
      </c>
      <c r="F22" s="99">
        <f>VLOOKUP(E22,Table5[#All],2,FALSE)</f>
        <v>4</v>
      </c>
      <c r="G22" s="39">
        <f>IF('Duplicate Dataset'!$L22&gt;=20,0.95*'Duplicate Dataset'!$N22,'Duplicate Dataset'!$N22)</f>
        <v>2950</v>
      </c>
      <c r="J22" s="3">
        <v>1</v>
      </c>
      <c r="K22" s="3">
        <v>3</v>
      </c>
      <c r="L22" s="3">
        <v>4</v>
      </c>
      <c r="M22">
        <v>2950</v>
      </c>
      <c r="O22" s="106" t="s">
        <v>151</v>
      </c>
      <c r="P22" s="106">
        <v>8.22003331106127E-2</v>
      </c>
      <c r="X22" s="110"/>
    </row>
    <row r="23" spans="1:24" x14ac:dyDescent="0.3">
      <c r="A23" s="42" t="s">
        <v>21</v>
      </c>
      <c r="B23" s="35">
        <f>VLOOKUP(A23,Table7[#All],2,FALSE)</f>
        <v>1</v>
      </c>
      <c r="C23" s="43" t="s">
        <v>45</v>
      </c>
      <c r="D23" s="99">
        <f>VLOOKUP(C23,Table6[#All],2,FALSE)</f>
        <v>3</v>
      </c>
      <c r="E23" s="44" t="s">
        <v>26</v>
      </c>
      <c r="F23" s="99">
        <f>VLOOKUP(E23,Table5[#All],2,FALSE)</f>
        <v>5</v>
      </c>
      <c r="G23" s="46">
        <f>IF('Duplicate Dataset'!$L23&gt;=20,0.95*'Duplicate Dataset'!$N23,'Duplicate Dataset'!$N23)</f>
        <v>14962.5</v>
      </c>
      <c r="J23" s="3">
        <v>1</v>
      </c>
      <c r="K23" s="3">
        <v>3</v>
      </c>
      <c r="L23" s="3">
        <v>5</v>
      </c>
      <c r="M23">
        <v>14962.5</v>
      </c>
      <c r="O23" s="106" t="s">
        <v>152</v>
      </c>
      <c r="P23" s="106">
        <v>3003.8800965888122</v>
      </c>
      <c r="X23" s="110"/>
    </row>
    <row r="24" spans="1:24" ht="15" thickBot="1" x14ac:dyDescent="0.35">
      <c r="A24" s="35" t="s">
        <v>21</v>
      </c>
      <c r="B24" s="35">
        <f>VLOOKUP(A24,Table7[#All],2,FALSE)</f>
        <v>1</v>
      </c>
      <c r="C24" s="36" t="s">
        <v>45</v>
      </c>
      <c r="D24" s="99">
        <f>VLOOKUP(C24,Table6[#All],2,FALSE)</f>
        <v>3</v>
      </c>
      <c r="E24" s="37" t="s">
        <v>32</v>
      </c>
      <c r="F24" s="99">
        <f>VLOOKUP(E24,Table5[#All],2,FALSE)</f>
        <v>4</v>
      </c>
      <c r="G24" s="39">
        <f>IF('Duplicate Dataset'!$L24&gt;=20,0.95*'Duplicate Dataset'!$N24,'Duplicate Dataset'!$N24)</f>
        <v>4425</v>
      </c>
      <c r="J24" s="3">
        <v>1</v>
      </c>
      <c r="K24" s="3">
        <v>3</v>
      </c>
      <c r="L24" s="3">
        <v>4</v>
      </c>
      <c r="M24">
        <v>4425</v>
      </c>
      <c r="O24" s="107" t="s">
        <v>101</v>
      </c>
      <c r="P24" s="107">
        <v>80</v>
      </c>
      <c r="X24" s="110"/>
    </row>
    <row r="25" spans="1:24" x14ac:dyDescent="0.3">
      <c r="A25" s="42" t="s">
        <v>21</v>
      </c>
      <c r="B25" s="35">
        <f>VLOOKUP(A25,Table7[#All],2,FALSE)</f>
        <v>1</v>
      </c>
      <c r="C25" s="43" t="s">
        <v>45</v>
      </c>
      <c r="D25" s="99">
        <f>VLOOKUP(C25,Table6[#All],2,FALSE)</f>
        <v>3</v>
      </c>
      <c r="E25" s="44" t="s">
        <v>32</v>
      </c>
      <c r="F25" s="99">
        <f>VLOOKUP(E25,Table5[#All],2,FALSE)</f>
        <v>4</v>
      </c>
      <c r="G25" s="46">
        <f>IF('Duplicate Dataset'!$L25&gt;=20,0.95*'Duplicate Dataset'!$N25,'Duplicate Dataset'!$N25)</f>
        <v>5310</v>
      </c>
      <c r="J25" s="3">
        <v>1</v>
      </c>
      <c r="K25" s="3">
        <v>3</v>
      </c>
      <c r="L25" s="3">
        <v>4</v>
      </c>
      <c r="M25">
        <v>5310</v>
      </c>
      <c r="X25" s="110"/>
    </row>
    <row r="26" spans="1:24" ht="15" thickBot="1" x14ac:dyDescent="0.35">
      <c r="A26" s="35" t="s">
        <v>21</v>
      </c>
      <c r="B26" s="35">
        <f>VLOOKUP(A26,Table7[#All],2,FALSE)</f>
        <v>1</v>
      </c>
      <c r="C26" s="36" t="s">
        <v>45</v>
      </c>
      <c r="D26" s="99">
        <f>VLOOKUP(C26,Table6[#All],2,FALSE)</f>
        <v>3</v>
      </c>
      <c r="E26" s="37" t="s">
        <v>22</v>
      </c>
      <c r="F26" s="99">
        <f>VLOOKUP(E26,Table5[#All],2,FALSE)</f>
        <v>6</v>
      </c>
      <c r="G26" s="39">
        <f>IF('Duplicate Dataset'!$L26&gt;=20,0.95*'Duplicate Dataset'!$N26,'Duplicate Dataset'!$N26)</f>
        <v>3900</v>
      </c>
      <c r="J26" s="3">
        <v>1</v>
      </c>
      <c r="K26" s="3">
        <v>3</v>
      </c>
      <c r="L26" s="3">
        <v>6</v>
      </c>
      <c r="M26">
        <v>3900</v>
      </c>
      <c r="O26" t="s">
        <v>126</v>
      </c>
      <c r="X26" s="110"/>
    </row>
    <row r="27" spans="1:24" x14ac:dyDescent="0.3">
      <c r="A27" s="42" t="s">
        <v>21</v>
      </c>
      <c r="B27" s="35">
        <f>VLOOKUP(A27,Table7[#All],2,FALSE)</f>
        <v>1</v>
      </c>
      <c r="C27" s="43" t="s">
        <v>45</v>
      </c>
      <c r="D27" s="99">
        <f>VLOOKUP(C27,Table6[#All],2,FALSE)</f>
        <v>3</v>
      </c>
      <c r="E27" s="44" t="s">
        <v>38</v>
      </c>
      <c r="F27" s="99">
        <f>VLOOKUP(E27,Table5[#All],2,FALSE)</f>
        <v>3</v>
      </c>
      <c r="G27" s="46">
        <f>IF('Duplicate Dataset'!$L27&gt;=20,0.95*'Duplicate Dataset'!$N27,'Duplicate Dataset'!$N27)</f>
        <v>10687.5</v>
      </c>
      <c r="J27" s="3">
        <v>1</v>
      </c>
      <c r="K27" s="3">
        <v>3</v>
      </c>
      <c r="L27" s="3">
        <v>3</v>
      </c>
      <c r="M27">
        <v>10687.5</v>
      </c>
      <c r="O27" s="108"/>
      <c r="P27" s="108" t="s">
        <v>103</v>
      </c>
      <c r="Q27" s="108" t="s">
        <v>128</v>
      </c>
      <c r="R27" s="108" t="s">
        <v>129</v>
      </c>
      <c r="S27" s="108" t="s">
        <v>130</v>
      </c>
      <c r="T27" s="108" t="s">
        <v>156</v>
      </c>
      <c r="X27" s="110"/>
    </row>
    <row r="28" spans="1:24" x14ac:dyDescent="0.3">
      <c r="A28" s="35" t="s">
        <v>21</v>
      </c>
      <c r="B28" s="35">
        <f>VLOOKUP(A28,Table7[#All],2,FALSE)</f>
        <v>1</v>
      </c>
      <c r="C28" s="36" t="s">
        <v>45</v>
      </c>
      <c r="D28" s="99">
        <f>VLOOKUP(C28,Table6[#All],2,FALSE)</f>
        <v>3</v>
      </c>
      <c r="E28" s="37" t="s">
        <v>26</v>
      </c>
      <c r="F28" s="99">
        <f>VLOOKUP(E28,Table5[#All],2,FALSE)</f>
        <v>5</v>
      </c>
      <c r="G28" s="39">
        <f>IF('Duplicate Dataset'!$L28&gt;=20,0.95*'Duplicate Dataset'!$N28,'Duplicate Dataset'!$N28)</f>
        <v>4900</v>
      </c>
      <c r="J28" s="3">
        <v>1</v>
      </c>
      <c r="K28" s="3">
        <v>3</v>
      </c>
      <c r="L28" s="3">
        <v>5</v>
      </c>
      <c r="M28">
        <v>4900</v>
      </c>
      <c r="O28" s="106" t="s">
        <v>153</v>
      </c>
      <c r="P28" s="106">
        <v>3</v>
      </c>
      <c r="Q28" s="106">
        <v>90913573.888355136</v>
      </c>
      <c r="R28" s="106">
        <v>30304524.629451711</v>
      </c>
      <c r="S28" s="106">
        <v>3.3584763102487361</v>
      </c>
      <c r="T28" s="106">
        <v>2.3092669000093439E-2</v>
      </c>
      <c r="X28" s="110"/>
    </row>
    <row r="29" spans="1:24" x14ac:dyDescent="0.3">
      <c r="A29" s="42" t="s">
        <v>21</v>
      </c>
      <c r="B29" s="35">
        <f>VLOOKUP(A29,Table7[#All],2,FALSE)</f>
        <v>1</v>
      </c>
      <c r="C29" s="43" t="s">
        <v>45</v>
      </c>
      <c r="D29" s="99">
        <f>VLOOKUP(C29,Table6[#All],2,FALSE)</f>
        <v>3</v>
      </c>
      <c r="E29" s="44" t="s">
        <v>17</v>
      </c>
      <c r="F29" s="99">
        <f>VLOOKUP(E29,Table5[#All],2,FALSE)</f>
        <v>1</v>
      </c>
      <c r="G29" s="46">
        <f>IF('Duplicate Dataset'!$L29&gt;=20,0.95*'Duplicate Dataset'!$N29,'Duplicate Dataset'!$N29)</f>
        <v>2820</v>
      </c>
      <c r="J29" s="3">
        <v>1</v>
      </c>
      <c r="K29" s="3">
        <v>3</v>
      </c>
      <c r="L29" s="3">
        <v>1</v>
      </c>
      <c r="M29">
        <v>2820</v>
      </c>
      <c r="O29" s="106" t="s">
        <v>154</v>
      </c>
      <c r="P29" s="106">
        <v>76</v>
      </c>
      <c r="Q29" s="106">
        <v>685770468.23586333</v>
      </c>
      <c r="R29" s="106">
        <v>9023295.6346824113</v>
      </c>
      <c r="S29" s="106"/>
      <c r="T29" s="106"/>
      <c r="X29" s="110"/>
    </row>
    <row r="30" spans="1:24" ht="15" thickBot="1" x14ac:dyDescent="0.35">
      <c r="A30" s="35" t="s">
        <v>21</v>
      </c>
      <c r="B30" s="35">
        <f>VLOOKUP(A30,Table7[#All],2,FALSE)</f>
        <v>1</v>
      </c>
      <c r="C30" s="36" t="s">
        <v>45</v>
      </c>
      <c r="D30" s="99">
        <f>VLOOKUP(C30,Table6[#All],2,FALSE)</f>
        <v>3</v>
      </c>
      <c r="E30" s="37" t="s">
        <v>17</v>
      </c>
      <c r="F30" s="99">
        <f>VLOOKUP(E30,Table5[#All],2,FALSE)</f>
        <v>1</v>
      </c>
      <c r="G30" s="39">
        <f>IF('Duplicate Dataset'!$L30&gt;=20,0.95*'Duplicate Dataset'!$N30,'Duplicate Dataset'!$N30)</f>
        <v>3290</v>
      </c>
      <c r="J30" s="3">
        <v>1</v>
      </c>
      <c r="K30" s="3">
        <v>3</v>
      </c>
      <c r="L30" s="3">
        <v>1</v>
      </c>
      <c r="M30">
        <v>3290</v>
      </c>
      <c r="O30" s="107" t="s">
        <v>13</v>
      </c>
      <c r="P30" s="107">
        <v>79</v>
      </c>
      <c r="Q30" s="107">
        <v>776684042.12421846</v>
      </c>
      <c r="R30" s="107"/>
      <c r="S30" s="107"/>
      <c r="T30" s="107"/>
      <c r="X30" s="110"/>
    </row>
    <row r="31" spans="1:24" ht="15" thickBot="1" x14ac:dyDescent="0.35">
      <c r="A31" s="42" t="s">
        <v>21</v>
      </c>
      <c r="B31" s="35">
        <f>VLOOKUP(A31,Table7[#All],2,FALSE)</f>
        <v>1</v>
      </c>
      <c r="C31" s="43" t="s">
        <v>45</v>
      </c>
      <c r="D31" s="99">
        <f>VLOOKUP(C31,Table6[#All],2,FALSE)</f>
        <v>3</v>
      </c>
      <c r="E31" s="44" t="s">
        <v>22</v>
      </c>
      <c r="F31" s="99">
        <f>VLOOKUP(E31,Table5[#All],2,FALSE)</f>
        <v>6</v>
      </c>
      <c r="G31" s="46">
        <f>IF('Duplicate Dataset'!$L31&gt;=20,0.95*'Duplicate Dataset'!$N31,'Duplicate Dataset'!$N31)</f>
        <v>12350</v>
      </c>
      <c r="J31" s="3">
        <v>1</v>
      </c>
      <c r="K31" s="3">
        <v>3</v>
      </c>
      <c r="L31" s="3">
        <v>6</v>
      </c>
      <c r="M31">
        <v>12350</v>
      </c>
      <c r="X31" s="110"/>
    </row>
    <row r="32" spans="1:24" x14ac:dyDescent="0.3">
      <c r="A32" s="35" t="s">
        <v>21</v>
      </c>
      <c r="B32" s="35">
        <f>VLOOKUP(A32,Table7[#All],2,FALSE)</f>
        <v>1</v>
      </c>
      <c r="C32" s="36" t="s">
        <v>45</v>
      </c>
      <c r="D32" s="99">
        <f>VLOOKUP(C32,Table6[#All],2,FALSE)</f>
        <v>3</v>
      </c>
      <c r="E32" s="37" t="s">
        <v>22</v>
      </c>
      <c r="F32" s="99">
        <f>VLOOKUP(E32,Table5[#All],2,FALSE)</f>
        <v>6</v>
      </c>
      <c r="G32" s="39">
        <f>IF('Duplicate Dataset'!$L32&gt;=20,0.95*'Duplicate Dataset'!$N32,'Duplicate Dataset'!$N32)</f>
        <v>11115</v>
      </c>
      <c r="J32" s="3">
        <v>1</v>
      </c>
      <c r="K32" s="3">
        <v>3</v>
      </c>
      <c r="L32" s="3">
        <v>6</v>
      </c>
      <c r="M32">
        <v>11115</v>
      </c>
      <c r="O32" s="108"/>
      <c r="P32" s="108" t="s">
        <v>157</v>
      </c>
      <c r="Q32" s="108" t="s">
        <v>152</v>
      </c>
      <c r="R32" s="108" t="s">
        <v>104</v>
      </c>
      <c r="S32" s="108" t="s">
        <v>131</v>
      </c>
      <c r="T32" s="108" t="s">
        <v>158</v>
      </c>
      <c r="U32" s="108" t="s">
        <v>159</v>
      </c>
      <c r="V32" s="108" t="s">
        <v>160</v>
      </c>
      <c r="W32" s="108" t="s">
        <v>161</v>
      </c>
      <c r="X32" s="110"/>
    </row>
    <row r="33" spans="1:24" x14ac:dyDescent="0.3">
      <c r="A33" s="42" t="s">
        <v>16</v>
      </c>
      <c r="B33" s="35">
        <f>VLOOKUP(A33,Table7[#All],2,FALSE)</f>
        <v>3</v>
      </c>
      <c r="C33" s="43" t="s">
        <v>15</v>
      </c>
      <c r="D33" s="99">
        <f>VLOOKUP(C33,Table6[#All],2,FALSE)</f>
        <v>4</v>
      </c>
      <c r="E33" s="44" t="s">
        <v>47</v>
      </c>
      <c r="F33" s="99">
        <f>VLOOKUP(E33,Table5[#All],2,FALSE)</f>
        <v>2</v>
      </c>
      <c r="G33" s="46">
        <f>IF('Duplicate Dataset'!$L33&gt;=20,0.95*'Duplicate Dataset'!$N33,'Duplicate Dataset'!$N33)</f>
        <v>3520</v>
      </c>
      <c r="J33" s="3">
        <v>3</v>
      </c>
      <c r="K33" s="3">
        <v>4</v>
      </c>
      <c r="L33" s="3">
        <v>2</v>
      </c>
      <c r="M33">
        <v>3520</v>
      </c>
      <c r="O33" s="106" t="s">
        <v>155</v>
      </c>
      <c r="P33" s="106">
        <v>4150.2189189441551</v>
      </c>
      <c r="Q33" s="106">
        <v>1166.004715471307</v>
      </c>
      <c r="R33" s="106">
        <v>3.5593500299581624</v>
      </c>
      <c r="S33" s="106">
        <v>6.4493621435246918E-4</v>
      </c>
      <c r="T33" s="106">
        <v>1827.9192644234354</v>
      </c>
      <c r="U33" s="106">
        <v>6472.5185734648749</v>
      </c>
      <c r="V33" s="106">
        <v>1827.9192644234354</v>
      </c>
      <c r="W33" s="106">
        <v>6472.5185734648749</v>
      </c>
      <c r="X33" s="110"/>
    </row>
    <row r="34" spans="1:24" x14ac:dyDescent="0.3">
      <c r="A34" s="35" t="s">
        <v>16</v>
      </c>
      <c r="B34" s="35">
        <f>VLOOKUP(A34,Table7[#All],2,FALSE)</f>
        <v>3</v>
      </c>
      <c r="C34" s="36" t="s">
        <v>15</v>
      </c>
      <c r="D34" s="99">
        <f>VLOOKUP(C34,Table6[#All],2,FALSE)</f>
        <v>4</v>
      </c>
      <c r="E34" s="37" t="s">
        <v>32</v>
      </c>
      <c r="F34" s="99">
        <f>VLOOKUP(E34,Table5[#All],2,FALSE)</f>
        <v>4</v>
      </c>
      <c r="G34" s="39">
        <f>IF('Duplicate Dataset'!$L34&gt;=20,0.95*'Duplicate Dataset'!$N34,'Duplicate Dataset'!$N34)</f>
        <v>6165.5</v>
      </c>
      <c r="J34" s="3">
        <v>3</v>
      </c>
      <c r="K34" s="3">
        <v>4</v>
      </c>
      <c r="L34" s="3">
        <v>4</v>
      </c>
      <c r="M34">
        <v>6165.5</v>
      </c>
      <c r="O34" s="106" t="s">
        <v>188</v>
      </c>
      <c r="P34" s="106">
        <v>-72.645164239278614</v>
      </c>
      <c r="Q34" s="106">
        <v>460.89508594596572</v>
      </c>
      <c r="R34" s="106">
        <v>-0.15761757166531248</v>
      </c>
      <c r="S34" s="106">
        <v>0.87517617446893681</v>
      </c>
      <c r="T34" s="106">
        <v>-990.59728283768095</v>
      </c>
      <c r="U34" s="106">
        <v>845.30695435912367</v>
      </c>
      <c r="V34" s="106">
        <v>-990.59728283768095</v>
      </c>
      <c r="W34" s="106">
        <v>845.30695435912367</v>
      </c>
      <c r="X34" s="110"/>
    </row>
    <row r="35" spans="1:24" x14ac:dyDescent="0.3">
      <c r="A35" s="42" t="s">
        <v>16</v>
      </c>
      <c r="B35" s="35">
        <f>VLOOKUP(A35,Table7[#All],2,FALSE)</f>
        <v>3</v>
      </c>
      <c r="C35" s="43" t="s">
        <v>15</v>
      </c>
      <c r="D35" s="99">
        <f>VLOOKUP(C35,Table6[#All],2,FALSE)</f>
        <v>4</v>
      </c>
      <c r="E35" s="44" t="s">
        <v>47</v>
      </c>
      <c r="F35" s="99">
        <f>VLOOKUP(E35,Table5[#All],2,FALSE)</f>
        <v>2</v>
      </c>
      <c r="G35" s="46">
        <f>IF('Duplicate Dataset'!$L35&gt;=20,0.95*'Duplicate Dataset'!$N35,'Duplicate Dataset'!$N35)</f>
        <v>8778</v>
      </c>
      <c r="J35" s="3">
        <v>3</v>
      </c>
      <c r="K35" s="3">
        <v>4</v>
      </c>
      <c r="L35" s="3">
        <v>2</v>
      </c>
      <c r="M35">
        <v>8778</v>
      </c>
      <c r="O35" s="106" t="s">
        <v>189</v>
      </c>
      <c r="P35" s="106">
        <v>277.09581510638634</v>
      </c>
      <c r="Q35" s="106">
        <v>196.74120128461689</v>
      </c>
      <c r="R35" s="106">
        <v>1.4084279921902274</v>
      </c>
      <c r="S35" s="106">
        <v>0.1630822501860725</v>
      </c>
      <c r="T35" s="106">
        <v>-114.7482466807723</v>
      </c>
      <c r="U35" s="106">
        <v>668.93987689354503</v>
      </c>
      <c r="V35" s="106">
        <v>-114.7482466807723</v>
      </c>
      <c r="W35" s="106">
        <v>668.93987689354503</v>
      </c>
      <c r="X35" s="110"/>
    </row>
    <row r="36" spans="1:24" ht="15" thickBot="1" x14ac:dyDescent="0.35">
      <c r="A36" s="35" t="s">
        <v>16</v>
      </c>
      <c r="B36" s="35">
        <f>VLOOKUP(A36,Table7[#All],2,FALSE)</f>
        <v>3</v>
      </c>
      <c r="C36" s="36" t="s">
        <v>15</v>
      </c>
      <c r="D36" s="99">
        <f>VLOOKUP(C36,Table6[#All],2,FALSE)</f>
        <v>4</v>
      </c>
      <c r="E36" s="37" t="s">
        <v>26</v>
      </c>
      <c r="F36" s="99">
        <f>VLOOKUP(E36,Table5[#All],2,FALSE)</f>
        <v>5</v>
      </c>
      <c r="G36" s="39">
        <f>IF('Duplicate Dataset'!$L36&gt;=20,0.95*'Duplicate Dataset'!$N36,'Duplicate Dataset'!$N36)</f>
        <v>8645</v>
      </c>
      <c r="J36" s="3">
        <v>3</v>
      </c>
      <c r="K36" s="3">
        <v>4</v>
      </c>
      <c r="L36" s="3">
        <v>5</v>
      </c>
      <c r="M36">
        <v>8645</v>
      </c>
      <c r="O36" s="107" t="s">
        <v>190</v>
      </c>
      <c r="P36" s="107">
        <v>530.52556421664849</v>
      </c>
      <c r="Q36" s="107">
        <v>195.40826137202993</v>
      </c>
      <c r="R36" s="107">
        <v>2.7149597488439969</v>
      </c>
      <c r="S36" s="107">
        <v>8.1996646726215962E-3</v>
      </c>
      <c r="T36" s="107">
        <v>141.33628234369144</v>
      </c>
      <c r="U36" s="107">
        <v>919.71484608960554</v>
      </c>
      <c r="V36" s="107">
        <v>141.33628234369144</v>
      </c>
      <c r="W36" s="107">
        <v>919.71484608960554</v>
      </c>
      <c r="X36" s="110"/>
    </row>
    <row r="37" spans="1:24" x14ac:dyDescent="0.3">
      <c r="A37" s="42" t="s">
        <v>16</v>
      </c>
      <c r="B37" s="35">
        <f>VLOOKUP(A37,Table7[#All],2,FALSE)</f>
        <v>3</v>
      </c>
      <c r="C37" s="43" t="s">
        <v>15</v>
      </c>
      <c r="D37" s="99">
        <f>VLOOKUP(C37,Table6[#All],2,FALSE)</f>
        <v>4</v>
      </c>
      <c r="E37" s="44" t="s">
        <v>32</v>
      </c>
      <c r="F37" s="99">
        <f>VLOOKUP(E37,Table5[#All],2,FALSE)</f>
        <v>4</v>
      </c>
      <c r="G37" s="46">
        <f>IF('Duplicate Dataset'!$L37&gt;=20,0.95*'Duplicate Dataset'!$N37,'Duplicate Dataset'!$N37)</f>
        <v>11770.5</v>
      </c>
      <c r="J37" s="3">
        <v>3</v>
      </c>
      <c r="K37" s="3">
        <v>4</v>
      </c>
      <c r="L37" s="3">
        <v>4</v>
      </c>
      <c r="M37">
        <v>11770.5</v>
      </c>
      <c r="X37" s="110"/>
    </row>
    <row r="38" spans="1:24" x14ac:dyDescent="0.3">
      <c r="A38" s="35" t="s">
        <v>16</v>
      </c>
      <c r="B38" s="35">
        <f>VLOOKUP(A38,Table7[#All],2,FALSE)</f>
        <v>3</v>
      </c>
      <c r="C38" s="36" t="s">
        <v>15</v>
      </c>
      <c r="D38" s="99">
        <f>VLOOKUP(C38,Table6[#All],2,FALSE)</f>
        <v>4</v>
      </c>
      <c r="E38" s="37" t="s">
        <v>32</v>
      </c>
      <c r="F38" s="99">
        <f>VLOOKUP(E38,Table5[#All],2,FALSE)</f>
        <v>4</v>
      </c>
      <c r="G38" s="39">
        <f>IF('Duplicate Dataset'!$L38&gt;=20,0.95*'Duplicate Dataset'!$N38,'Duplicate Dataset'!$N38)</f>
        <v>9808.75</v>
      </c>
      <c r="J38" s="3">
        <v>3</v>
      </c>
      <c r="K38" s="3">
        <v>4</v>
      </c>
      <c r="L38" s="3">
        <v>4</v>
      </c>
      <c r="M38">
        <v>9808.75</v>
      </c>
    </row>
    <row r="39" spans="1:24" x14ac:dyDescent="0.3">
      <c r="A39" s="42" t="s">
        <v>16</v>
      </c>
      <c r="B39" s="35">
        <f>VLOOKUP(A39,Table7[#All],2,FALSE)</f>
        <v>3</v>
      </c>
      <c r="C39" s="43" t="s">
        <v>15</v>
      </c>
      <c r="D39" s="99">
        <f>VLOOKUP(C39,Table6[#All],2,FALSE)</f>
        <v>4</v>
      </c>
      <c r="E39" s="44" t="s">
        <v>32</v>
      </c>
      <c r="F39" s="99">
        <f>VLOOKUP(E39,Table5[#All],2,FALSE)</f>
        <v>4</v>
      </c>
      <c r="G39" s="46">
        <f>IF('Duplicate Dataset'!$L39&gt;=20,0.95*'Duplicate Dataset'!$N39,'Duplicate Dataset'!$N39)</f>
        <v>4425</v>
      </c>
      <c r="J39" s="3">
        <v>3</v>
      </c>
      <c r="K39" s="3">
        <v>4</v>
      </c>
      <c r="L39" s="3">
        <v>4</v>
      </c>
      <c r="M39">
        <v>4425</v>
      </c>
    </row>
    <row r="40" spans="1:24" x14ac:dyDescent="0.3">
      <c r="A40" s="35" t="s">
        <v>16</v>
      </c>
      <c r="B40" s="35">
        <f>VLOOKUP(A40,Table7[#All],2,FALSE)</f>
        <v>3</v>
      </c>
      <c r="C40" s="36" t="s">
        <v>15</v>
      </c>
      <c r="D40" s="99">
        <f>VLOOKUP(C40,Table6[#All],2,FALSE)</f>
        <v>4</v>
      </c>
      <c r="E40" s="37" t="s">
        <v>22</v>
      </c>
      <c r="F40" s="99">
        <f>VLOOKUP(E40,Table5[#All],2,FALSE)</f>
        <v>6</v>
      </c>
      <c r="G40" s="39">
        <f>IF('Duplicate Dataset'!$L40&gt;=20,0.95*'Duplicate Dataset'!$N40,'Duplicate Dataset'!$N40)</f>
        <v>4160</v>
      </c>
      <c r="J40" s="3">
        <v>3</v>
      </c>
      <c r="K40" s="3">
        <v>4</v>
      </c>
      <c r="L40" s="3">
        <v>6</v>
      </c>
      <c r="M40">
        <v>4160</v>
      </c>
    </row>
    <row r="41" spans="1:24" x14ac:dyDescent="0.3">
      <c r="A41" s="42" t="s">
        <v>16</v>
      </c>
      <c r="B41" s="35">
        <f>VLOOKUP(A41,Table7[#All],2,FALSE)</f>
        <v>3</v>
      </c>
      <c r="C41" s="43" t="s">
        <v>15</v>
      </c>
      <c r="D41" s="99">
        <f>VLOOKUP(C41,Table6[#All],2,FALSE)</f>
        <v>4</v>
      </c>
      <c r="E41" s="44" t="s">
        <v>38</v>
      </c>
      <c r="F41" s="99">
        <f>VLOOKUP(E41,Table5[#All],2,FALSE)</f>
        <v>3</v>
      </c>
      <c r="G41" s="46">
        <f>IF('Duplicate Dataset'!$L41&gt;=20,0.95*'Duplicate Dataset'!$N41,'Duplicate Dataset'!$N41)</f>
        <v>3750</v>
      </c>
      <c r="J41" s="3">
        <v>3</v>
      </c>
      <c r="K41" s="3">
        <v>4</v>
      </c>
      <c r="L41" s="3">
        <v>3</v>
      </c>
      <c r="M41">
        <v>3750</v>
      </c>
    </row>
    <row r="42" spans="1:24" x14ac:dyDescent="0.3">
      <c r="A42" s="35" t="s">
        <v>16</v>
      </c>
      <c r="B42" s="35">
        <f>VLOOKUP(A42,Table7[#All],2,FALSE)</f>
        <v>3</v>
      </c>
      <c r="C42" s="36" t="s">
        <v>15</v>
      </c>
      <c r="D42" s="99">
        <f>VLOOKUP(C42,Table6[#All],2,FALSE)</f>
        <v>4</v>
      </c>
      <c r="E42" s="37" t="s">
        <v>26</v>
      </c>
      <c r="F42" s="99">
        <f>VLOOKUP(E42,Table5[#All],2,FALSE)</f>
        <v>5</v>
      </c>
      <c r="G42" s="39">
        <f>IF('Duplicate Dataset'!$L42&gt;=20,0.95*'Duplicate Dataset'!$N42,'Duplicate Dataset'!$N42)</f>
        <v>8312.5</v>
      </c>
      <c r="J42" s="3">
        <v>3</v>
      </c>
      <c r="K42" s="3">
        <v>4</v>
      </c>
      <c r="L42" s="3">
        <v>5</v>
      </c>
      <c r="M42">
        <v>8312.5</v>
      </c>
    </row>
    <row r="43" spans="1:24" x14ac:dyDescent="0.3">
      <c r="A43" s="42" t="s">
        <v>16</v>
      </c>
      <c r="B43" s="35">
        <f>VLOOKUP(A43,Table7[#All],2,FALSE)</f>
        <v>3</v>
      </c>
      <c r="C43" s="43" t="s">
        <v>15</v>
      </c>
      <c r="D43" s="99">
        <f>VLOOKUP(C43,Table6[#All],2,FALSE)</f>
        <v>4</v>
      </c>
      <c r="E43" s="44" t="s">
        <v>32</v>
      </c>
      <c r="F43" s="99">
        <f>VLOOKUP(E43,Table5[#All],2,FALSE)</f>
        <v>4</v>
      </c>
      <c r="G43" s="46">
        <f>IF('Duplicate Dataset'!$L43&gt;=20,0.95*'Duplicate Dataset'!$N43,'Duplicate Dataset'!$N43)</f>
        <v>8968</v>
      </c>
      <c r="J43" s="3">
        <v>3</v>
      </c>
      <c r="K43" s="3">
        <v>4</v>
      </c>
      <c r="L43" s="3">
        <v>4</v>
      </c>
      <c r="M43">
        <v>8968</v>
      </c>
    </row>
    <row r="44" spans="1:24" x14ac:dyDescent="0.3">
      <c r="A44" s="35" t="s">
        <v>16</v>
      </c>
      <c r="B44" s="35">
        <f>VLOOKUP(A44,Table7[#All],2,FALSE)</f>
        <v>3</v>
      </c>
      <c r="C44" s="36" t="s">
        <v>15</v>
      </c>
      <c r="D44" s="99">
        <f>VLOOKUP(C44,Table6[#All],2,FALSE)</f>
        <v>4</v>
      </c>
      <c r="E44" s="37" t="s">
        <v>17</v>
      </c>
      <c r="F44" s="99">
        <f>VLOOKUP(E44,Table5[#All],2,FALSE)</f>
        <v>1</v>
      </c>
      <c r="G44" s="39">
        <f>IF('Duplicate Dataset'!$L44&gt;=20,0.95*'Duplicate Dataset'!$N44,'Duplicate Dataset'!$N44)</f>
        <v>3525</v>
      </c>
      <c r="J44" s="3">
        <v>3</v>
      </c>
      <c r="K44" s="3">
        <v>4</v>
      </c>
      <c r="L44" s="3">
        <v>1</v>
      </c>
      <c r="M44">
        <v>3525</v>
      </c>
    </row>
    <row r="45" spans="1:24" x14ac:dyDescent="0.3">
      <c r="A45" s="42" t="s">
        <v>16</v>
      </c>
      <c r="B45" s="35">
        <f>VLOOKUP(A45,Table7[#All],2,FALSE)</f>
        <v>3</v>
      </c>
      <c r="C45" s="43" t="s">
        <v>15</v>
      </c>
      <c r="D45" s="99">
        <f>VLOOKUP(C45,Table6[#All],2,FALSE)</f>
        <v>4</v>
      </c>
      <c r="E45" s="44" t="s">
        <v>32</v>
      </c>
      <c r="F45" s="99">
        <f>VLOOKUP(E45,Table5[#All],2,FALSE)</f>
        <v>4</v>
      </c>
      <c r="G45" s="46">
        <f>IF('Duplicate Dataset'!$L45&gt;=20,0.95*'Duplicate Dataset'!$N45,'Duplicate Dataset'!$N45)</f>
        <v>5605</v>
      </c>
      <c r="J45" s="3">
        <v>3</v>
      </c>
      <c r="K45" s="3">
        <v>4</v>
      </c>
      <c r="L45" s="3">
        <v>4</v>
      </c>
      <c r="M45">
        <v>5605</v>
      </c>
    </row>
    <row r="46" spans="1:24" x14ac:dyDescent="0.3">
      <c r="A46" s="35" t="s">
        <v>29</v>
      </c>
      <c r="B46" s="35">
        <f>VLOOKUP(A46,Table7[#All],2,FALSE)</f>
        <v>2</v>
      </c>
      <c r="C46" s="36" t="s">
        <v>28</v>
      </c>
      <c r="D46" s="99">
        <f>VLOOKUP(C46,Table6[#All],2,FALSE)</f>
        <v>5</v>
      </c>
      <c r="E46" s="37" t="s">
        <v>26</v>
      </c>
      <c r="F46" s="99">
        <f>VLOOKUP(E46,Table5[#All],2,FALSE)</f>
        <v>5</v>
      </c>
      <c r="G46" s="39">
        <f>IF('Duplicate Dataset'!$L46&gt;=20,0.95*'Duplicate Dataset'!$N46,'Duplicate Dataset'!$N46)</f>
        <v>7315</v>
      </c>
      <c r="J46" s="3">
        <v>2</v>
      </c>
      <c r="K46" s="3">
        <v>5</v>
      </c>
      <c r="L46" s="3">
        <v>5</v>
      </c>
      <c r="M46">
        <v>7315</v>
      </c>
    </row>
    <row r="47" spans="1:24" x14ac:dyDescent="0.3">
      <c r="A47" s="42" t="s">
        <v>29</v>
      </c>
      <c r="B47" s="35">
        <f>VLOOKUP(A47,Table7[#All],2,FALSE)</f>
        <v>2</v>
      </c>
      <c r="C47" s="43" t="s">
        <v>28</v>
      </c>
      <c r="D47" s="99">
        <f>VLOOKUP(C47,Table6[#All],2,FALSE)</f>
        <v>5</v>
      </c>
      <c r="E47" s="44" t="s">
        <v>22</v>
      </c>
      <c r="F47" s="99">
        <f>VLOOKUP(E47,Table5[#All],2,FALSE)</f>
        <v>6</v>
      </c>
      <c r="G47" s="46">
        <f>IF('Duplicate Dataset'!$L47&gt;=20,0.95*'Duplicate Dataset'!$N47,'Duplicate Dataset'!$N47)</f>
        <v>5434</v>
      </c>
      <c r="J47" s="3">
        <v>2</v>
      </c>
      <c r="K47" s="3">
        <v>5</v>
      </c>
      <c r="L47" s="3">
        <v>6</v>
      </c>
      <c r="M47">
        <v>5434</v>
      </c>
    </row>
    <row r="48" spans="1:24" x14ac:dyDescent="0.3">
      <c r="A48" s="35" t="s">
        <v>29</v>
      </c>
      <c r="B48" s="35">
        <f>VLOOKUP(A48,Table7[#All],2,FALSE)</f>
        <v>2</v>
      </c>
      <c r="C48" s="36" t="s">
        <v>28</v>
      </c>
      <c r="D48" s="99">
        <f>VLOOKUP(C48,Table6[#All],2,FALSE)</f>
        <v>5</v>
      </c>
      <c r="E48" s="37" t="s">
        <v>32</v>
      </c>
      <c r="F48" s="99">
        <f>VLOOKUP(E48,Table5[#All],2,FALSE)</f>
        <v>4</v>
      </c>
      <c r="G48" s="39">
        <f>IF('Duplicate Dataset'!$L48&gt;=20,0.95*'Duplicate Dataset'!$N48,'Duplicate Dataset'!$N48)</f>
        <v>5605</v>
      </c>
      <c r="J48" s="3">
        <v>2</v>
      </c>
      <c r="K48" s="3">
        <v>5</v>
      </c>
      <c r="L48" s="3">
        <v>4</v>
      </c>
      <c r="M48">
        <v>5605</v>
      </c>
    </row>
    <row r="49" spans="1:13" x14ac:dyDescent="0.3">
      <c r="A49" s="42" t="s">
        <v>29</v>
      </c>
      <c r="B49" s="35">
        <f>VLOOKUP(A49,Table7[#All],2,FALSE)</f>
        <v>2</v>
      </c>
      <c r="C49" s="43" t="s">
        <v>28</v>
      </c>
      <c r="D49" s="99">
        <f>VLOOKUP(C49,Table6[#All],2,FALSE)</f>
        <v>5</v>
      </c>
      <c r="E49" s="44" t="s">
        <v>26</v>
      </c>
      <c r="F49" s="99">
        <f>VLOOKUP(E49,Table5[#All],2,FALSE)</f>
        <v>5</v>
      </c>
      <c r="G49" s="46">
        <f>IF('Duplicate Dataset'!$L49&gt;=20,0.95*'Duplicate Dataset'!$N49,'Duplicate Dataset'!$N49)</f>
        <v>13965</v>
      </c>
      <c r="J49" s="3">
        <v>2</v>
      </c>
      <c r="K49" s="3">
        <v>5</v>
      </c>
      <c r="L49" s="3">
        <v>5</v>
      </c>
      <c r="M49">
        <v>13965</v>
      </c>
    </row>
    <row r="50" spans="1:13" x14ac:dyDescent="0.3">
      <c r="A50" s="35" t="s">
        <v>29</v>
      </c>
      <c r="B50" s="35">
        <f>VLOOKUP(A50,Table7[#All],2,FALSE)</f>
        <v>2</v>
      </c>
      <c r="C50" s="36" t="s">
        <v>28</v>
      </c>
      <c r="D50" s="99">
        <f>VLOOKUP(C50,Table6[#All],2,FALSE)</f>
        <v>5</v>
      </c>
      <c r="E50" s="37" t="s">
        <v>26</v>
      </c>
      <c r="F50" s="99">
        <f>VLOOKUP(E50,Table5[#All],2,FALSE)</f>
        <v>5</v>
      </c>
      <c r="G50" s="39">
        <f>IF('Duplicate Dataset'!$L50&gt;=20,0.95*'Duplicate Dataset'!$N50,'Duplicate Dataset'!$N50)</f>
        <v>8645</v>
      </c>
      <c r="J50" s="3">
        <v>2</v>
      </c>
      <c r="K50" s="3">
        <v>5</v>
      </c>
      <c r="L50" s="3">
        <v>5</v>
      </c>
      <c r="M50">
        <v>8645</v>
      </c>
    </row>
    <row r="51" spans="1:13" x14ac:dyDescent="0.3">
      <c r="A51" s="42" t="s">
        <v>29</v>
      </c>
      <c r="B51" s="35">
        <f>VLOOKUP(A51,Table7[#All],2,FALSE)</f>
        <v>2</v>
      </c>
      <c r="C51" s="43" t="s">
        <v>28</v>
      </c>
      <c r="D51" s="99">
        <f>VLOOKUP(C51,Table6[#All],2,FALSE)</f>
        <v>5</v>
      </c>
      <c r="E51" s="44" t="s">
        <v>38</v>
      </c>
      <c r="F51" s="99">
        <f>VLOOKUP(E51,Table5[#All],2,FALSE)</f>
        <v>3</v>
      </c>
      <c r="G51" s="46">
        <f>IF('Duplicate Dataset'!$L51&gt;=20,0.95*'Duplicate Dataset'!$N51,'Duplicate Dataset'!$N51)</f>
        <v>3750</v>
      </c>
      <c r="J51" s="3">
        <v>2</v>
      </c>
      <c r="K51" s="3">
        <v>5</v>
      </c>
      <c r="L51" s="3">
        <v>3</v>
      </c>
      <c r="M51">
        <v>3750</v>
      </c>
    </row>
    <row r="52" spans="1:13" x14ac:dyDescent="0.3">
      <c r="A52" s="35" t="s">
        <v>29</v>
      </c>
      <c r="B52" s="35">
        <f>VLOOKUP(A52,Table7[#All],2,FALSE)</f>
        <v>2</v>
      </c>
      <c r="C52" s="36" t="s">
        <v>28</v>
      </c>
      <c r="D52" s="99">
        <f>VLOOKUP(C52,Table6[#All],2,FALSE)</f>
        <v>5</v>
      </c>
      <c r="E52" s="37" t="s">
        <v>26</v>
      </c>
      <c r="F52" s="99">
        <f>VLOOKUP(E52,Table5[#All],2,FALSE)</f>
        <v>5</v>
      </c>
      <c r="G52" s="39">
        <f>IF('Duplicate Dataset'!$L52&gt;=20,0.95*'Duplicate Dataset'!$N52,'Duplicate Dataset'!$N52)</f>
        <v>7315</v>
      </c>
      <c r="J52" s="3">
        <v>2</v>
      </c>
      <c r="K52" s="3">
        <v>5</v>
      </c>
      <c r="L52" s="3">
        <v>5</v>
      </c>
      <c r="M52">
        <v>7315</v>
      </c>
    </row>
    <row r="53" spans="1:13" x14ac:dyDescent="0.3">
      <c r="A53" s="42" t="s">
        <v>29</v>
      </c>
      <c r="B53" s="35">
        <f>VLOOKUP(A53,Table7[#All],2,FALSE)</f>
        <v>2</v>
      </c>
      <c r="C53" s="43" t="s">
        <v>28</v>
      </c>
      <c r="D53" s="99">
        <f>VLOOKUP(C53,Table6[#All],2,FALSE)</f>
        <v>5</v>
      </c>
      <c r="E53" s="44" t="s">
        <v>22</v>
      </c>
      <c r="F53" s="99">
        <f>VLOOKUP(E53,Table5[#All],2,FALSE)</f>
        <v>6</v>
      </c>
      <c r="G53" s="46">
        <f>IF('Duplicate Dataset'!$L53&gt;=20,0.95*'Duplicate Dataset'!$N53,'Duplicate Dataset'!$N53)</f>
        <v>8645</v>
      </c>
      <c r="J53" s="3">
        <v>2</v>
      </c>
      <c r="K53" s="3">
        <v>5</v>
      </c>
      <c r="L53" s="3">
        <v>6</v>
      </c>
      <c r="M53">
        <v>8645</v>
      </c>
    </row>
    <row r="54" spans="1:13" x14ac:dyDescent="0.3">
      <c r="A54" s="35" t="s">
        <v>29</v>
      </c>
      <c r="B54" s="35">
        <f>VLOOKUP(A54,Table7[#All],2,FALSE)</f>
        <v>2</v>
      </c>
      <c r="C54" s="36" t="s">
        <v>28</v>
      </c>
      <c r="D54" s="99">
        <f>VLOOKUP(C54,Table6[#All],2,FALSE)</f>
        <v>5</v>
      </c>
      <c r="E54" s="37" t="s">
        <v>32</v>
      </c>
      <c r="F54" s="99">
        <f>VLOOKUP(E54,Table5[#All],2,FALSE)</f>
        <v>4</v>
      </c>
      <c r="G54" s="39">
        <f>IF('Duplicate Dataset'!$L54&gt;=20,0.95*'Duplicate Dataset'!$N54,'Duplicate Dataset'!$N54)</f>
        <v>8968</v>
      </c>
      <c r="J54" s="3">
        <v>2</v>
      </c>
      <c r="K54" s="3">
        <v>5</v>
      </c>
      <c r="L54" s="3">
        <v>4</v>
      </c>
      <c r="M54">
        <v>8968</v>
      </c>
    </row>
    <row r="55" spans="1:13" x14ac:dyDescent="0.3">
      <c r="A55" s="42" t="s">
        <v>29</v>
      </c>
      <c r="B55" s="35">
        <f>VLOOKUP(A55,Table7[#All],2,FALSE)</f>
        <v>2</v>
      </c>
      <c r="C55" s="43" t="s">
        <v>28</v>
      </c>
      <c r="D55" s="99">
        <f>VLOOKUP(C55,Table6[#All],2,FALSE)</f>
        <v>5</v>
      </c>
      <c r="E55" s="44" t="s">
        <v>38</v>
      </c>
      <c r="F55" s="99">
        <f>VLOOKUP(E55,Table5[#All],2,FALSE)</f>
        <v>3</v>
      </c>
      <c r="G55" s="46">
        <f>IF('Duplicate Dataset'!$L55&gt;=20,0.95*'Duplicate Dataset'!$N55,'Duplicate Dataset'!$N55)</f>
        <v>7125</v>
      </c>
      <c r="J55" s="3">
        <v>2</v>
      </c>
      <c r="K55" s="3">
        <v>5</v>
      </c>
      <c r="L55" s="3">
        <v>3</v>
      </c>
      <c r="M55">
        <v>7125</v>
      </c>
    </row>
    <row r="56" spans="1:13" x14ac:dyDescent="0.3">
      <c r="A56" s="35" t="s">
        <v>29</v>
      </c>
      <c r="B56" s="35">
        <f>VLOOKUP(A56,Table7[#All],2,FALSE)</f>
        <v>2</v>
      </c>
      <c r="C56" s="36" t="s">
        <v>28</v>
      </c>
      <c r="D56" s="99">
        <f>VLOOKUP(C56,Table6[#All],2,FALSE)</f>
        <v>5</v>
      </c>
      <c r="E56" s="37" t="s">
        <v>26</v>
      </c>
      <c r="F56" s="99">
        <f>VLOOKUP(E56,Table5[#All],2,FALSE)</f>
        <v>5</v>
      </c>
      <c r="G56" s="39">
        <f>IF('Duplicate Dataset'!$L56&gt;=20,0.95*'Duplicate Dataset'!$N56,'Duplicate Dataset'!$N56)</f>
        <v>6650</v>
      </c>
      <c r="J56" s="3">
        <v>2</v>
      </c>
      <c r="K56" s="3">
        <v>5</v>
      </c>
      <c r="L56" s="3">
        <v>5</v>
      </c>
      <c r="M56">
        <v>6650</v>
      </c>
    </row>
    <row r="57" spans="1:13" x14ac:dyDescent="0.3">
      <c r="A57" s="42" t="s">
        <v>29</v>
      </c>
      <c r="B57" s="35">
        <f>VLOOKUP(A57,Table7[#All],2,FALSE)</f>
        <v>2</v>
      </c>
      <c r="C57" s="43" t="s">
        <v>28</v>
      </c>
      <c r="D57" s="99">
        <f>VLOOKUP(C57,Table6[#All],2,FALSE)</f>
        <v>5</v>
      </c>
      <c r="E57" s="44" t="s">
        <v>38</v>
      </c>
      <c r="F57" s="99">
        <f>VLOOKUP(E57,Table5[#All],2,FALSE)</f>
        <v>3</v>
      </c>
      <c r="G57" s="46">
        <f>IF('Duplicate Dataset'!$L57&gt;=20,0.95*'Duplicate Dataset'!$N57,'Duplicate Dataset'!$N57)</f>
        <v>14250</v>
      </c>
      <c r="J57" s="3">
        <v>2</v>
      </c>
      <c r="K57" s="3">
        <v>5</v>
      </c>
      <c r="L57" s="3">
        <v>3</v>
      </c>
      <c r="M57">
        <v>14250</v>
      </c>
    </row>
    <row r="58" spans="1:13" x14ac:dyDescent="0.3">
      <c r="A58" s="35" t="s">
        <v>29</v>
      </c>
      <c r="B58" s="35">
        <f>VLOOKUP(A58,Table7[#All],2,FALSE)</f>
        <v>2</v>
      </c>
      <c r="C58" s="36" t="s">
        <v>28</v>
      </c>
      <c r="D58" s="99">
        <f>VLOOKUP(C58,Table6[#All],2,FALSE)</f>
        <v>5</v>
      </c>
      <c r="E58" s="37" t="s">
        <v>26</v>
      </c>
      <c r="F58" s="99">
        <f>VLOOKUP(E58,Table5[#All],2,FALSE)</f>
        <v>5</v>
      </c>
      <c r="G58" s="39">
        <f>IF('Duplicate Dataset'!$L58&gt;=20,0.95*'Duplicate Dataset'!$N58,'Duplicate Dataset'!$N58)</f>
        <v>9310</v>
      </c>
      <c r="J58" s="3">
        <v>2</v>
      </c>
      <c r="K58" s="3">
        <v>5</v>
      </c>
      <c r="L58" s="3">
        <v>5</v>
      </c>
      <c r="M58">
        <v>9310</v>
      </c>
    </row>
    <row r="59" spans="1:13" x14ac:dyDescent="0.3">
      <c r="A59" s="42" t="s">
        <v>29</v>
      </c>
      <c r="B59" s="35">
        <f>VLOOKUP(A59,Table7[#All],2,FALSE)</f>
        <v>2</v>
      </c>
      <c r="C59" s="43" t="s">
        <v>28</v>
      </c>
      <c r="D59" s="99">
        <f>VLOOKUP(C59,Table6[#All],2,FALSE)</f>
        <v>5</v>
      </c>
      <c r="E59" s="44" t="s">
        <v>32</v>
      </c>
      <c r="F59" s="99">
        <f>VLOOKUP(E59,Table5[#All],2,FALSE)</f>
        <v>4</v>
      </c>
      <c r="G59" s="46">
        <f>IF('Duplicate Dataset'!$L59&gt;=20,0.95*'Duplicate Dataset'!$N59,'Duplicate Dataset'!$N59)</f>
        <v>4425</v>
      </c>
      <c r="J59" s="3">
        <v>2</v>
      </c>
      <c r="K59" s="3">
        <v>5</v>
      </c>
      <c r="L59" s="3">
        <v>4</v>
      </c>
      <c r="M59">
        <v>4425</v>
      </c>
    </row>
    <row r="60" spans="1:13" x14ac:dyDescent="0.3">
      <c r="A60" s="35" t="s">
        <v>29</v>
      </c>
      <c r="B60" s="35">
        <f>VLOOKUP(A60,Table7[#All],2,FALSE)</f>
        <v>2</v>
      </c>
      <c r="C60" s="36" t="s">
        <v>28</v>
      </c>
      <c r="D60" s="99">
        <f>VLOOKUP(C60,Table6[#All],2,FALSE)</f>
        <v>5</v>
      </c>
      <c r="E60" s="37" t="s">
        <v>17</v>
      </c>
      <c r="F60" s="99">
        <f>VLOOKUP(E60,Table5[#All],2,FALSE)</f>
        <v>1</v>
      </c>
      <c r="G60" s="39">
        <f>IF('Duplicate Dataset'!$L60&gt;=20,0.95*'Duplicate Dataset'!$N60,'Duplicate Dataset'!$N60)</f>
        <v>6697.5</v>
      </c>
      <c r="J60" s="3">
        <v>2</v>
      </c>
      <c r="K60" s="3">
        <v>5</v>
      </c>
      <c r="L60" s="3">
        <v>1</v>
      </c>
      <c r="M60">
        <v>6697.5</v>
      </c>
    </row>
    <row r="61" spans="1:13" x14ac:dyDescent="0.3">
      <c r="A61" s="42" t="s">
        <v>21</v>
      </c>
      <c r="B61" s="35">
        <f>VLOOKUP(A61,Table7[#All],2,FALSE)</f>
        <v>1</v>
      </c>
      <c r="C61" s="43" t="s">
        <v>25</v>
      </c>
      <c r="D61" s="99">
        <f>VLOOKUP(C61,Table6[#All],2,FALSE)</f>
        <v>6</v>
      </c>
      <c r="E61" s="44" t="s">
        <v>32</v>
      </c>
      <c r="F61" s="99">
        <f>VLOOKUP(E61,Table5[#All],2,FALSE)</f>
        <v>4</v>
      </c>
      <c r="G61" s="46">
        <f>IF('Duplicate Dataset'!$L61&gt;=20,0.95*'Duplicate Dataset'!$N61,'Duplicate Dataset'!$N61)</f>
        <v>14012.5</v>
      </c>
      <c r="J61" s="3">
        <v>1</v>
      </c>
      <c r="K61" s="3">
        <v>6</v>
      </c>
      <c r="L61" s="3">
        <v>4</v>
      </c>
      <c r="M61">
        <v>14012.5</v>
      </c>
    </row>
    <row r="62" spans="1:13" x14ac:dyDescent="0.3">
      <c r="A62" s="35" t="s">
        <v>21</v>
      </c>
      <c r="B62" s="35">
        <f>VLOOKUP(A62,Table7[#All],2,FALSE)</f>
        <v>1</v>
      </c>
      <c r="C62" s="36" t="s">
        <v>25</v>
      </c>
      <c r="D62" s="99">
        <f>VLOOKUP(C62,Table6[#All],2,FALSE)</f>
        <v>6</v>
      </c>
      <c r="E62" s="37" t="s">
        <v>22</v>
      </c>
      <c r="F62" s="99">
        <f>VLOOKUP(E62,Table5[#All],2,FALSE)</f>
        <v>6</v>
      </c>
      <c r="G62" s="39">
        <f>IF('Duplicate Dataset'!$L62&gt;=20,0.95*'Duplicate Dataset'!$N62,'Duplicate Dataset'!$N62)</f>
        <v>9880</v>
      </c>
      <c r="J62" s="3">
        <v>1</v>
      </c>
      <c r="K62" s="3">
        <v>6</v>
      </c>
      <c r="L62" s="3">
        <v>6</v>
      </c>
      <c r="M62">
        <v>9880</v>
      </c>
    </row>
    <row r="63" spans="1:13" x14ac:dyDescent="0.3">
      <c r="A63" s="42" t="s">
        <v>21</v>
      </c>
      <c r="B63" s="35">
        <f>VLOOKUP(A63,Table7[#All],2,FALSE)</f>
        <v>1</v>
      </c>
      <c r="C63" s="43" t="s">
        <v>25</v>
      </c>
      <c r="D63" s="99">
        <f>VLOOKUP(C63,Table6[#All],2,FALSE)</f>
        <v>6</v>
      </c>
      <c r="E63" s="44" t="s">
        <v>17</v>
      </c>
      <c r="F63" s="99">
        <f>VLOOKUP(E63,Table5[#All],2,FALSE)</f>
        <v>1</v>
      </c>
      <c r="G63" s="46">
        <f>IF('Duplicate Dataset'!$L63&gt;=20,0.95*'Duplicate Dataset'!$N63,'Duplicate Dataset'!$N63)</f>
        <v>4911.5</v>
      </c>
      <c r="J63" s="3">
        <v>1</v>
      </c>
      <c r="K63" s="3">
        <v>6</v>
      </c>
      <c r="L63" s="3">
        <v>1</v>
      </c>
      <c r="M63">
        <v>4911.5</v>
      </c>
    </row>
    <row r="64" spans="1:13" x14ac:dyDescent="0.3">
      <c r="A64" s="35" t="s">
        <v>21</v>
      </c>
      <c r="B64" s="35">
        <f>VLOOKUP(A64,Table7[#All],2,FALSE)</f>
        <v>1</v>
      </c>
      <c r="C64" s="36" t="s">
        <v>25</v>
      </c>
      <c r="D64" s="99">
        <f>VLOOKUP(C64,Table6[#All],2,FALSE)</f>
        <v>6</v>
      </c>
      <c r="E64" s="37" t="s">
        <v>17</v>
      </c>
      <c r="F64" s="99">
        <f>VLOOKUP(E64,Table5[#All],2,FALSE)</f>
        <v>1</v>
      </c>
      <c r="G64" s="39">
        <f>IF('Duplicate Dataset'!$L64&gt;=20,0.95*'Duplicate Dataset'!$N64,'Duplicate Dataset'!$N64)</f>
        <v>5804.5</v>
      </c>
      <c r="J64" s="3">
        <v>1</v>
      </c>
      <c r="K64" s="3">
        <v>6</v>
      </c>
      <c r="L64" s="3">
        <v>1</v>
      </c>
      <c r="M64">
        <v>5804.5</v>
      </c>
    </row>
    <row r="65" spans="1:13" x14ac:dyDescent="0.3">
      <c r="A65" s="42" t="s">
        <v>21</v>
      </c>
      <c r="B65" s="35">
        <f>VLOOKUP(A65,Table7[#All],2,FALSE)</f>
        <v>1</v>
      </c>
      <c r="C65" s="43" t="s">
        <v>25</v>
      </c>
      <c r="D65" s="99">
        <f>VLOOKUP(C65,Table6[#All],2,FALSE)</f>
        <v>6</v>
      </c>
      <c r="E65" s="44" t="s">
        <v>22</v>
      </c>
      <c r="F65" s="99">
        <f>VLOOKUP(E65,Table5[#All],2,FALSE)</f>
        <v>6</v>
      </c>
      <c r="G65" s="46">
        <f>IF('Duplicate Dataset'!$L65&gt;=20,0.95*'Duplicate Dataset'!$N65,'Duplicate Dataset'!$N65)</f>
        <v>9880</v>
      </c>
      <c r="J65" s="3">
        <v>1</v>
      </c>
      <c r="K65" s="3">
        <v>6</v>
      </c>
      <c r="L65" s="3">
        <v>6</v>
      </c>
      <c r="M65">
        <v>9880</v>
      </c>
    </row>
    <row r="66" spans="1:13" x14ac:dyDescent="0.3">
      <c r="A66" s="35" t="s">
        <v>21</v>
      </c>
      <c r="B66" s="35">
        <f>VLOOKUP(A66,Table7[#All],2,FALSE)</f>
        <v>1</v>
      </c>
      <c r="C66" s="36" t="s">
        <v>25</v>
      </c>
      <c r="D66" s="99">
        <f>VLOOKUP(C66,Table6[#All],2,FALSE)</f>
        <v>6</v>
      </c>
      <c r="E66" s="37" t="s">
        <v>38</v>
      </c>
      <c r="F66" s="99">
        <f>VLOOKUP(E66,Table5[#All],2,FALSE)</f>
        <v>3</v>
      </c>
      <c r="G66" s="39">
        <f>IF('Duplicate Dataset'!$L66&gt;=20,0.95*'Duplicate Dataset'!$N66,'Duplicate Dataset'!$N66)</f>
        <v>8906.25</v>
      </c>
      <c r="J66" s="3">
        <v>1</v>
      </c>
      <c r="K66" s="3">
        <v>6</v>
      </c>
      <c r="L66" s="3">
        <v>3</v>
      </c>
      <c r="M66">
        <v>8906.25</v>
      </c>
    </row>
    <row r="67" spans="1:13" x14ac:dyDescent="0.3">
      <c r="A67" s="42" t="s">
        <v>21</v>
      </c>
      <c r="B67" s="35">
        <f>VLOOKUP(A67,Table7[#All],2,FALSE)</f>
        <v>1</v>
      </c>
      <c r="C67" s="43" t="s">
        <v>25</v>
      </c>
      <c r="D67" s="99">
        <f>VLOOKUP(C67,Table6[#All],2,FALSE)</f>
        <v>6</v>
      </c>
      <c r="E67" s="44" t="s">
        <v>47</v>
      </c>
      <c r="F67" s="99">
        <f>VLOOKUP(E67,Table5[#All],2,FALSE)</f>
        <v>2</v>
      </c>
      <c r="G67" s="46">
        <f>IF('Duplicate Dataset'!$L67&gt;=20,0.95*'Duplicate Dataset'!$N67,'Duplicate Dataset'!$N67)</f>
        <v>2200</v>
      </c>
      <c r="J67" s="3">
        <v>1</v>
      </c>
      <c r="K67" s="3">
        <v>6</v>
      </c>
      <c r="L67" s="3">
        <v>2</v>
      </c>
      <c r="M67">
        <v>2200</v>
      </c>
    </row>
    <row r="68" spans="1:13" x14ac:dyDescent="0.3">
      <c r="A68" s="35" t="s">
        <v>21</v>
      </c>
      <c r="B68" s="35">
        <f>VLOOKUP(A68,Table7[#All],2,FALSE)</f>
        <v>1</v>
      </c>
      <c r="C68" s="36" t="s">
        <v>25</v>
      </c>
      <c r="D68" s="99">
        <f>VLOOKUP(C68,Table6[#All],2,FALSE)</f>
        <v>6</v>
      </c>
      <c r="E68" s="37" t="s">
        <v>22</v>
      </c>
      <c r="F68" s="99">
        <f>VLOOKUP(E68,Table5[#All],2,FALSE)</f>
        <v>6</v>
      </c>
      <c r="G68" s="39">
        <f>IF('Duplicate Dataset'!$L68&gt;=20,0.95*'Duplicate Dataset'!$N68,'Duplicate Dataset'!$N68)</f>
        <v>9880</v>
      </c>
      <c r="J68" s="3">
        <v>1</v>
      </c>
      <c r="K68" s="3">
        <v>6</v>
      </c>
      <c r="L68" s="3">
        <v>6</v>
      </c>
      <c r="M68">
        <v>9880</v>
      </c>
    </row>
    <row r="69" spans="1:13" x14ac:dyDescent="0.3">
      <c r="A69" s="42" t="s">
        <v>21</v>
      </c>
      <c r="B69" s="35">
        <f>VLOOKUP(A69,Table7[#All],2,FALSE)</f>
        <v>1</v>
      </c>
      <c r="C69" s="43" t="s">
        <v>25</v>
      </c>
      <c r="D69" s="99">
        <f>VLOOKUP(C69,Table6[#All],2,FALSE)</f>
        <v>6</v>
      </c>
      <c r="E69" s="44" t="s">
        <v>26</v>
      </c>
      <c r="F69" s="99">
        <f>VLOOKUP(E69,Table5[#All],2,FALSE)</f>
        <v>5</v>
      </c>
      <c r="G69" s="46">
        <f>IF('Duplicate Dataset'!$L69&gt;=20,0.95*'Duplicate Dataset'!$N69,'Duplicate Dataset'!$N69)</f>
        <v>5600</v>
      </c>
      <c r="J69" s="3">
        <v>1</v>
      </c>
      <c r="K69" s="3">
        <v>6</v>
      </c>
      <c r="L69" s="3">
        <v>5</v>
      </c>
      <c r="M69">
        <v>5600</v>
      </c>
    </row>
    <row r="70" spans="1:13" x14ac:dyDescent="0.3">
      <c r="A70" s="35" t="s">
        <v>16</v>
      </c>
      <c r="B70" s="35">
        <f>VLOOKUP(A70,Table7[#All],2,FALSE)</f>
        <v>3</v>
      </c>
      <c r="C70" s="36" t="s">
        <v>35</v>
      </c>
      <c r="D70" s="99">
        <f>VLOOKUP(C70,Table6[#All],2,FALSE)</f>
        <v>7</v>
      </c>
      <c r="E70" s="37" t="s">
        <v>38</v>
      </c>
      <c r="F70" s="99">
        <f>VLOOKUP(E70,Table5[#All],2,FALSE)</f>
        <v>3</v>
      </c>
      <c r="G70" s="39">
        <f>IF('Duplicate Dataset'!$L70&gt;=20,0.95*'Duplicate Dataset'!$N70,'Duplicate Dataset'!$N70)</f>
        <v>11400</v>
      </c>
      <c r="J70" s="3">
        <v>3</v>
      </c>
      <c r="K70" s="3">
        <v>7</v>
      </c>
      <c r="L70" s="3">
        <v>3</v>
      </c>
      <c r="M70">
        <v>11400</v>
      </c>
    </row>
    <row r="71" spans="1:13" x14ac:dyDescent="0.3">
      <c r="A71" s="42" t="s">
        <v>16</v>
      </c>
      <c r="B71" s="35">
        <f>VLOOKUP(A71,Table7[#All],2,FALSE)</f>
        <v>3</v>
      </c>
      <c r="C71" s="43" t="s">
        <v>35</v>
      </c>
      <c r="D71" s="99">
        <f>VLOOKUP(C71,Table6[#All],2,FALSE)</f>
        <v>7</v>
      </c>
      <c r="E71" s="44" t="s">
        <v>38</v>
      </c>
      <c r="F71" s="99">
        <f>VLOOKUP(E71,Table5[#All],2,FALSE)</f>
        <v>3</v>
      </c>
      <c r="G71" s="46">
        <f>IF('Duplicate Dataset'!$L71&gt;=20,0.95*'Duplicate Dataset'!$N71,'Duplicate Dataset'!$N71)</f>
        <v>8906.25</v>
      </c>
      <c r="J71" s="3">
        <v>3</v>
      </c>
      <c r="K71" s="3">
        <v>7</v>
      </c>
      <c r="L71" s="3">
        <v>3</v>
      </c>
      <c r="M71">
        <v>8906.25</v>
      </c>
    </row>
    <row r="72" spans="1:13" x14ac:dyDescent="0.3">
      <c r="A72" s="35" t="s">
        <v>16</v>
      </c>
      <c r="B72" s="35">
        <f>VLOOKUP(A72,Table7[#All],2,FALSE)</f>
        <v>3</v>
      </c>
      <c r="C72" s="36" t="s">
        <v>35</v>
      </c>
      <c r="D72" s="99">
        <f>VLOOKUP(C72,Table6[#All],2,FALSE)</f>
        <v>7</v>
      </c>
      <c r="E72" s="37" t="s">
        <v>17</v>
      </c>
      <c r="F72" s="99">
        <f>VLOOKUP(E72,Table5[#All],2,FALSE)</f>
        <v>1</v>
      </c>
      <c r="G72" s="39">
        <f>IF('Duplicate Dataset'!$L72&gt;=20,0.95*'Duplicate Dataset'!$N72,'Duplicate Dataset'!$N72)</f>
        <v>7813.75</v>
      </c>
      <c r="J72" s="3">
        <v>3</v>
      </c>
      <c r="K72" s="3">
        <v>7</v>
      </c>
      <c r="L72" s="3">
        <v>1</v>
      </c>
      <c r="M72">
        <v>7813.75</v>
      </c>
    </row>
    <row r="73" spans="1:13" x14ac:dyDescent="0.3">
      <c r="A73" s="42" t="s">
        <v>16</v>
      </c>
      <c r="B73" s="35">
        <f>VLOOKUP(A73,Table7[#All],2,FALSE)</f>
        <v>3</v>
      </c>
      <c r="C73" s="43" t="s">
        <v>35</v>
      </c>
      <c r="D73" s="99">
        <f>VLOOKUP(C73,Table6[#All],2,FALSE)</f>
        <v>7</v>
      </c>
      <c r="E73" s="44" t="s">
        <v>32</v>
      </c>
      <c r="F73" s="99">
        <f>VLOOKUP(E73,Table5[#All],2,FALSE)</f>
        <v>4</v>
      </c>
      <c r="G73" s="46">
        <f>IF('Duplicate Dataset'!$L73&gt;=20,0.95*'Duplicate Dataset'!$N73,'Duplicate Dataset'!$N73)</f>
        <v>5310</v>
      </c>
      <c r="J73" s="3">
        <v>3</v>
      </c>
      <c r="K73" s="3">
        <v>7</v>
      </c>
      <c r="L73" s="3">
        <v>4</v>
      </c>
      <c r="M73">
        <v>5310</v>
      </c>
    </row>
    <row r="74" spans="1:13" x14ac:dyDescent="0.3">
      <c r="A74" s="35" t="s">
        <v>16</v>
      </c>
      <c r="B74" s="35">
        <f>VLOOKUP(A74,Table7[#All],2,FALSE)</f>
        <v>3</v>
      </c>
      <c r="C74" s="36" t="s">
        <v>35</v>
      </c>
      <c r="D74" s="99">
        <f>VLOOKUP(C74,Table6[#All],2,FALSE)</f>
        <v>7</v>
      </c>
      <c r="E74" s="37" t="s">
        <v>17</v>
      </c>
      <c r="F74" s="99">
        <f>VLOOKUP(E74,Table5[#All],2,FALSE)</f>
        <v>1</v>
      </c>
      <c r="G74" s="39">
        <f>IF('Duplicate Dataset'!$L74&gt;=20,0.95*'Duplicate Dataset'!$N74,'Duplicate Dataset'!$N74)</f>
        <v>8930</v>
      </c>
      <c r="J74" s="3">
        <v>3</v>
      </c>
      <c r="K74" s="3">
        <v>7</v>
      </c>
      <c r="L74" s="3">
        <v>1</v>
      </c>
      <c r="M74">
        <v>8930</v>
      </c>
    </row>
    <row r="75" spans="1:13" x14ac:dyDescent="0.3">
      <c r="A75" s="42" t="s">
        <v>16</v>
      </c>
      <c r="B75" s="35">
        <f>VLOOKUP(A75,Table7[#All],2,FALSE)</f>
        <v>3</v>
      </c>
      <c r="C75" s="43" t="s">
        <v>35</v>
      </c>
      <c r="D75" s="99">
        <f>VLOOKUP(C75,Table6[#All],2,FALSE)</f>
        <v>7</v>
      </c>
      <c r="E75" s="44" t="s">
        <v>47</v>
      </c>
      <c r="F75" s="99">
        <f>VLOOKUP(E75,Table5[#All],2,FALSE)</f>
        <v>2</v>
      </c>
      <c r="G75" s="46">
        <f>IF('Duplicate Dataset'!$L75&gt;=20,0.95*'Duplicate Dataset'!$N75,'Duplicate Dataset'!$N75)</f>
        <v>6688</v>
      </c>
      <c r="J75" s="3">
        <v>3</v>
      </c>
      <c r="K75" s="3">
        <v>7</v>
      </c>
      <c r="L75" s="3">
        <v>2</v>
      </c>
      <c r="M75">
        <v>6688</v>
      </c>
    </row>
    <row r="76" spans="1:13" x14ac:dyDescent="0.3">
      <c r="A76" s="35" t="s">
        <v>16</v>
      </c>
      <c r="B76" s="35">
        <f>VLOOKUP(A76,Table7[#All],2,FALSE)</f>
        <v>3</v>
      </c>
      <c r="C76" s="36" t="s">
        <v>35</v>
      </c>
      <c r="D76" s="99">
        <f>VLOOKUP(C76,Table6[#All],2,FALSE)</f>
        <v>7</v>
      </c>
      <c r="E76" s="37" t="s">
        <v>38</v>
      </c>
      <c r="F76" s="99">
        <f>VLOOKUP(E76,Table5[#All],2,FALSE)</f>
        <v>3</v>
      </c>
      <c r="G76" s="39">
        <f>IF('Duplicate Dataset'!$L76&gt;=20,0.95*'Duplicate Dataset'!$N76,'Duplicate Dataset'!$N76)</f>
        <v>5625</v>
      </c>
      <c r="J76" s="3">
        <v>3</v>
      </c>
      <c r="K76" s="3">
        <v>7</v>
      </c>
      <c r="L76" s="3">
        <v>3</v>
      </c>
      <c r="M76">
        <v>5625</v>
      </c>
    </row>
    <row r="77" spans="1:13" x14ac:dyDescent="0.3">
      <c r="A77" s="42" t="s">
        <v>16</v>
      </c>
      <c r="B77" s="35">
        <f>VLOOKUP(A77,Table7[#All],2,FALSE)</f>
        <v>3</v>
      </c>
      <c r="C77" s="43" t="s">
        <v>35</v>
      </c>
      <c r="D77" s="99">
        <f>VLOOKUP(C77,Table6[#All],2,FALSE)</f>
        <v>7</v>
      </c>
      <c r="E77" s="44" t="s">
        <v>17</v>
      </c>
      <c r="F77" s="99">
        <f>VLOOKUP(E77,Table5[#All],2,FALSE)</f>
        <v>1</v>
      </c>
      <c r="G77" s="46">
        <f>IF('Duplicate Dataset'!$L77&gt;=20,0.95*'Duplicate Dataset'!$N77,'Duplicate Dataset'!$N77)</f>
        <v>10046.25</v>
      </c>
      <c r="J77" s="3">
        <v>3</v>
      </c>
      <c r="K77" s="3">
        <v>7</v>
      </c>
      <c r="L77" s="3">
        <v>1</v>
      </c>
      <c r="M77">
        <v>10046.25</v>
      </c>
    </row>
    <row r="78" spans="1:13" x14ac:dyDescent="0.3">
      <c r="A78" s="35" t="s">
        <v>16</v>
      </c>
      <c r="B78" s="35">
        <f>VLOOKUP(A78,Table7[#All],2,FALSE)</f>
        <v>3</v>
      </c>
      <c r="C78" s="36" t="s">
        <v>35</v>
      </c>
      <c r="D78" s="99">
        <f>VLOOKUP(C78,Table6[#All],2,FALSE)</f>
        <v>7</v>
      </c>
      <c r="E78" s="37" t="s">
        <v>47</v>
      </c>
      <c r="F78" s="99">
        <f>VLOOKUP(E78,Table5[#All],2,FALSE)</f>
        <v>2</v>
      </c>
      <c r="G78" s="39">
        <f>IF('Duplicate Dataset'!$L78&gt;=20,0.95*'Duplicate Dataset'!$N78,'Duplicate Dataset'!$N78)</f>
        <v>9405</v>
      </c>
      <c r="J78" s="3">
        <v>3</v>
      </c>
      <c r="K78" s="3">
        <v>7</v>
      </c>
      <c r="L78" s="3">
        <v>2</v>
      </c>
      <c r="M78">
        <v>9405</v>
      </c>
    </row>
    <row r="79" spans="1:13" x14ac:dyDescent="0.3">
      <c r="A79" s="42" t="s">
        <v>16</v>
      </c>
      <c r="B79" s="35">
        <f>VLOOKUP(A79,Table7[#All],2,FALSE)</f>
        <v>3</v>
      </c>
      <c r="C79" s="43" t="s">
        <v>35</v>
      </c>
      <c r="D79" s="99">
        <f>VLOOKUP(C79,Table6[#All],2,FALSE)</f>
        <v>7</v>
      </c>
      <c r="E79" s="44" t="s">
        <v>47</v>
      </c>
      <c r="F79" s="99">
        <f>VLOOKUP(E79,Table5[#All],2,FALSE)</f>
        <v>2</v>
      </c>
      <c r="G79" s="46">
        <f>IF('Duplicate Dataset'!$L79&gt;=20,0.95*'Duplicate Dataset'!$N79,'Duplicate Dataset'!$N79)</f>
        <v>2200</v>
      </c>
      <c r="J79" s="3">
        <v>3</v>
      </c>
      <c r="K79" s="3">
        <v>7</v>
      </c>
      <c r="L79" s="3">
        <v>2</v>
      </c>
      <c r="M79">
        <v>2200</v>
      </c>
    </row>
    <row r="80" spans="1:13" x14ac:dyDescent="0.3">
      <c r="A80" s="35" t="s">
        <v>16</v>
      </c>
      <c r="B80" s="35">
        <f>VLOOKUP(A80,Table7[#All],2,FALSE)</f>
        <v>3</v>
      </c>
      <c r="C80" s="36" t="s">
        <v>35</v>
      </c>
      <c r="D80" s="99">
        <f>VLOOKUP(C80,Table6[#All],2,FALSE)</f>
        <v>7</v>
      </c>
      <c r="E80" s="37" t="s">
        <v>26</v>
      </c>
      <c r="F80" s="99">
        <f>VLOOKUP(E80,Table5[#All],2,FALSE)</f>
        <v>5</v>
      </c>
      <c r="G80" s="39">
        <f>IF('Duplicate Dataset'!$L80&gt;=20,0.95*'Duplicate Dataset'!$N80,'Duplicate Dataset'!$N80)</f>
        <v>3500</v>
      </c>
      <c r="J80" s="3">
        <v>3</v>
      </c>
      <c r="K80" s="3">
        <v>7</v>
      </c>
      <c r="L80" s="3">
        <v>5</v>
      </c>
      <c r="M80">
        <v>3500</v>
      </c>
    </row>
    <row r="81" spans="1:13" x14ac:dyDescent="0.3">
      <c r="A81" s="27" t="s">
        <v>16</v>
      </c>
      <c r="B81" s="35">
        <f>VLOOKUP(A81,Table7[#All],2,FALSE)</f>
        <v>3</v>
      </c>
      <c r="C81" s="28" t="s">
        <v>35</v>
      </c>
      <c r="D81" s="99">
        <f>VLOOKUP(C81,Table6[#All],2,FALSE)</f>
        <v>7</v>
      </c>
      <c r="E81" s="19" t="s">
        <v>26</v>
      </c>
      <c r="F81" s="99">
        <f>VLOOKUP(E81,Table5[#All],2,FALSE)</f>
        <v>5</v>
      </c>
      <c r="G81" s="24">
        <f>IF('Duplicate Dataset'!$L81&gt;=20,0.95*'Duplicate Dataset'!$N81,'Duplicate Dataset'!$N81)</f>
        <v>4900</v>
      </c>
      <c r="J81" s="3">
        <v>3</v>
      </c>
      <c r="K81" s="3">
        <v>7</v>
      </c>
      <c r="L81" s="3">
        <v>5</v>
      </c>
      <c r="M81">
        <v>4900</v>
      </c>
    </row>
  </sheetData>
  <mergeCells count="1">
    <mergeCell ref="O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C07A-A1CE-4B85-A340-5A1105252089}">
  <dimension ref="A1:J8"/>
  <sheetViews>
    <sheetView workbookViewId="0">
      <selection activeCell="H16" sqref="H16"/>
    </sheetView>
  </sheetViews>
  <sheetFormatPr defaultRowHeight="14.4" x14ac:dyDescent="0.3"/>
  <cols>
    <col min="2" max="2" width="10.109375" customWidth="1"/>
    <col min="5" max="5" width="12.5546875" bestFit="1" customWidth="1"/>
    <col min="6" max="6" width="9.6640625" customWidth="1"/>
    <col min="9" max="10" width="9.44140625" customWidth="1"/>
  </cols>
  <sheetData>
    <row r="1" spans="1:10" x14ac:dyDescent="0.3">
      <c r="A1" s="22" t="s">
        <v>8</v>
      </c>
      <c r="B1" s="22" t="s">
        <v>180</v>
      </c>
      <c r="C1" s="22"/>
      <c r="D1" s="22"/>
      <c r="E1" s="22" t="s">
        <v>181</v>
      </c>
      <c r="F1" s="22" t="s">
        <v>182</v>
      </c>
      <c r="I1" t="s">
        <v>183</v>
      </c>
      <c r="J1" t="s">
        <v>184</v>
      </c>
    </row>
    <row r="2" spans="1:10" x14ac:dyDescent="0.3">
      <c r="A2" t="s">
        <v>17</v>
      </c>
      <c r="B2">
        <v>1</v>
      </c>
      <c r="E2" t="s">
        <v>20</v>
      </c>
      <c r="F2">
        <v>1</v>
      </c>
      <c r="I2" t="s">
        <v>21</v>
      </c>
      <c r="J2">
        <v>1</v>
      </c>
    </row>
    <row r="3" spans="1:10" x14ac:dyDescent="0.3">
      <c r="A3" t="s">
        <v>47</v>
      </c>
      <c r="B3">
        <v>2</v>
      </c>
      <c r="E3" t="s">
        <v>37</v>
      </c>
      <c r="F3">
        <v>2</v>
      </c>
      <c r="I3" t="s">
        <v>29</v>
      </c>
      <c r="J3">
        <v>2</v>
      </c>
    </row>
    <row r="4" spans="1:10" x14ac:dyDescent="0.3">
      <c r="A4" t="s">
        <v>38</v>
      </c>
      <c r="B4">
        <v>3</v>
      </c>
      <c r="E4" t="s">
        <v>45</v>
      </c>
      <c r="F4">
        <v>3</v>
      </c>
      <c r="I4" t="s">
        <v>16</v>
      </c>
      <c r="J4">
        <v>3</v>
      </c>
    </row>
    <row r="5" spans="1:10" x14ac:dyDescent="0.3">
      <c r="A5" t="s">
        <v>32</v>
      </c>
      <c r="B5">
        <v>4</v>
      </c>
      <c r="E5" t="s">
        <v>15</v>
      </c>
      <c r="F5">
        <v>4</v>
      </c>
    </row>
    <row r="6" spans="1:10" x14ac:dyDescent="0.3">
      <c r="A6" t="s">
        <v>26</v>
      </c>
      <c r="B6">
        <v>5</v>
      </c>
      <c r="E6" t="s">
        <v>28</v>
      </c>
      <c r="F6">
        <v>5</v>
      </c>
    </row>
    <row r="7" spans="1:10" x14ac:dyDescent="0.3">
      <c r="A7" t="s">
        <v>22</v>
      </c>
      <c r="B7">
        <v>6</v>
      </c>
      <c r="E7" t="s">
        <v>25</v>
      </c>
      <c r="F7">
        <v>6</v>
      </c>
    </row>
    <row r="8" spans="1:10" x14ac:dyDescent="0.3">
      <c r="E8" t="s">
        <v>35</v>
      </c>
      <c r="F8">
        <v>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09CC-D715-4CA9-90F4-63D910E19EB4}">
  <dimension ref="A1:P81"/>
  <sheetViews>
    <sheetView workbookViewId="0">
      <selection activeCell="G81" sqref="G81"/>
    </sheetView>
  </sheetViews>
  <sheetFormatPr defaultRowHeight="14.4" x14ac:dyDescent="0.3"/>
  <cols>
    <col min="1" max="2" width="9.5546875" bestFit="1" customWidth="1"/>
    <col min="3" max="3" width="11.21875" bestFit="1" customWidth="1"/>
    <col min="4" max="4" width="13.33203125" bestFit="1" customWidth="1"/>
    <col min="5" max="5" width="11.21875" bestFit="1" customWidth="1"/>
    <col min="6" max="6" width="15.77734375" bestFit="1" customWidth="1"/>
    <col min="7" max="7" width="19.109375" bestFit="1" customWidth="1"/>
    <col min="8" max="8" width="18.109375" bestFit="1" customWidth="1"/>
    <col min="9" max="9" width="10.88671875" bestFit="1" customWidth="1"/>
    <col min="10" max="10" width="9.88671875" bestFit="1" customWidth="1"/>
    <col min="11" max="11" width="14.109375" bestFit="1" customWidth="1"/>
    <col min="12" max="12" width="12.33203125" bestFit="1" customWidth="1"/>
    <col min="13" max="13" width="14.88671875" bestFit="1" customWidth="1"/>
    <col min="14" max="14" width="9.6640625" bestFit="1" customWidth="1"/>
    <col min="16" max="16" width="13.88671875" bestFit="1" customWidth="1"/>
  </cols>
  <sheetData>
    <row r="1" spans="1:16" x14ac:dyDescent="0.3">
      <c r="A1" s="30" t="s">
        <v>2</v>
      </c>
      <c r="B1" s="31" t="s">
        <v>3</v>
      </c>
      <c r="C1" s="31" t="s">
        <v>4</v>
      </c>
      <c r="D1" s="31" t="s">
        <v>5</v>
      </c>
      <c r="E1" s="31" t="s">
        <v>6</v>
      </c>
      <c r="F1" s="31" t="s">
        <v>7</v>
      </c>
      <c r="G1" s="31" t="s">
        <v>67</v>
      </c>
      <c r="H1" s="31" t="s">
        <v>68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87</v>
      </c>
      <c r="P1" s="32" t="s">
        <v>88</v>
      </c>
    </row>
    <row r="2" spans="1:16" x14ac:dyDescent="0.3">
      <c r="A2" s="33">
        <v>80</v>
      </c>
      <c r="B2" s="34">
        <v>44011</v>
      </c>
      <c r="C2" s="35" t="s">
        <v>65</v>
      </c>
      <c r="D2" s="36" t="s">
        <v>20</v>
      </c>
      <c r="E2" s="35" t="s">
        <v>21</v>
      </c>
      <c r="F2" s="35">
        <v>136</v>
      </c>
      <c r="G2" s="35" t="str">
        <f>VLOOKUP('Duplicate Dataset'!$F2,'Customer Info'!$A$4:$C$12,2,FALSE)</f>
        <v>Telmark</v>
      </c>
      <c r="H2" s="35" t="str">
        <f>VLOOKUP('Duplicate Dataset'!$F2,'Customer Info'!$A$4:$C$12,3,FALSE)</f>
        <v>Emily Flores</v>
      </c>
      <c r="I2" s="37" t="s">
        <v>17</v>
      </c>
      <c r="J2" s="37" t="s">
        <v>39</v>
      </c>
      <c r="K2" s="37" t="s">
        <v>53</v>
      </c>
      <c r="L2" s="37">
        <v>14</v>
      </c>
      <c r="M2" s="38">
        <v>235</v>
      </c>
      <c r="N2" s="38">
        <v>3290</v>
      </c>
      <c r="O2" s="35" t="str">
        <f>IF('Duplicate Dataset'!$L2&gt;=20,"Y","N")</f>
        <v>N</v>
      </c>
      <c r="P2" s="39">
        <f>IF('Duplicate Dataset'!$L2&gt;=20,0.95*'Duplicate Dataset'!$N2,'Duplicate Dataset'!$N2)</f>
        <v>3290</v>
      </c>
    </row>
    <row r="3" spans="1:16" x14ac:dyDescent="0.3">
      <c r="A3" s="40">
        <v>77</v>
      </c>
      <c r="B3" s="41">
        <v>44006</v>
      </c>
      <c r="C3" s="42" t="s">
        <v>65</v>
      </c>
      <c r="D3" s="43" t="s">
        <v>20</v>
      </c>
      <c r="E3" s="42" t="s">
        <v>21</v>
      </c>
      <c r="F3" s="42">
        <v>166</v>
      </c>
      <c r="G3" s="42" t="str">
        <f>VLOOKUP('Duplicate Dataset'!$F3,'Customer Info'!$A$4:$C$12,2,FALSE)</f>
        <v>Port Royale</v>
      </c>
      <c r="H3" s="42" t="str">
        <f>VLOOKUP('Duplicate Dataset'!$F3,'Customer Info'!$A$4:$C$12,3,FALSE)</f>
        <v>Dan Hill</v>
      </c>
      <c r="I3" s="44" t="s">
        <v>47</v>
      </c>
      <c r="J3" s="44" t="s">
        <v>39</v>
      </c>
      <c r="K3" s="44" t="s">
        <v>55</v>
      </c>
      <c r="L3" s="44">
        <v>16</v>
      </c>
      <c r="M3" s="45">
        <v>220</v>
      </c>
      <c r="N3" s="45">
        <v>3520</v>
      </c>
      <c r="O3" s="42" t="str">
        <f>IF('Duplicate Dataset'!$L3&gt;=20,"Y","N")</f>
        <v>N</v>
      </c>
      <c r="P3" s="46">
        <f>IF('Duplicate Dataset'!$L3&gt;=20,0.95*'Duplicate Dataset'!$N3,'Duplicate Dataset'!$N3)</f>
        <v>3520</v>
      </c>
    </row>
    <row r="4" spans="1:16" x14ac:dyDescent="0.3">
      <c r="A4" s="33">
        <v>72</v>
      </c>
      <c r="B4" s="34">
        <v>43994</v>
      </c>
      <c r="C4" s="35" t="s">
        <v>65</v>
      </c>
      <c r="D4" s="36" t="s">
        <v>20</v>
      </c>
      <c r="E4" s="35" t="s">
        <v>21</v>
      </c>
      <c r="F4" s="35">
        <v>157</v>
      </c>
      <c r="G4" s="35" t="str">
        <f>VLOOKUP('Duplicate Dataset'!$F4,'Customer Info'!$A$4:$C$12,2,FALSE)</f>
        <v>MarkPlus</v>
      </c>
      <c r="H4" s="35" t="str">
        <f>VLOOKUP('Duplicate Dataset'!$F4,'Customer Info'!$A$4:$C$12,3,FALSE)</f>
        <v>Matt Reed</v>
      </c>
      <c r="I4" s="37" t="s">
        <v>17</v>
      </c>
      <c r="J4" s="37" t="s">
        <v>30</v>
      </c>
      <c r="K4" s="37" t="s">
        <v>31</v>
      </c>
      <c r="L4" s="37">
        <v>15</v>
      </c>
      <c r="M4" s="38">
        <v>235</v>
      </c>
      <c r="N4" s="38">
        <v>3525</v>
      </c>
      <c r="O4" s="35" t="str">
        <f>IF('Duplicate Dataset'!$L4&gt;=20,"Y","N")</f>
        <v>N</v>
      </c>
      <c r="P4" s="39">
        <f>IF('Duplicate Dataset'!$L4&gt;=20,0.95*'Duplicate Dataset'!$N4,'Duplicate Dataset'!$N4)</f>
        <v>3525</v>
      </c>
    </row>
    <row r="5" spans="1:16" x14ac:dyDescent="0.3">
      <c r="A5" s="40">
        <v>40</v>
      </c>
      <c r="B5" s="41">
        <v>43933</v>
      </c>
      <c r="C5" s="42" t="s">
        <v>58</v>
      </c>
      <c r="D5" s="43" t="s">
        <v>20</v>
      </c>
      <c r="E5" s="42" t="s">
        <v>21</v>
      </c>
      <c r="F5" s="42">
        <v>180</v>
      </c>
      <c r="G5" s="42" t="str">
        <f>VLOOKUP('Duplicate Dataset'!$F5,'Customer Info'!$A$4:$C$12,2,FALSE)</f>
        <v>Milago</v>
      </c>
      <c r="H5" s="42" t="str">
        <f>VLOOKUP('Duplicate Dataset'!$F5,'Customer Info'!$A$4:$C$12,3,FALSE)</f>
        <v>Sam Cooper</v>
      </c>
      <c r="I5" s="44" t="s">
        <v>47</v>
      </c>
      <c r="J5" s="44" t="s">
        <v>39</v>
      </c>
      <c r="K5" s="44" t="s">
        <v>55</v>
      </c>
      <c r="L5" s="44">
        <v>24</v>
      </c>
      <c r="M5" s="45">
        <v>220</v>
      </c>
      <c r="N5" s="45">
        <v>5280</v>
      </c>
      <c r="O5" s="42" t="str">
        <f>IF('Duplicate Dataset'!$L5&gt;=20,"Y","N")</f>
        <v>Y</v>
      </c>
      <c r="P5" s="46">
        <f>IF('Duplicate Dataset'!$L5&gt;=20,0.95*'Duplicate Dataset'!$N5,'Duplicate Dataset'!$N5)</f>
        <v>5016</v>
      </c>
    </row>
    <row r="6" spans="1:16" x14ac:dyDescent="0.3">
      <c r="A6" s="33">
        <v>35</v>
      </c>
      <c r="B6" s="34">
        <v>43923</v>
      </c>
      <c r="C6" s="35" t="s">
        <v>58</v>
      </c>
      <c r="D6" s="36" t="s">
        <v>20</v>
      </c>
      <c r="E6" s="35" t="s">
        <v>21</v>
      </c>
      <c r="F6" s="35">
        <v>136</v>
      </c>
      <c r="G6" s="35" t="str">
        <f>VLOOKUP('Duplicate Dataset'!$F6,'Customer Info'!$A$4:$C$12,2,FALSE)</f>
        <v>Telmark</v>
      </c>
      <c r="H6" s="35" t="str">
        <f>VLOOKUP('Duplicate Dataset'!$F6,'Customer Info'!$A$4:$C$12,3,FALSE)</f>
        <v>Emily Flores</v>
      </c>
      <c r="I6" s="37" t="s">
        <v>38</v>
      </c>
      <c r="J6" s="37" t="s">
        <v>18</v>
      </c>
      <c r="K6" s="37" t="s">
        <v>51</v>
      </c>
      <c r="L6" s="37">
        <v>15</v>
      </c>
      <c r="M6" s="38">
        <v>375</v>
      </c>
      <c r="N6" s="38">
        <v>5625</v>
      </c>
      <c r="O6" s="35" t="str">
        <f>IF('Duplicate Dataset'!$L6&gt;=20,"Y","N")</f>
        <v>N</v>
      </c>
      <c r="P6" s="39">
        <f>IF('Duplicate Dataset'!$L6&gt;=20,0.95*'Duplicate Dataset'!$N6,'Duplicate Dataset'!$N6)</f>
        <v>5625</v>
      </c>
    </row>
    <row r="7" spans="1:16" x14ac:dyDescent="0.3">
      <c r="A7" s="40">
        <v>30</v>
      </c>
      <c r="B7" s="41">
        <v>43908</v>
      </c>
      <c r="C7" s="42" t="s">
        <v>50</v>
      </c>
      <c r="D7" s="43" t="s">
        <v>20</v>
      </c>
      <c r="E7" s="42" t="s">
        <v>21</v>
      </c>
      <c r="F7" s="42">
        <v>152</v>
      </c>
      <c r="G7" s="42" t="str">
        <f>VLOOKUP('Duplicate Dataset'!$F7,'Customer Info'!$A$4:$C$12,2,FALSE)</f>
        <v>Secspace</v>
      </c>
      <c r="H7" s="42" t="str">
        <f>VLOOKUP('Duplicate Dataset'!$F7,'Customer Info'!$A$4:$C$12,3,FALSE)</f>
        <v>Rob Nelson</v>
      </c>
      <c r="I7" s="44" t="s">
        <v>47</v>
      </c>
      <c r="J7" s="44" t="s">
        <v>33</v>
      </c>
      <c r="K7" s="44" t="s">
        <v>57</v>
      </c>
      <c r="L7" s="44">
        <v>28</v>
      </c>
      <c r="M7" s="45">
        <v>220</v>
      </c>
      <c r="N7" s="45">
        <v>6160</v>
      </c>
      <c r="O7" s="42" t="str">
        <f>IF('Duplicate Dataset'!$L7&gt;=20,"Y","N")</f>
        <v>Y</v>
      </c>
      <c r="P7" s="46">
        <f>IF('Duplicate Dataset'!$L7&gt;=20,0.95*'Duplicate Dataset'!$N7,'Duplicate Dataset'!$N7)</f>
        <v>5852</v>
      </c>
    </row>
    <row r="8" spans="1:16" x14ac:dyDescent="0.3">
      <c r="A8" s="33">
        <v>25</v>
      </c>
      <c r="B8" s="34">
        <v>43897</v>
      </c>
      <c r="C8" s="35" t="s">
        <v>50</v>
      </c>
      <c r="D8" s="36" t="s">
        <v>20</v>
      </c>
      <c r="E8" s="35" t="s">
        <v>21</v>
      </c>
      <c r="F8" s="35">
        <v>180</v>
      </c>
      <c r="G8" s="35" t="str">
        <f>VLOOKUP('Duplicate Dataset'!$F8,'Customer Info'!$A$4:$C$12,2,FALSE)</f>
        <v>Milago</v>
      </c>
      <c r="H8" s="35" t="str">
        <f>VLOOKUP('Duplicate Dataset'!$F8,'Customer Info'!$A$4:$C$12,3,FALSE)</f>
        <v>Sam Cooper</v>
      </c>
      <c r="I8" s="37" t="s">
        <v>17</v>
      </c>
      <c r="J8" s="37" t="s">
        <v>39</v>
      </c>
      <c r="K8" s="37" t="s">
        <v>53</v>
      </c>
      <c r="L8" s="37">
        <v>22</v>
      </c>
      <c r="M8" s="38">
        <v>235</v>
      </c>
      <c r="N8" s="38">
        <v>5170</v>
      </c>
      <c r="O8" s="35" t="str">
        <f>IF('Duplicate Dataset'!$L8&gt;=20,"Y","N")</f>
        <v>Y</v>
      </c>
      <c r="P8" s="39">
        <f>IF('Duplicate Dataset'!$L8&gt;=20,0.95*'Duplicate Dataset'!$N8,'Duplicate Dataset'!$N8)</f>
        <v>4911.5</v>
      </c>
    </row>
    <row r="9" spans="1:16" x14ac:dyDescent="0.3">
      <c r="A9" s="40">
        <v>20</v>
      </c>
      <c r="B9" s="41">
        <v>43882</v>
      </c>
      <c r="C9" s="42" t="s">
        <v>42</v>
      </c>
      <c r="D9" s="43" t="s">
        <v>20</v>
      </c>
      <c r="E9" s="42" t="s">
        <v>21</v>
      </c>
      <c r="F9" s="42">
        <v>132</v>
      </c>
      <c r="G9" s="42" t="str">
        <f>VLOOKUP('Duplicate Dataset'!$F9,'Customer Info'!$A$4:$C$12,2,FALSE)</f>
        <v>Bankia</v>
      </c>
      <c r="H9" s="42" t="str">
        <f>VLOOKUP('Duplicate Dataset'!$F9,'Customer Info'!$A$4:$C$12,3,FALSE)</f>
        <v>Lucas Adams</v>
      </c>
      <c r="I9" s="44" t="s">
        <v>32</v>
      </c>
      <c r="J9" s="44" t="s">
        <v>18</v>
      </c>
      <c r="K9" s="44" t="s">
        <v>49</v>
      </c>
      <c r="L9" s="44">
        <v>12</v>
      </c>
      <c r="M9" s="45">
        <v>295</v>
      </c>
      <c r="N9" s="45">
        <v>3540</v>
      </c>
      <c r="O9" s="42" t="str">
        <f>IF('Duplicate Dataset'!$L9&gt;=20,"Y","N")</f>
        <v>N</v>
      </c>
      <c r="P9" s="46">
        <f>IF('Duplicate Dataset'!$L9&gt;=20,0.95*'Duplicate Dataset'!$N9,'Duplicate Dataset'!$N9)</f>
        <v>3540</v>
      </c>
    </row>
    <row r="10" spans="1:16" x14ac:dyDescent="0.3">
      <c r="A10" s="33">
        <v>15</v>
      </c>
      <c r="B10" s="34">
        <v>43871</v>
      </c>
      <c r="C10" s="35" t="s">
        <v>42</v>
      </c>
      <c r="D10" s="36" t="s">
        <v>20</v>
      </c>
      <c r="E10" s="35" t="s">
        <v>21</v>
      </c>
      <c r="F10" s="35">
        <v>180</v>
      </c>
      <c r="G10" s="35" t="str">
        <f>VLOOKUP('Duplicate Dataset'!$F10,'Customer Info'!$A$4:$C$12,2,FALSE)</f>
        <v>Milago</v>
      </c>
      <c r="H10" s="35" t="str">
        <f>VLOOKUP('Duplicate Dataset'!$F10,'Customer Info'!$A$4:$C$12,3,FALSE)</f>
        <v>Sam Cooper</v>
      </c>
      <c r="I10" s="37" t="s">
        <v>26</v>
      </c>
      <c r="J10" s="37" t="s">
        <v>39</v>
      </c>
      <c r="K10" s="37" t="s">
        <v>46</v>
      </c>
      <c r="L10" s="37">
        <v>32</v>
      </c>
      <c r="M10" s="38">
        <v>350</v>
      </c>
      <c r="N10" s="38">
        <v>11200</v>
      </c>
      <c r="O10" s="35" t="str">
        <f>IF('Duplicate Dataset'!$L10&gt;=20,"Y","N")</f>
        <v>Y</v>
      </c>
      <c r="P10" s="39">
        <f>IF('Duplicate Dataset'!$L10&gt;=20,0.95*'Duplicate Dataset'!$N10,'Duplicate Dataset'!$N10)</f>
        <v>10640</v>
      </c>
    </row>
    <row r="11" spans="1:16" x14ac:dyDescent="0.3">
      <c r="A11" s="40">
        <v>8</v>
      </c>
      <c r="B11" s="41">
        <v>43852</v>
      </c>
      <c r="C11" s="42" t="s">
        <v>14</v>
      </c>
      <c r="D11" s="43" t="s">
        <v>20</v>
      </c>
      <c r="E11" s="42" t="s">
        <v>21</v>
      </c>
      <c r="F11" s="42">
        <v>132</v>
      </c>
      <c r="G11" s="42" t="str">
        <f>VLOOKUP('Duplicate Dataset'!$F11,'Customer Info'!$A$4:$C$12,2,FALSE)</f>
        <v>Bankia</v>
      </c>
      <c r="H11" s="42" t="str">
        <f>VLOOKUP('Duplicate Dataset'!$F11,'Customer Info'!$A$4:$C$12,3,FALSE)</f>
        <v>Lucas Adams</v>
      </c>
      <c r="I11" s="44" t="s">
        <v>17</v>
      </c>
      <c r="J11" s="44" t="s">
        <v>30</v>
      </c>
      <c r="K11" s="44" t="s">
        <v>31</v>
      </c>
      <c r="L11" s="44">
        <v>22</v>
      </c>
      <c r="M11" s="45">
        <v>235</v>
      </c>
      <c r="N11" s="45">
        <v>5170</v>
      </c>
      <c r="O11" s="42" t="str">
        <f>IF('Duplicate Dataset'!$L11&gt;=20,"Y","N")</f>
        <v>Y</v>
      </c>
      <c r="P11" s="46">
        <f>IF('Duplicate Dataset'!$L11&gt;=20,0.95*'Duplicate Dataset'!$N11,'Duplicate Dataset'!$N11)</f>
        <v>4911.5</v>
      </c>
    </row>
    <row r="12" spans="1:16" x14ac:dyDescent="0.3">
      <c r="A12" s="33">
        <v>2</v>
      </c>
      <c r="B12" s="34">
        <v>43836</v>
      </c>
      <c r="C12" s="35" t="s">
        <v>14</v>
      </c>
      <c r="D12" s="36" t="s">
        <v>20</v>
      </c>
      <c r="E12" s="35" t="s">
        <v>21</v>
      </c>
      <c r="F12" s="35">
        <v>144</v>
      </c>
      <c r="G12" s="35" t="str">
        <f>VLOOKUP('Duplicate Dataset'!$F12,'Customer Info'!$A$4:$C$12,2,FALSE)</f>
        <v>Affinity</v>
      </c>
      <c r="H12" s="35" t="str">
        <f>VLOOKUP('Duplicate Dataset'!$F12,'Customer Info'!$A$4:$C$12,3,FALSE)</f>
        <v>Christina Bell</v>
      </c>
      <c r="I12" s="37" t="s">
        <v>22</v>
      </c>
      <c r="J12" s="37" t="s">
        <v>23</v>
      </c>
      <c r="K12" s="37" t="s">
        <v>24</v>
      </c>
      <c r="L12" s="37">
        <v>22</v>
      </c>
      <c r="M12" s="38">
        <v>260</v>
      </c>
      <c r="N12" s="38">
        <v>5720</v>
      </c>
      <c r="O12" s="35" t="str">
        <f>IF('Duplicate Dataset'!$L12&gt;=20,"Y","N")</f>
        <v>Y</v>
      </c>
      <c r="P12" s="39">
        <f>IF('Duplicate Dataset'!$L12&gt;=20,0.95*'Duplicate Dataset'!$N12,'Duplicate Dataset'!$N12)</f>
        <v>5434</v>
      </c>
    </row>
    <row r="13" spans="1:16" x14ac:dyDescent="0.3">
      <c r="A13" s="40">
        <v>75</v>
      </c>
      <c r="B13" s="41">
        <v>44000</v>
      </c>
      <c r="C13" s="42" t="s">
        <v>65</v>
      </c>
      <c r="D13" s="43" t="s">
        <v>37</v>
      </c>
      <c r="E13" s="42" t="s">
        <v>29</v>
      </c>
      <c r="F13" s="42">
        <v>166</v>
      </c>
      <c r="G13" s="42" t="str">
        <f>VLOOKUP('Duplicate Dataset'!$F13,'Customer Info'!$A$4:$C$12,2,FALSE)</f>
        <v>Port Royale</v>
      </c>
      <c r="H13" s="42" t="str">
        <f>VLOOKUP('Duplicate Dataset'!$F13,'Customer Info'!$A$4:$C$12,3,FALSE)</f>
        <v>Dan Hill</v>
      </c>
      <c r="I13" s="44" t="s">
        <v>22</v>
      </c>
      <c r="J13" s="44" t="s">
        <v>23</v>
      </c>
      <c r="K13" s="44" t="s">
        <v>24</v>
      </c>
      <c r="L13" s="44">
        <v>35</v>
      </c>
      <c r="M13" s="45">
        <v>260</v>
      </c>
      <c r="N13" s="45">
        <v>9100</v>
      </c>
      <c r="O13" s="42" t="str">
        <f>IF('Duplicate Dataset'!$L13&gt;=20,"Y","N")</f>
        <v>Y</v>
      </c>
      <c r="P13" s="46">
        <f>IF('Duplicate Dataset'!$L13&gt;=20,0.95*'Duplicate Dataset'!$N13,'Duplicate Dataset'!$N13)</f>
        <v>8645</v>
      </c>
    </row>
    <row r="14" spans="1:16" x14ac:dyDescent="0.3">
      <c r="A14" s="33">
        <v>68</v>
      </c>
      <c r="B14" s="34">
        <v>43987</v>
      </c>
      <c r="C14" s="35" t="s">
        <v>65</v>
      </c>
      <c r="D14" s="36" t="s">
        <v>37</v>
      </c>
      <c r="E14" s="35" t="s">
        <v>29</v>
      </c>
      <c r="F14" s="35">
        <v>136</v>
      </c>
      <c r="G14" s="35" t="str">
        <f>VLOOKUP('Duplicate Dataset'!$F14,'Customer Info'!$A$4:$C$12,2,FALSE)</f>
        <v>Telmark</v>
      </c>
      <c r="H14" s="35" t="str">
        <f>VLOOKUP('Duplicate Dataset'!$F14,'Customer Info'!$A$4:$C$12,3,FALSE)</f>
        <v>Emily Flores</v>
      </c>
      <c r="I14" s="37" t="s">
        <v>22</v>
      </c>
      <c r="J14" s="37" t="s">
        <v>33</v>
      </c>
      <c r="K14" s="37" t="s">
        <v>59</v>
      </c>
      <c r="L14" s="37">
        <v>26</v>
      </c>
      <c r="M14" s="38">
        <v>260</v>
      </c>
      <c r="N14" s="38">
        <v>6760</v>
      </c>
      <c r="O14" s="35" t="str">
        <f>IF('Duplicate Dataset'!$L14&gt;=20,"Y","N")</f>
        <v>Y</v>
      </c>
      <c r="P14" s="39">
        <f>IF('Duplicate Dataset'!$L14&gt;=20,0.95*'Duplicate Dataset'!$N14,'Duplicate Dataset'!$N14)</f>
        <v>6422</v>
      </c>
    </row>
    <row r="15" spans="1:16" x14ac:dyDescent="0.3">
      <c r="A15" s="40">
        <v>66</v>
      </c>
      <c r="B15" s="41">
        <v>43984</v>
      </c>
      <c r="C15" s="42" t="s">
        <v>65</v>
      </c>
      <c r="D15" s="43" t="s">
        <v>37</v>
      </c>
      <c r="E15" s="42" t="s">
        <v>29</v>
      </c>
      <c r="F15" s="42">
        <v>178</v>
      </c>
      <c r="G15" s="42" t="str">
        <f>VLOOKUP('Duplicate Dataset'!$F15,'Customer Info'!$A$4:$C$12,2,FALSE)</f>
        <v>Vento</v>
      </c>
      <c r="H15" s="42" t="str">
        <f>VLOOKUP('Duplicate Dataset'!$F15,'Customer Info'!$A$4:$C$12,3,FALSE)</f>
        <v>Amanda Wood</v>
      </c>
      <c r="I15" s="44" t="s">
        <v>38</v>
      </c>
      <c r="J15" s="44" t="s">
        <v>33</v>
      </c>
      <c r="K15" s="44" t="s">
        <v>44</v>
      </c>
      <c r="L15" s="44">
        <v>33</v>
      </c>
      <c r="M15" s="45">
        <v>375</v>
      </c>
      <c r="N15" s="45">
        <v>12375</v>
      </c>
      <c r="O15" s="42" t="str">
        <f>IF('Duplicate Dataset'!$L15&gt;=20,"Y","N")</f>
        <v>Y</v>
      </c>
      <c r="P15" s="46">
        <f>IF('Duplicate Dataset'!$L15&gt;=20,0.95*'Duplicate Dataset'!$N15,'Duplicate Dataset'!$N15)</f>
        <v>11756.25</v>
      </c>
    </row>
    <row r="16" spans="1:16" x14ac:dyDescent="0.3">
      <c r="A16" s="33">
        <v>64</v>
      </c>
      <c r="B16" s="34">
        <v>43978</v>
      </c>
      <c r="C16" s="35" t="s">
        <v>60</v>
      </c>
      <c r="D16" s="36" t="s">
        <v>37</v>
      </c>
      <c r="E16" s="35" t="s">
        <v>29</v>
      </c>
      <c r="F16" s="35">
        <v>157</v>
      </c>
      <c r="G16" s="35" t="str">
        <f>VLOOKUP('Duplicate Dataset'!$F16,'Customer Info'!$A$4:$C$12,2,FALSE)</f>
        <v>MarkPlus</v>
      </c>
      <c r="H16" s="35" t="str">
        <f>VLOOKUP('Duplicate Dataset'!$F16,'Customer Info'!$A$4:$C$12,3,FALSE)</f>
        <v>Matt Reed</v>
      </c>
      <c r="I16" s="37" t="s">
        <v>47</v>
      </c>
      <c r="J16" s="37" t="s">
        <v>39</v>
      </c>
      <c r="K16" s="37" t="s">
        <v>55</v>
      </c>
      <c r="L16" s="37">
        <v>15</v>
      </c>
      <c r="M16" s="38">
        <v>220</v>
      </c>
      <c r="N16" s="38">
        <v>3300</v>
      </c>
      <c r="O16" s="35" t="str">
        <f>IF('Duplicate Dataset'!$L16&gt;=20,"Y","N")</f>
        <v>N</v>
      </c>
      <c r="P16" s="39">
        <f>IF('Duplicate Dataset'!$L16&gt;=20,0.95*'Duplicate Dataset'!$N16,'Duplicate Dataset'!$N16)</f>
        <v>3300</v>
      </c>
    </row>
    <row r="17" spans="1:16" x14ac:dyDescent="0.3">
      <c r="A17" s="40">
        <v>56</v>
      </c>
      <c r="B17" s="41">
        <v>43964</v>
      </c>
      <c r="C17" s="42" t="s">
        <v>60</v>
      </c>
      <c r="D17" s="43" t="s">
        <v>37</v>
      </c>
      <c r="E17" s="42" t="s">
        <v>29</v>
      </c>
      <c r="F17" s="42">
        <v>180</v>
      </c>
      <c r="G17" s="42" t="str">
        <f>VLOOKUP('Duplicate Dataset'!$F17,'Customer Info'!$A$4:$C$12,2,FALSE)</f>
        <v>Milago</v>
      </c>
      <c r="H17" s="42" t="str">
        <f>VLOOKUP('Duplicate Dataset'!$F17,'Customer Info'!$A$4:$C$12,3,FALSE)</f>
        <v>Sam Cooper</v>
      </c>
      <c r="I17" s="44" t="s">
        <v>22</v>
      </c>
      <c r="J17" s="44" t="s">
        <v>18</v>
      </c>
      <c r="K17" s="44" t="s">
        <v>52</v>
      </c>
      <c r="L17" s="44">
        <v>30</v>
      </c>
      <c r="M17" s="45">
        <v>260</v>
      </c>
      <c r="N17" s="45">
        <v>7800</v>
      </c>
      <c r="O17" s="42" t="str">
        <f>IF('Duplicate Dataset'!$L17&gt;=20,"Y","N")</f>
        <v>Y</v>
      </c>
      <c r="P17" s="46">
        <f>IF('Duplicate Dataset'!$L17&gt;=20,0.95*'Duplicate Dataset'!$N17,'Duplicate Dataset'!$N17)</f>
        <v>7410</v>
      </c>
    </row>
    <row r="18" spans="1:16" x14ac:dyDescent="0.3">
      <c r="A18" s="33">
        <v>50</v>
      </c>
      <c r="B18" s="34">
        <v>43951</v>
      </c>
      <c r="C18" s="35" t="s">
        <v>58</v>
      </c>
      <c r="D18" s="36" t="s">
        <v>37</v>
      </c>
      <c r="E18" s="35" t="s">
        <v>29</v>
      </c>
      <c r="F18" s="35">
        <v>162</v>
      </c>
      <c r="G18" s="35" t="str">
        <f>VLOOKUP('Duplicate Dataset'!$F18,'Customer Info'!$A$4:$C$12,2,FALSE)</f>
        <v>Cruise</v>
      </c>
      <c r="H18" s="35" t="str">
        <f>VLOOKUP('Duplicate Dataset'!$F18,'Customer Info'!$A$4:$C$12,3,FALSE)</f>
        <v>Denise Harris</v>
      </c>
      <c r="I18" s="37" t="s">
        <v>17</v>
      </c>
      <c r="J18" s="37" t="s">
        <v>33</v>
      </c>
      <c r="K18" s="37" t="s">
        <v>56</v>
      </c>
      <c r="L18" s="37">
        <v>38</v>
      </c>
      <c r="M18" s="38">
        <v>235</v>
      </c>
      <c r="N18" s="38">
        <v>8930</v>
      </c>
      <c r="O18" s="35" t="str">
        <f>IF('Duplicate Dataset'!$L18&gt;=20,"Y","N")</f>
        <v>Y</v>
      </c>
      <c r="P18" s="39">
        <f>IF('Duplicate Dataset'!$L18&gt;=20,0.95*'Duplicate Dataset'!$N18,'Duplicate Dataset'!$N18)</f>
        <v>8483.5</v>
      </c>
    </row>
    <row r="19" spans="1:16" x14ac:dyDescent="0.3">
      <c r="A19" s="40">
        <v>19</v>
      </c>
      <c r="B19" s="41">
        <v>43880</v>
      </c>
      <c r="C19" s="42" t="s">
        <v>42</v>
      </c>
      <c r="D19" s="43" t="s">
        <v>37</v>
      </c>
      <c r="E19" s="42" t="s">
        <v>29</v>
      </c>
      <c r="F19" s="42">
        <v>132</v>
      </c>
      <c r="G19" s="42" t="str">
        <f>VLOOKUP('Duplicate Dataset'!$F19,'Customer Info'!$A$4:$C$12,2,FALSE)</f>
        <v>Bankia</v>
      </c>
      <c r="H19" s="42" t="str">
        <f>VLOOKUP('Duplicate Dataset'!$F19,'Customer Info'!$A$4:$C$12,3,FALSE)</f>
        <v>Lucas Adams</v>
      </c>
      <c r="I19" s="44" t="s">
        <v>17</v>
      </c>
      <c r="J19" s="44" t="s">
        <v>30</v>
      </c>
      <c r="K19" s="44" t="s">
        <v>31</v>
      </c>
      <c r="L19" s="44">
        <v>35</v>
      </c>
      <c r="M19" s="45">
        <v>235</v>
      </c>
      <c r="N19" s="45">
        <v>8225</v>
      </c>
      <c r="O19" s="42" t="str">
        <f>IF('Duplicate Dataset'!$L19&gt;=20,"Y","N")</f>
        <v>Y</v>
      </c>
      <c r="P19" s="46">
        <f>IF('Duplicate Dataset'!$L19&gt;=20,0.95*'Duplicate Dataset'!$N19,'Duplicate Dataset'!$N19)</f>
        <v>7813.75</v>
      </c>
    </row>
    <row r="20" spans="1:16" x14ac:dyDescent="0.3">
      <c r="A20" s="33">
        <v>11</v>
      </c>
      <c r="B20" s="34">
        <v>43858</v>
      </c>
      <c r="C20" s="35" t="s">
        <v>14</v>
      </c>
      <c r="D20" s="36" t="s">
        <v>37</v>
      </c>
      <c r="E20" s="35" t="s">
        <v>29</v>
      </c>
      <c r="F20" s="35">
        <v>157</v>
      </c>
      <c r="G20" s="35" t="str">
        <f>VLOOKUP('Duplicate Dataset'!$F20,'Customer Info'!$A$4:$C$12,2,FALSE)</f>
        <v>MarkPlus</v>
      </c>
      <c r="H20" s="35" t="str">
        <f>VLOOKUP('Duplicate Dataset'!$F20,'Customer Info'!$A$4:$C$12,3,FALSE)</f>
        <v>Matt Reed</v>
      </c>
      <c r="I20" s="37" t="s">
        <v>26</v>
      </c>
      <c r="J20" s="37" t="s">
        <v>18</v>
      </c>
      <c r="K20" s="37" t="s">
        <v>27</v>
      </c>
      <c r="L20" s="37">
        <v>33</v>
      </c>
      <c r="M20" s="38">
        <v>350</v>
      </c>
      <c r="N20" s="38">
        <v>11550</v>
      </c>
      <c r="O20" s="35" t="str">
        <f>IF('Duplicate Dataset'!$L20&gt;=20,"Y","N")</f>
        <v>Y</v>
      </c>
      <c r="P20" s="39">
        <f>IF('Duplicate Dataset'!$L20&gt;=20,0.95*'Duplicate Dataset'!$N20,'Duplicate Dataset'!$N20)</f>
        <v>10972.5</v>
      </c>
    </row>
    <row r="21" spans="1:16" x14ac:dyDescent="0.3">
      <c r="A21" s="40">
        <v>7</v>
      </c>
      <c r="B21" s="41">
        <v>43848</v>
      </c>
      <c r="C21" s="42" t="s">
        <v>14</v>
      </c>
      <c r="D21" s="43" t="s">
        <v>37</v>
      </c>
      <c r="E21" s="42" t="s">
        <v>29</v>
      </c>
      <c r="F21" s="42">
        <v>152</v>
      </c>
      <c r="G21" s="42" t="str">
        <f>VLOOKUP('Duplicate Dataset'!$F21,'Customer Info'!$A$4:$C$12,2,FALSE)</f>
        <v>Secspace</v>
      </c>
      <c r="H21" s="42" t="str">
        <f>VLOOKUP('Duplicate Dataset'!$F21,'Customer Info'!$A$4:$C$12,3,FALSE)</f>
        <v>Rob Nelson</v>
      </c>
      <c r="I21" s="44" t="s">
        <v>38</v>
      </c>
      <c r="J21" s="44" t="s">
        <v>39</v>
      </c>
      <c r="K21" s="44" t="s">
        <v>40</v>
      </c>
      <c r="L21" s="44">
        <v>8</v>
      </c>
      <c r="M21" s="45">
        <v>375</v>
      </c>
      <c r="N21" s="45">
        <v>3000</v>
      </c>
      <c r="O21" s="42" t="str">
        <f>IF('Duplicate Dataset'!$L21&gt;=20,"Y","N")</f>
        <v>N</v>
      </c>
      <c r="P21" s="46">
        <f>IF('Duplicate Dataset'!$L21&gt;=20,0.95*'Duplicate Dataset'!$N21,'Duplicate Dataset'!$N21)</f>
        <v>3000</v>
      </c>
    </row>
    <row r="22" spans="1:16" x14ac:dyDescent="0.3">
      <c r="A22" s="33">
        <v>70</v>
      </c>
      <c r="B22" s="34">
        <v>43991</v>
      </c>
      <c r="C22" s="35" t="s">
        <v>65</v>
      </c>
      <c r="D22" s="36" t="s">
        <v>45</v>
      </c>
      <c r="E22" s="35" t="s">
        <v>21</v>
      </c>
      <c r="F22" s="35">
        <v>178</v>
      </c>
      <c r="G22" s="35" t="str">
        <f>VLOOKUP('Duplicate Dataset'!$F22,'Customer Info'!$A$4:$C$12,2,FALSE)</f>
        <v>Vento</v>
      </c>
      <c r="H22" s="35" t="str">
        <f>VLOOKUP('Duplicate Dataset'!$F22,'Customer Info'!$A$4:$C$12,3,FALSE)</f>
        <v>Amanda Wood</v>
      </c>
      <c r="I22" s="37" t="s">
        <v>32</v>
      </c>
      <c r="J22" s="37" t="s">
        <v>18</v>
      </c>
      <c r="K22" s="37" t="s">
        <v>49</v>
      </c>
      <c r="L22" s="37">
        <v>10</v>
      </c>
      <c r="M22" s="38">
        <v>295</v>
      </c>
      <c r="N22" s="38">
        <v>2950</v>
      </c>
      <c r="O22" s="35" t="str">
        <f>IF('Duplicate Dataset'!$L22&gt;=20,"Y","N")</f>
        <v>N</v>
      </c>
      <c r="P22" s="39">
        <f>IF('Duplicate Dataset'!$L22&gt;=20,0.95*'Duplicate Dataset'!$N22,'Duplicate Dataset'!$N22)</f>
        <v>2950</v>
      </c>
    </row>
    <row r="23" spans="1:16" x14ac:dyDescent="0.3">
      <c r="A23" s="40">
        <v>61</v>
      </c>
      <c r="B23" s="41">
        <v>43972</v>
      </c>
      <c r="C23" s="42" t="s">
        <v>60</v>
      </c>
      <c r="D23" s="43" t="s">
        <v>45</v>
      </c>
      <c r="E23" s="42" t="s">
        <v>21</v>
      </c>
      <c r="F23" s="42">
        <v>162</v>
      </c>
      <c r="G23" s="42" t="str">
        <f>VLOOKUP('Duplicate Dataset'!$F23,'Customer Info'!$A$4:$C$12,2,FALSE)</f>
        <v>Cruise</v>
      </c>
      <c r="H23" s="42" t="str">
        <f>VLOOKUP('Duplicate Dataset'!$F23,'Customer Info'!$A$4:$C$12,3,FALSE)</f>
        <v>Denise Harris</v>
      </c>
      <c r="I23" s="44" t="s">
        <v>26</v>
      </c>
      <c r="J23" s="44" t="s">
        <v>39</v>
      </c>
      <c r="K23" s="44" t="s">
        <v>46</v>
      </c>
      <c r="L23" s="44">
        <v>45</v>
      </c>
      <c r="M23" s="45">
        <v>350</v>
      </c>
      <c r="N23" s="45">
        <v>15750</v>
      </c>
      <c r="O23" s="42" t="str">
        <f>IF('Duplicate Dataset'!$L23&gt;=20,"Y","N")</f>
        <v>Y</v>
      </c>
      <c r="P23" s="46">
        <f>IF('Duplicate Dataset'!$L23&gt;=20,0.95*'Duplicate Dataset'!$N23,'Duplicate Dataset'!$N23)</f>
        <v>14962.5</v>
      </c>
    </row>
    <row r="24" spans="1:16" x14ac:dyDescent="0.3">
      <c r="A24" s="33">
        <v>52</v>
      </c>
      <c r="B24" s="34">
        <v>43954</v>
      </c>
      <c r="C24" s="35" t="s">
        <v>60</v>
      </c>
      <c r="D24" s="36" t="s">
        <v>45</v>
      </c>
      <c r="E24" s="35" t="s">
        <v>21</v>
      </c>
      <c r="F24" s="35">
        <v>162</v>
      </c>
      <c r="G24" s="35" t="str">
        <f>VLOOKUP('Duplicate Dataset'!$F24,'Customer Info'!$A$4:$C$12,2,FALSE)</f>
        <v>Cruise</v>
      </c>
      <c r="H24" s="35" t="str">
        <f>VLOOKUP('Duplicate Dataset'!$F24,'Customer Info'!$A$4:$C$12,3,FALSE)</f>
        <v>Denise Harris</v>
      </c>
      <c r="I24" s="37" t="s">
        <v>32</v>
      </c>
      <c r="J24" s="37" t="s">
        <v>23</v>
      </c>
      <c r="K24" s="37" t="s">
        <v>62</v>
      </c>
      <c r="L24" s="37">
        <v>15</v>
      </c>
      <c r="M24" s="38">
        <v>295</v>
      </c>
      <c r="N24" s="38">
        <v>4425</v>
      </c>
      <c r="O24" s="35" t="str">
        <f>IF('Duplicate Dataset'!$L24&gt;=20,"Y","N")</f>
        <v>N</v>
      </c>
      <c r="P24" s="39">
        <f>IF('Duplicate Dataset'!$L24&gt;=20,0.95*'Duplicate Dataset'!$N24,'Duplicate Dataset'!$N24)</f>
        <v>4425</v>
      </c>
    </row>
    <row r="25" spans="1:16" x14ac:dyDescent="0.3">
      <c r="A25" s="40">
        <v>48</v>
      </c>
      <c r="B25" s="41">
        <v>43948</v>
      </c>
      <c r="C25" s="42" t="s">
        <v>58</v>
      </c>
      <c r="D25" s="43" t="s">
        <v>45</v>
      </c>
      <c r="E25" s="42" t="s">
        <v>21</v>
      </c>
      <c r="F25" s="42">
        <v>132</v>
      </c>
      <c r="G25" s="42" t="str">
        <f>VLOOKUP('Duplicate Dataset'!$F25,'Customer Info'!$A$4:$C$12,2,FALSE)</f>
        <v>Bankia</v>
      </c>
      <c r="H25" s="42" t="str">
        <f>VLOOKUP('Duplicate Dataset'!$F25,'Customer Info'!$A$4:$C$12,3,FALSE)</f>
        <v>Lucas Adams</v>
      </c>
      <c r="I25" s="44" t="s">
        <v>32</v>
      </c>
      <c r="J25" s="44" t="s">
        <v>30</v>
      </c>
      <c r="K25" s="44" t="s">
        <v>54</v>
      </c>
      <c r="L25" s="44">
        <v>18</v>
      </c>
      <c r="M25" s="45">
        <v>295</v>
      </c>
      <c r="N25" s="45">
        <v>5310</v>
      </c>
      <c r="O25" s="42" t="str">
        <f>IF('Duplicate Dataset'!$L25&gt;=20,"Y","N")</f>
        <v>N</v>
      </c>
      <c r="P25" s="46">
        <f>IF('Duplicate Dataset'!$L25&gt;=20,0.95*'Duplicate Dataset'!$N25,'Duplicate Dataset'!$N25)</f>
        <v>5310</v>
      </c>
    </row>
    <row r="26" spans="1:16" x14ac:dyDescent="0.3">
      <c r="A26" s="33">
        <v>42</v>
      </c>
      <c r="B26" s="34">
        <v>43936</v>
      </c>
      <c r="C26" s="35" t="s">
        <v>58</v>
      </c>
      <c r="D26" s="36" t="s">
        <v>45</v>
      </c>
      <c r="E26" s="35" t="s">
        <v>21</v>
      </c>
      <c r="F26" s="35">
        <v>144</v>
      </c>
      <c r="G26" s="35" t="str">
        <f>VLOOKUP('Duplicate Dataset'!$F26,'Customer Info'!$A$4:$C$12,2,FALSE)</f>
        <v>Affinity</v>
      </c>
      <c r="H26" s="35" t="str">
        <f>VLOOKUP('Duplicate Dataset'!$F26,'Customer Info'!$A$4:$C$12,3,FALSE)</f>
        <v>Christina Bell</v>
      </c>
      <c r="I26" s="37" t="s">
        <v>22</v>
      </c>
      <c r="J26" s="37" t="s">
        <v>23</v>
      </c>
      <c r="K26" s="37" t="s">
        <v>24</v>
      </c>
      <c r="L26" s="37">
        <v>15</v>
      </c>
      <c r="M26" s="38">
        <v>260</v>
      </c>
      <c r="N26" s="38">
        <v>3900</v>
      </c>
      <c r="O26" s="35" t="str">
        <f>IF('Duplicate Dataset'!$L26&gt;=20,"Y","N")</f>
        <v>N</v>
      </c>
      <c r="P26" s="39">
        <f>IF('Duplicate Dataset'!$L26&gt;=20,0.95*'Duplicate Dataset'!$N26,'Duplicate Dataset'!$N26)</f>
        <v>3900</v>
      </c>
    </row>
    <row r="27" spans="1:16" x14ac:dyDescent="0.3">
      <c r="A27" s="40">
        <v>41</v>
      </c>
      <c r="B27" s="41">
        <v>43935</v>
      </c>
      <c r="C27" s="42" t="s">
        <v>58</v>
      </c>
      <c r="D27" s="43" t="s">
        <v>45</v>
      </c>
      <c r="E27" s="42" t="s">
        <v>21</v>
      </c>
      <c r="F27" s="42">
        <v>132</v>
      </c>
      <c r="G27" s="42" t="str">
        <f>VLOOKUP('Duplicate Dataset'!$F27,'Customer Info'!$A$4:$C$12,2,FALSE)</f>
        <v>Bankia</v>
      </c>
      <c r="H27" s="42" t="str">
        <f>VLOOKUP('Duplicate Dataset'!$F27,'Customer Info'!$A$4:$C$12,3,FALSE)</f>
        <v>Lucas Adams</v>
      </c>
      <c r="I27" s="44" t="s">
        <v>38</v>
      </c>
      <c r="J27" s="44" t="s">
        <v>18</v>
      </c>
      <c r="K27" s="44" t="s">
        <v>51</v>
      </c>
      <c r="L27" s="44">
        <v>30</v>
      </c>
      <c r="M27" s="45">
        <v>375</v>
      </c>
      <c r="N27" s="45">
        <v>11250</v>
      </c>
      <c r="O27" s="42" t="str">
        <f>IF('Duplicate Dataset'!$L27&gt;=20,"Y","N")</f>
        <v>Y</v>
      </c>
      <c r="P27" s="46">
        <f>IF('Duplicate Dataset'!$L27&gt;=20,0.95*'Duplicate Dataset'!$N27,'Duplicate Dataset'!$N27)</f>
        <v>10687.5</v>
      </c>
    </row>
    <row r="28" spans="1:16" x14ac:dyDescent="0.3">
      <c r="A28" s="33">
        <v>36</v>
      </c>
      <c r="B28" s="34">
        <v>43927</v>
      </c>
      <c r="C28" s="35" t="s">
        <v>58</v>
      </c>
      <c r="D28" s="36" t="s">
        <v>45</v>
      </c>
      <c r="E28" s="35" t="s">
        <v>21</v>
      </c>
      <c r="F28" s="35">
        <v>132</v>
      </c>
      <c r="G28" s="35" t="str">
        <f>VLOOKUP('Duplicate Dataset'!$F28,'Customer Info'!$A$4:$C$12,2,FALSE)</f>
        <v>Bankia</v>
      </c>
      <c r="H28" s="35" t="str">
        <f>VLOOKUP('Duplicate Dataset'!$F28,'Customer Info'!$A$4:$C$12,3,FALSE)</f>
        <v>Lucas Adams</v>
      </c>
      <c r="I28" s="37" t="s">
        <v>26</v>
      </c>
      <c r="J28" s="37" t="s">
        <v>18</v>
      </c>
      <c r="K28" s="37" t="s">
        <v>27</v>
      </c>
      <c r="L28" s="37">
        <v>14</v>
      </c>
      <c r="M28" s="38">
        <v>350</v>
      </c>
      <c r="N28" s="38">
        <v>4900</v>
      </c>
      <c r="O28" s="35" t="str">
        <f>IF('Duplicate Dataset'!$L28&gt;=20,"Y","N")</f>
        <v>N</v>
      </c>
      <c r="P28" s="39">
        <f>IF('Duplicate Dataset'!$L28&gt;=20,0.95*'Duplicate Dataset'!$N28,'Duplicate Dataset'!$N28)</f>
        <v>4900</v>
      </c>
    </row>
    <row r="29" spans="1:16" x14ac:dyDescent="0.3">
      <c r="A29" s="40">
        <v>31</v>
      </c>
      <c r="B29" s="41">
        <v>43913</v>
      </c>
      <c r="C29" s="42" t="s">
        <v>50</v>
      </c>
      <c r="D29" s="43" t="s">
        <v>45</v>
      </c>
      <c r="E29" s="42" t="s">
        <v>21</v>
      </c>
      <c r="F29" s="42">
        <v>162</v>
      </c>
      <c r="G29" s="42" t="str">
        <f>VLOOKUP('Duplicate Dataset'!$F29,'Customer Info'!$A$4:$C$12,2,FALSE)</f>
        <v>Cruise</v>
      </c>
      <c r="H29" s="42" t="str">
        <f>VLOOKUP('Duplicate Dataset'!$F29,'Customer Info'!$A$4:$C$12,3,FALSE)</f>
        <v>Denise Harris</v>
      </c>
      <c r="I29" s="44" t="s">
        <v>17</v>
      </c>
      <c r="J29" s="44" t="s">
        <v>18</v>
      </c>
      <c r="K29" s="44" t="s">
        <v>19</v>
      </c>
      <c r="L29" s="44">
        <v>12</v>
      </c>
      <c r="M29" s="45">
        <v>235</v>
      </c>
      <c r="N29" s="45">
        <v>2820</v>
      </c>
      <c r="O29" s="42" t="str">
        <f>IF('Duplicate Dataset'!$L29&gt;=20,"Y","N")</f>
        <v>N</v>
      </c>
      <c r="P29" s="46">
        <f>IF('Duplicate Dataset'!$L29&gt;=20,0.95*'Duplicate Dataset'!$N29,'Duplicate Dataset'!$N29)</f>
        <v>2820</v>
      </c>
    </row>
    <row r="30" spans="1:16" x14ac:dyDescent="0.3">
      <c r="A30" s="33">
        <v>29</v>
      </c>
      <c r="B30" s="34">
        <v>43904</v>
      </c>
      <c r="C30" s="35" t="s">
        <v>50</v>
      </c>
      <c r="D30" s="36" t="s">
        <v>45</v>
      </c>
      <c r="E30" s="35" t="s">
        <v>21</v>
      </c>
      <c r="F30" s="35">
        <v>157</v>
      </c>
      <c r="G30" s="35" t="str">
        <f>VLOOKUP('Duplicate Dataset'!$F30,'Customer Info'!$A$4:$C$12,2,FALSE)</f>
        <v>MarkPlus</v>
      </c>
      <c r="H30" s="35" t="str">
        <f>VLOOKUP('Duplicate Dataset'!$F30,'Customer Info'!$A$4:$C$12,3,FALSE)</f>
        <v>Matt Reed</v>
      </c>
      <c r="I30" s="37" t="s">
        <v>17</v>
      </c>
      <c r="J30" s="37" t="s">
        <v>33</v>
      </c>
      <c r="K30" s="37" t="s">
        <v>56</v>
      </c>
      <c r="L30" s="37">
        <v>14</v>
      </c>
      <c r="M30" s="38">
        <v>235</v>
      </c>
      <c r="N30" s="38">
        <v>3290</v>
      </c>
      <c r="O30" s="35" t="str">
        <f>IF('Duplicate Dataset'!$L30&gt;=20,"Y","N")</f>
        <v>N</v>
      </c>
      <c r="P30" s="39">
        <f>IF('Duplicate Dataset'!$L30&gt;=20,0.95*'Duplicate Dataset'!$N30,'Duplicate Dataset'!$N30)</f>
        <v>3290</v>
      </c>
    </row>
    <row r="31" spans="1:16" x14ac:dyDescent="0.3">
      <c r="A31" s="40">
        <v>24</v>
      </c>
      <c r="B31" s="41">
        <v>43894</v>
      </c>
      <c r="C31" s="42" t="s">
        <v>50</v>
      </c>
      <c r="D31" s="43" t="s">
        <v>45</v>
      </c>
      <c r="E31" s="42" t="s">
        <v>21</v>
      </c>
      <c r="F31" s="42">
        <v>162</v>
      </c>
      <c r="G31" s="42" t="str">
        <f>VLOOKUP('Duplicate Dataset'!$F31,'Customer Info'!$A$4:$C$12,2,FALSE)</f>
        <v>Cruise</v>
      </c>
      <c r="H31" s="42" t="str">
        <f>VLOOKUP('Duplicate Dataset'!$F31,'Customer Info'!$A$4:$C$12,3,FALSE)</f>
        <v>Denise Harris</v>
      </c>
      <c r="I31" s="44" t="s">
        <v>22</v>
      </c>
      <c r="J31" s="44" t="s">
        <v>18</v>
      </c>
      <c r="K31" s="44" t="s">
        <v>52</v>
      </c>
      <c r="L31" s="44">
        <v>50</v>
      </c>
      <c r="M31" s="45">
        <v>260</v>
      </c>
      <c r="N31" s="45">
        <v>13000</v>
      </c>
      <c r="O31" s="42" t="str">
        <f>IF('Duplicate Dataset'!$L31&gt;=20,"Y","N")</f>
        <v>Y</v>
      </c>
      <c r="P31" s="46">
        <f>IF('Duplicate Dataset'!$L31&gt;=20,0.95*'Duplicate Dataset'!$N31,'Duplicate Dataset'!$N31)</f>
        <v>12350</v>
      </c>
    </row>
    <row r="32" spans="1:16" x14ac:dyDescent="0.3">
      <c r="A32" s="33">
        <v>14</v>
      </c>
      <c r="B32" s="34">
        <v>43869</v>
      </c>
      <c r="C32" s="35" t="s">
        <v>42</v>
      </c>
      <c r="D32" s="36" t="s">
        <v>45</v>
      </c>
      <c r="E32" s="35" t="s">
        <v>21</v>
      </c>
      <c r="F32" s="35">
        <v>132</v>
      </c>
      <c r="G32" s="35" t="str">
        <f>VLOOKUP('Duplicate Dataset'!$F32,'Customer Info'!$A$4:$C$12,2,FALSE)</f>
        <v>Bankia</v>
      </c>
      <c r="H32" s="35" t="str">
        <f>VLOOKUP('Duplicate Dataset'!$F32,'Customer Info'!$A$4:$C$12,3,FALSE)</f>
        <v>Lucas Adams</v>
      </c>
      <c r="I32" s="37" t="s">
        <v>22</v>
      </c>
      <c r="J32" s="37" t="s">
        <v>30</v>
      </c>
      <c r="K32" s="37" t="s">
        <v>41</v>
      </c>
      <c r="L32" s="37">
        <v>45</v>
      </c>
      <c r="M32" s="38">
        <v>260</v>
      </c>
      <c r="N32" s="38">
        <v>11700</v>
      </c>
      <c r="O32" s="35" t="str">
        <f>IF('Duplicate Dataset'!$L32&gt;=20,"Y","N")</f>
        <v>Y</v>
      </c>
      <c r="P32" s="39">
        <f>IF('Duplicate Dataset'!$L32&gt;=20,0.95*'Duplicate Dataset'!$N32,'Duplicate Dataset'!$N32)</f>
        <v>11115</v>
      </c>
    </row>
    <row r="33" spans="1:16" x14ac:dyDescent="0.3">
      <c r="A33" s="40">
        <v>69</v>
      </c>
      <c r="B33" s="41">
        <v>43990</v>
      </c>
      <c r="C33" s="42" t="s">
        <v>65</v>
      </c>
      <c r="D33" s="43" t="s">
        <v>15</v>
      </c>
      <c r="E33" s="42" t="s">
        <v>16</v>
      </c>
      <c r="F33" s="42">
        <v>132</v>
      </c>
      <c r="G33" s="42" t="str">
        <f>VLOOKUP('Duplicate Dataset'!$F33,'Customer Info'!$A$4:$C$12,2,FALSE)</f>
        <v>Bankia</v>
      </c>
      <c r="H33" s="42" t="str">
        <f>VLOOKUP('Duplicate Dataset'!$F33,'Customer Info'!$A$4:$C$12,3,FALSE)</f>
        <v>Lucas Adams</v>
      </c>
      <c r="I33" s="44" t="s">
        <v>47</v>
      </c>
      <c r="J33" s="44" t="s">
        <v>23</v>
      </c>
      <c r="K33" s="44" t="s">
        <v>48</v>
      </c>
      <c r="L33" s="44">
        <v>16</v>
      </c>
      <c r="M33" s="45">
        <v>220</v>
      </c>
      <c r="N33" s="45">
        <v>3520</v>
      </c>
      <c r="O33" s="42" t="str">
        <f>IF('Duplicate Dataset'!$L33&gt;=20,"Y","N")</f>
        <v>N</v>
      </c>
      <c r="P33" s="46">
        <f>IF('Duplicate Dataset'!$L33&gt;=20,0.95*'Duplicate Dataset'!$N33,'Duplicate Dataset'!$N33)</f>
        <v>3520</v>
      </c>
    </row>
    <row r="34" spans="1:16" x14ac:dyDescent="0.3">
      <c r="A34" s="33">
        <v>63</v>
      </c>
      <c r="B34" s="34">
        <v>43977</v>
      </c>
      <c r="C34" s="35" t="s">
        <v>60</v>
      </c>
      <c r="D34" s="36" t="s">
        <v>15</v>
      </c>
      <c r="E34" s="35" t="s">
        <v>16</v>
      </c>
      <c r="F34" s="35">
        <v>136</v>
      </c>
      <c r="G34" s="35" t="str">
        <f>VLOOKUP('Duplicate Dataset'!$F34,'Customer Info'!$A$4:$C$12,2,FALSE)</f>
        <v>Telmark</v>
      </c>
      <c r="H34" s="35" t="str">
        <f>VLOOKUP('Duplicate Dataset'!$F34,'Customer Info'!$A$4:$C$12,3,FALSE)</f>
        <v>Emily Flores</v>
      </c>
      <c r="I34" s="37" t="s">
        <v>32</v>
      </c>
      <c r="J34" s="37" t="s">
        <v>18</v>
      </c>
      <c r="K34" s="37" t="s">
        <v>49</v>
      </c>
      <c r="L34" s="37">
        <v>22</v>
      </c>
      <c r="M34" s="38">
        <v>295</v>
      </c>
      <c r="N34" s="38">
        <v>6490</v>
      </c>
      <c r="O34" s="35" t="str">
        <f>IF('Duplicate Dataset'!$L34&gt;=20,"Y","N")</f>
        <v>Y</v>
      </c>
      <c r="P34" s="39">
        <f>IF('Duplicate Dataset'!$L34&gt;=20,0.95*'Duplicate Dataset'!$N34,'Duplicate Dataset'!$N34)</f>
        <v>6165.5</v>
      </c>
    </row>
    <row r="35" spans="1:16" x14ac:dyDescent="0.3">
      <c r="A35" s="40">
        <v>51</v>
      </c>
      <c r="B35" s="41">
        <v>43952</v>
      </c>
      <c r="C35" s="42" t="s">
        <v>60</v>
      </c>
      <c r="D35" s="43" t="s">
        <v>15</v>
      </c>
      <c r="E35" s="42" t="s">
        <v>16</v>
      </c>
      <c r="F35" s="42">
        <v>180</v>
      </c>
      <c r="G35" s="42" t="str">
        <f>VLOOKUP('Duplicate Dataset'!$F35,'Customer Info'!$A$4:$C$12,2,FALSE)</f>
        <v>Milago</v>
      </c>
      <c r="H35" s="42" t="str">
        <f>VLOOKUP('Duplicate Dataset'!$F35,'Customer Info'!$A$4:$C$12,3,FALSE)</f>
        <v>Sam Cooper</v>
      </c>
      <c r="I35" s="44" t="s">
        <v>47</v>
      </c>
      <c r="J35" s="44" t="s">
        <v>18</v>
      </c>
      <c r="K35" s="44" t="s">
        <v>61</v>
      </c>
      <c r="L35" s="44">
        <v>42</v>
      </c>
      <c r="M35" s="45">
        <v>220</v>
      </c>
      <c r="N35" s="45">
        <v>9240</v>
      </c>
      <c r="O35" s="42" t="str">
        <f>IF('Duplicate Dataset'!$L35&gt;=20,"Y","N")</f>
        <v>Y</v>
      </c>
      <c r="P35" s="46">
        <f>IF('Duplicate Dataset'!$L35&gt;=20,0.95*'Duplicate Dataset'!$N35,'Duplicate Dataset'!$N35)</f>
        <v>8778</v>
      </c>
    </row>
    <row r="36" spans="1:16" x14ac:dyDescent="0.3">
      <c r="A36" s="33">
        <v>45</v>
      </c>
      <c r="B36" s="34">
        <v>43941</v>
      </c>
      <c r="C36" s="35" t="s">
        <v>58</v>
      </c>
      <c r="D36" s="36" t="s">
        <v>15</v>
      </c>
      <c r="E36" s="35" t="s">
        <v>16</v>
      </c>
      <c r="F36" s="35">
        <v>132</v>
      </c>
      <c r="G36" s="35" t="str">
        <f>VLOOKUP('Duplicate Dataset'!$F36,'Customer Info'!$A$4:$C$12,2,FALSE)</f>
        <v>Bankia</v>
      </c>
      <c r="H36" s="35" t="str">
        <f>VLOOKUP('Duplicate Dataset'!$F36,'Customer Info'!$A$4:$C$12,3,FALSE)</f>
        <v>Lucas Adams</v>
      </c>
      <c r="I36" s="37" t="s">
        <v>26</v>
      </c>
      <c r="J36" s="37" t="s">
        <v>18</v>
      </c>
      <c r="K36" s="37" t="s">
        <v>27</v>
      </c>
      <c r="L36" s="37">
        <v>26</v>
      </c>
      <c r="M36" s="38">
        <v>350</v>
      </c>
      <c r="N36" s="38">
        <v>9100</v>
      </c>
      <c r="O36" s="35" t="str">
        <f>IF('Duplicate Dataset'!$L36&gt;=20,"Y","N")</f>
        <v>Y</v>
      </c>
      <c r="P36" s="39">
        <f>IF('Duplicate Dataset'!$L36&gt;=20,0.95*'Duplicate Dataset'!$N36,'Duplicate Dataset'!$N36)</f>
        <v>8645</v>
      </c>
    </row>
    <row r="37" spans="1:16" x14ac:dyDescent="0.3">
      <c r="A37" s="40">
        <v>44</v>
      </c>
      <c r="B37" s="41">
        <v>43940</v>
      </c>
      <c r="C37" s="42" t="s">
        <v>58</v>
      </c>
      <c r="D37" s="43" t="s">
        <v>15</v>
      </c>
      <c r="E37" s="42" t="s">
        <v>16</v>
      </c>
      <c r="F37" s="42">
        <v>180</v>
      </c>
      <c r="G37" s="42" t="str">
        <f>VLOOKUP('Duplicate Dataset'!$F37,'Customer Info'!$A$4:$C$12,2,FALSE)</f>
        <v>Milago</v>
      </c>
      <c r="H37" s="42" t="str">
        <f>VLOOKUP('Duplicate Dataset'!$F37,'Customer Info'!$A$4:$C$12,3,FALSE)</f>
        <v>Sam Cooper</v>
      </c>
      <c r="I37" s="44" t="s">
        <v>32</v>
      </c>
      <c r="J37" s="44" t="s">
        <v>30</v>
      </c>
      <c r="K37" s="44" t="s">
        <v>54</v>
      </c>
      <c r="L37" s="44">
        <v>42</v>
      </c>
      <c r="M37" s="45">
        <v>295</v>
      </c>
      <c r="N37" s="45">
        <v>12390</v>
      </c>
      <c r="O37" s="42" t="str">
        <f>IF('Duplicate Dataset'!$L37&gt;=20,"Y","N")</f>
        <v>Y</v>
      </c>
      <c r="P37" s="46">
        <f>IF('Duplicate Dataset'!$L37&gt;=20,0.95*'Duplicate Dataset'!$N37,'Duplicate Dataset'!$N37)</f>
        <v>11770.5</v>
      </c>
    </row>
    <row r="38" spans="1:16" x14ac:dyDescent="0.3">
      <c r="A38" s="33">
        <v>32</v>
      </c>
      <c r="B38" s="34">
        <v>43914</v>
      </c>
      <c r="C38" s="35" t="s">
        <v>50</v>
      </c>
      <c r="D38" s="36" t="s">
        <v>15</v>
      </c>
      <c r="E38" s="35" t="s">
        <v>16</v>
      </c>
      <c r="F38" s="35">
        <v>180</v>
      </c>
      <c r="G38" s="35" t="str">
        <f>VLOOKUP('Duplicate Dataset'!$F38,'Customer Info'!$A$4:$C$12,2,FALSE)</f>
        <v>Milago</v>
      </c>
      <c r="H38" s="35" t="str">
        <f>VLOOKUP('Duplicate Dataset'!$F38,'Customer Info'!$A$4:$C$12,3,FALSE)</f>
        <v>Sam Cooper</v>
      </c>
      <c r="I38" s="37" t="s">
        <v>32</v>
      </c>
      <c r="J38" s="37" t="s">
        <v>39</v>
      </c>
      <c r="K38" s="37" t="s">
        <v>43</v>
      </c>
      <c r="L38" s="37">
        <v>35</v>
      </c>
      <c r="M38" s="38">
        <v>295</v>
      </c>
      <c r="N38" s="38">
        <v>10325</v>
      </c>
      <c r="O38" s="35" t="str">
        <f>IF('Duplicate Dataset'!$L38&gt;=20,"Y","N")</f>
        <v>Y</v>
      </c>
      <c r="P38" s="39">
        <f>IF('Duplicate Dataset'!$L38&gt;=20,0.95*'Duplicate Dataset'!$N38,'Duplicate Dataset'!$N38)</f>
        <v>9808.75</v>
      </c>
    </row>
    <row r="39" spans="1:16" x14ac:dyDescent="0.3">
      <c r="A39" s="40">
        <v>26</v>
      </c>
      <c r="B39" s="41">
        <v>43899</v>
      </c>
      <c r="C39" s="42" t="s">
        <v>50</v>
      </c>
      <c r="D39" s="43" t="s">
        <v>15</v>
      </c>
      <c r="E39" s="42" t="s">
        <v>16</v>
      </c>
      <c r="F39" s="42">
        <v>144</v>
      </c>
      <c r="G39" s="42" t="str">
        <f>VLOOKUP('Duplicate Dataset'!$F39,'Customer Info'!$A$4:$C$12,2,FALSE)</f>
        <v>Affinity</v>
      </c>
      <c r="H39" s="42" t="str">
        <f>VLOOKUP('Duplicate Dataset'!$F39,'Customer Info'!$A$4:$C$12,3,FALSE)</f>
        <v>Christina Bell</v>
      </c>
      <c r="I39" s="44" t="s">
        <v>32</v>
      </c>
      <c r="J39" s="44" t="s">
        <v>30</v>
      </c>
      <c r="K39" s="44" t="s">
        <v>54</v>
      </c>
      <c r="L39" s="44">
        <v>15</v>
      </c>
      <c r="M39" s="45">
        <v>295</v>
      </c>
      <c r="N39" s="45">
        <v>4425</v>
      </c>
      <c r="O39" s="42" t="str">
        <f>IF('Duplicate Dataset'!$L39&gt;=20,"Y","N")</f>
        <v>N</v>
      </c>
      <c r="P39" s="46">
        <f>IF('Duplicate Dataset'!$L39&gt;=20,0.95*'Duplicate Dataset'!$N39,'Duplicate Dataset'!$N39)</f>
        <v>4425</v>
      </c>
    </row>
    <row r="40" spans="1:16" x14ac:dyDescent="0.3">
      <c r="A40" s="33">
        <v>18</v>
      </c>
      <c r="B40" s="34">
        <v>43876</v>
      </c>
      <c r="C40" s="35" t="s">
        <v>42</v>
      </c>
      <c r="D40" s="36" t="s">
        <v>15</v>
      </c>
      <c r="E40" s="35" t="s">
        <v>16</v>
      </c>
      <c r="F40" s="35">
        <v>136</v>
      </c>
      <c r="G40" s="35" t="str">
        <f>VLOOKUP('Duplicate Dataset'!$F40,'Customer Info'!$A$4:$C$12,2,FALSE)</f>
        <v>Telmark</v>
      </c>
      <c r="H40" s="35" t="str">
        <f>VLOOKUP('Duplicate Dataset'!$F40,'Customer Info'!$A$4:$C$12,3,FALSE)</f>
        <v>Emily Flores</v>
      </c>
      <c r="I40" s="37" t="s">
        <v>22</v>
      </c>
      <c r="J40" s="37" t="s">
        <v>30</v>
      </c>
      <c r="K40" s="37" t="s">
        <v>41</v>
      </c>
      <c r="L40" s="37">
        <v>16</v>
      </c>
      <c r="M40" s="38">
        <v>260</v>
      </c>
      <c r="N40" s="38">
        <v>4160</v>
      </c>
      <c r="O40" s="35" t="str">
        <f>IF('Duplicate Dataset'!$L40&gt;=20,"Y","N")</f>
        <v>N</v>
      </c>
      <c r="P40" s="39">
        <f>IF('Duplicate Dataset'!$L40&gt;=20,0.95*'Duplicate Dataset'!$N40,'Duplicate Dataset'!$N40)</f>
        <v>4160</v>
      </c>
    </row>
    <row r="41" spans="1:16" x14ac:dyDescent="0.3">
      <c r="A41" s="40">
        <v>13</v>
      </c>
      <c r="B41" s="41">
        <v>43868</v>
      </c>
      <c r="C41" s="42" t="s">
        <v>42</v>
      </c>
      <c r="D41" s="43" t="s">
        <v>15</v>
      </c>
      <c r="E41" s="42" t="s">
        <v>16</v>
      </c>
      <c r="F41" s="42">
        <v>180</v>
      </c>
      <c r="G41" s="42" t="str">
        <f>VLOOKUP('Duplicate Dataset'!$F41,'Customer Info'!$A$4:$C$12,2,FALSE)</f>
        <v>Milago</v>
      </c>
      <c r="H41" s="42" t="str">
        <f>VLOOKUP('Duplicate Dataset'!$F41,'Customer Info'!$A$4:$C$12,3,FALSE)</f>
        <v>Sam Cooper</v>
      </c>
      <c r="I41" s="44" t="s">
        <v>38</v>
      </c>
      <c r="J41" s="44" t="s">
        <v>33</v>
      </c>
      <c r="K41" s="44" t="s">
        <v>44</v>
      </c>
      <c r="L41" s="44">
        <v>10</v>
      </c>
      <c r="M41" s="45">
        <v>375</v>
      </c>
      <c r="N41" s="45">
        <v>3750</v>
      </c>
      <c r="O41" s="42" t="str">
        <f>IF('Duplicate Dataset'!$L41&gt;=20,"Y","N")</f>
        <v>N</v>
      </c>
      <c r="P41" s="46">
        <f>IF('Duplicate Dataset'!$L41&gt;=20,0.95*'Duplicate Dataset'!$N41,'Duplicate Dataset'!$N41)</f>
        <v>3750</v>
      </c>
    </row>
    <row r="42" spans="1:16" x14ac:dyDescent="0.3">
      <c r="A42" s="33">
        <v>10</v>
      </c>
      <c r="B42" s="34">
        <v>43856</v>
      </c>
      <c r="C42" s="35" t="s">
        <v>14</v>
      </c>
      <c r="D42" s="36" t="s">
        <v>15</v>
      </c>
      <c r="E42" s="35" t="s">
        <v>16</v>
      </c>
      <c r="F42" s="35">
        <v>166</v>
      </c>
      <c r="G42" s="35" t="str">
        <f>VLOOKUP('Duplicate Dataset'!$F42,'Customer Info'!$A$4:$C$12,2,FALSE)</f>
        <v>Port Royale</v>
      </c>
      <c r="H42" s="35" t="str">
        <f>VLOOKUP('Duplicate Dataset'!$F42,'Customer Info'!$A$4:$C$12,3,FALSE)</f>
        <v>Dan Hill</v>
      </c>
      <c r="I42" s="37" t="s">
        <v>26</v>
      </c>
      <c r="J42" s="37" t="s">
        <v>18</v>
      </c>
      <c r="K42" s="37" t="s">
        <v>27</v>
      </c>
      <c r="L42" s="37">
        <v>25</v>
      </c>
      <c r="M42" s="38">
        <v>350</v>
      </c>
      <c r="N42" s="38">
        <v>8750</v>
      </c>
      <c r="O42" s="35" t="str">
        <f>IF('Duplicate Dataset'!$L42&gt;=20,"Y","N")</f>
        <v>Y</v>
      </c>
      <c r="P42" s="39">
        <f>IF('Duplicate Dataset'!$L42&gt;=20,0.95*'Duplicate Dataset'!$N42,'Duplicate Dataset'!$N42)</f>
        <v>8312.5</v>
      </c>
    </row>
    <row r="43" spans="1:16" x14ac:dyDescent="0.3">
      <c r="A43" s="40">
        <v>5</v>
      </c>
      <c r="B43" s="41">
        <v>43842</v>
      </c>
      <c r="C43" s="42" t="s">
        <v>14</v>
      </c>
      <c r="D43" s="43" t="s">
        <v>15</v>
      </c>
      <c r="E43" s="42" t="s">
        <v>16</v>
      </c>
      <c r="F43" s="42">
        <v>166</v>
      </c>
      <c r="G43" s="42" t="str">
        <f>VLOOKUP('Duplicate Dataset'!$F43,'Customer Info'!$A$4:$C$12,2,FALSE)</f>
        <v>Port Royale</v>
      </c>
      <c r="H43" s="42" t="str">
        <f>VLOOKUP('Duplicate Dataset'!$F43,'Customer Info'!$A$4:$C$12,3,FALSE)</f>
        <v>Dan Hill</v>
      </c>
      <c r="I43" s="44" t="s">
        <v>32</v>
      </c>
      <c r="J43" s="44" t="s">
        <v>33</v>
      </c>
      <c r="K43" s="44" t="s">
        <v>34</v>
      </c>
      <c r="L43" s="44">
        <v>32</v>
      </c>
      <c r="M43" s="45">
        <v>295</v>
      </c>
      <c r="N43" s="45">
        <v>9440</v>
      </c>
      <c r="O43" s="42" t="str">
        <f>IF('Duplicate Dataset'!$L43&gt;=20,"Y","N")</f>
        <v>Y</v>
      </c>
      <c r="P43" s="46">
        <f>IF('Duplicate Dataset'!$L43&gt;=20,0.95*'Duplicate Dataset'!$N43,'Duplicate Dataset'!$N43)</f>
        <v>8968</v>
      </c>
    </row>
    <row r="44" spans="1:16" x14ac:dyDescent="0.3">
      <c r="A44" s="33">
        <v>1</v>
      </c>
      <c r="B44" s="34">
        <v>43832</v>
      </c>
      <c r="C44" s="35" t="s">
        <v>14</v>
      </c>
      <c r="D44" s="36" t="s">
        <v>15</v>
      </c>
      <c r="E44" s="35" t="s">
        <v>16</v>
      </c>
      <c r="F44" s="35">
        <v>132</v>
      </c>
      <c r="G44" s="35" t="str">
        <f>VLOOKUP('Duplicate Dataset'!$F44,'Customer Info'!$A$4:$C$12,2,FALSE)</f>
        <v>Bankia</v>
      </c>
      <c r="H44" s="35" t="str">
        <f>VLOOKUP('Duplicate Dataset'!$F44,'Customer Info'!$A$4:$C$12,3,FALSE)</f>
        <v>Lucas Adams</v>
      </c>
      <c r="I44" s="37" t="s">
        <v>17</v>
      </c>
      <c r="J44" s="37" t="s">
        <v>18</v>
      </c>
      <c r="K44" s="37" t="s">
        <v>19</v>
      </c>
      <c r="L44" s="37">
        <v>15</v>
      </c>
      <c r="M44" s="47">
        <v>235</v>
      </c>
      <c r="N44" s="38">
        <v>3525</v>
      </c>
      <c r="O44" s="35" t="str">
        <f>IF('Duplicate Dataset'!$L44&gt;=20,"Y","N")</f>
        <v>N</v>
      </c>
      <c r="P44" s="39">
        <f>IF('Duplicate Dataset'!$L44&gt;=20,0.95*'Duplicate Dataset'!$N44,'Duplicate Dataset'!$N44)</f>
        <v>3525</v>
      </c>
    </row>
    <row r="45" spans="1:16" x14ac:dyDescent="0.3">
      <c r="A45" s="40">
        <v>74</v>
      </c>
      <c r="B45" s="41">
        <v>167</v>
      </c>
      <c r="C45" s="42" t="s">
        <v>65</v>
      </c>
      <c r="D45" s="43" t="s">
        <v>15</v>
      </c>
      <c r="E45" s="42" t="s">
        <v>16</v>
      </c>
      <c r="F45" s="42">
        <v>144</v>
      </c>
      <c r="G45" s="42" t="str">
        <f>VLOOKUP('Duplicate Dataset'!$F45,'Customer Info'!$A$4:$C$12,2,FALSE)</f>
        <v>Affinity</v>
      </c>
      <c r="H45" s="42" t="str">
        <f>VLOOKUP('Duplicate Dataset'!$F45,'Customer Info'!$A$4:$C$12,3,FALSE)</f>
        <v>Christina Bell</v>
      </c>
      <c r="I45" s="44" t="s">
        <v>32</v>
      </c>
      <c r="J45" s="44" t="s">
        <v>33</v>
      </c>
      <c r="K45" s="44" t="s">
        <v>34</v>
      </c>
      <c r="L45" s="44">
        <v>20</v>
      </c>
      <c r="M45" s="45">
        <v>295</v>
      </c>
      <c r="N45" s="45">
        <v>5900</v>
      </c>
      <c r="O45" s="42" t="str">
        <f>IF('Duplicate Dataset'!$L45&gt;=20,"Y","N")</f>
        <v>Y</v>
      </c>
      <c r="P45" s="46">
        <f>IF('Duplicate Dataset'!$L45&gt;=20,0.95*'Duplicate Dataset'!$N45,'Duplicate Dataset'!$N45)</f>
        <v>5605</v>
      </c>
    </row>
    <row r="46" spans="1:16" x14ac:dyDescent="0.3">
      <c r="A46" s="33">
        <v>76</v>
      </c>
      <c r="B46" s="34">
        <v>44005</v>
      </c>
      <c r="C46" s="35" t="s">
        <v>65</v>
      </c>
      <c r="D46" s="36" t="s">
        <v>28</v>
      </c>
      <c r="E46" s="35" t="s">
        <v>29</v>
      </c>
      <c r="F46" s="35">
        <v>178</v>
      </c>
      <c r="G46" s="35" t="str">
        <f>VLOOKUP('Duplicate Dataset'!$F46,'Customer Info'!$A$4:$C$12,2,FALSE)</f>
        <v>Vento</v>
      </c>
      <c r="H46" s="35" t="str">
        <f>VLOOKUP('Duplicate Dataset'!$F46,'Customer Info'!$A$4:$C$12,3,FALSE)</f>
        <v>Amanda Wood</v>
      </c>
      <c r="I46" s="37" t="s">
        <v>26</v>
      </c>
      <c r="J46" s="37" t="s">
        <v>18</v>
      </c>
      <c r="K46" s="37" t="s">
        <v>27</v>
      </c>
      <c r="L46" s="37">
        <v>22</v>
      </c>
      <c r="M46" s="38">
        <v>350</v>
      </c>
      <c r="N46" s="38">
        <v>7700</v>
      </c>
      <c r="O46" s="35" t="str">
        <f>IF('Duplicate Dataset'!$L46&gt;=20,"Y","N")</f>
        <v>Y</v>
      </c>
      <c r="P46" s="39">
        <f>IF('Duplicate Dataset'!$L46&gt;=20,0.95*'Duplicate Dataset'!$N46,'Duplicate Dataset'!$N46)</f>
        <v>7315</v>
      </c>
    </row>
    <row r="47" spans="1:16" x14ac:dyDescent="0.3">
      <c r="A47" s="40">
        <v>67</v>
      </c>
      <c r="B47" s="41">
        <v>43987</v>
      </c>
      <c r="C47" s="42" t="s">
        <v>65</v>
      </c>
      <c r="D47" s="43" t="s">
        <v>28</v>
      </c>
      <c r="E47" s="42" t="s">
        <v>29</v>
      </c>
      <c r="F47" s="42">
        <v>144</v>
      </c>
      <c r="G47" s="42" t="str">
        <f>VLOOKUP('Duplicate Dataset'!$F47,'Customer Info'!$A$4:$C$12,2,FALSE)</f>
        <v>Affinity</v>
      </c>
      <c r="H47" s="42" t="str">
        <f>VLOOKUP('Duplicate Dataset'!$F47,'Customer Info'!$A$4:$C$12,3,FALSE)</f>
        <v>Christina Bell</v>
      </c>
      <c r="I47" s="44" t="s">
        <v>22</v>
      </c>
      <c r="J47" s="44" t="s">
        <v>18</v>
      </c>
      <c r="K47" s="44" t="s">
        <v>52</v>
      </c>
      <c r="L47" s="44">
        <v>22</v>
      </c>
      <c r="M47" s="45">
        <v>260</v>
      </c>
      <c r="N47" s="45">
        <v>5720</v>
      </c>
      <c r="O47" s="42" t="str">
        <f>IF('Duplicate Dataset'!$L47&gt;=20,"Y","N")</f>
        <v>Y</v>
      </c>
      <c r="P47" s="46">
        <f>IF('Duplicate Dataset'!$L47&gt;=20,0.95*'Duplicate Dataset'!$N47,'Duplicate Dataset'!$N47)</f>
        <v>5434</v>
      </c>
    </row>
    <row r="48" spans="1:16" x14ac:dyDescent="0.3">
      <c r="A48" s="33">
        <v>62</v>
      </c>
      <c r="B48" s="34">
        <v>43975</v>
      </c>
      <c r="C48" s="35" t="s">
        <v>60</v>
      </c>
      <c r="D48" s="36" t="s">
        <v>28</v>
      </c>
      <c r="E48" s="35" t="s">
        <v>29</v>
      </c>
      <c r="F48" s="35">
        <v>132</v>
      </c>
      <c r="G48" s="35" t="str">
        <f>VLOOKUP('Duplicate Dataset'!$F48,'Customer Info'!$A$4:$C$12,2,FALSE)</f>
        <v>Bankia</v>
      </c>
      <c r="H48" s="35" t="str">
        <f>VLOOKUP('Duplicate Dataset'!$F48,'Customer Info'!$A$4:$C$12,3,FALSE)</f>
        <v>Lucas Adams</v>
      </c>
      <c r="I48" s="37" t="s">
        <v>32</v>
      </c>
      <c r="J48" s="37" t="s">
        <v>23</v>
      </c>
      <c r="K48" s="37" t="s">
        <v>62</v>
      </c>
      <c r="L48" s="37">
        <v>20</v>
      </c>
      <c r="M48" s="38">
        <v>295</v>
      </c>
      <c r="N48" s="38">
        <v>5900</v>
      </c>
      <c r="O48" s="35" t="str">
        <f>IF('Duplicate Dataset'!$L48&gt;=20,"Y","N")</f>
        <v>Y</v>
      </c>
      <c r="P48" s="39">
        <f>IF('Duplicate Dataset'!$L48&gt;=20,0.95*'Duplicate Dataset'!$N48,'Duplicate Dataset'!$N48)</f>
        <v>5605</v>
      </c>
    </row>
    <row r="49" spans="1:16" x14ac:dyDescent="0.3">
      <c r="A49" s="40">
        <v>60</v>
      </c>
      <c r="B49" s="41">
        <v>43972</v>
      </c>
      <c r="C49" s="42" t="s">
        <v>60</v>
      </c>
      <c r="D49" s="43" t="s">
        <v>28</v>
      </c>
      <c r="E49" s="42" t="s">
        <v>29</v>
      </c>
      <c r="F49" s="42">
        <v>144</v>
      </c>
      <c r="G49" s="42" t="str">
        <f>VLOOKUP('Duplicate Dataset'!$F49,'Customer Info'!$A$4:$C$12,2,FALSE)</f>
        <v>Affinity</v>
      </c>
      <c r="H49" s="42" t="str">
        <f>VLOOKUP('Duplicate Dataset'!$F49,'Customer Info'!$A$4:$C$12,3,FALSE)</f>
        <v>Christina Bell</v>
      </c>
      <c r="I49" s="44" t="s">
        <v>26</v>
      </c>
      <c r="J49" s="44" t="s">
        <v>18</v>
      </c>
      <c r="K49" s="44" t="s">
        <v>27</v>
      </c>
      <c r="L49" s="44">
        <v>42</v>
      </c>
      <c r="M49" s="45">
        <v>350</v>
      </c>
      <c r="N49" s="45">
        <v>14700</v>
      </c>
      <c r="O49" s="42" t="str">
        <f>IF('Duplicate Dataset'!$L49&gt;=20,"Y","N")</f>
        <v>Y</v>
      </c>
      <c r="P49" s="46">
        <f>IF('Duplicate Dataset'!$L49&gt;=20,0.95*'Duplicate Dataset'!$N49,'Duplicate Dataset'!$N49)</f>
        <v>13965</v>
      </c>
    </row>
    <row r="50" spans="1:16" x14ac:dyDescent="0.3">
      <c r="A50" s="33">
        <v>57</v>
      </c>
      <c r="B50" s="34">
        <v>43966</v>
      </c>
      <c r="C50" s="35" t="s">
        <v>60</v>
      </c>
      <c r="D50" s="36" t="s">
        <v>28</v>
      </c>
      <c r="E50" s="35" t="s">
        <v>29</v>
      </c>
      <c r="F50" s="35">
        <v>152</v>
      </c>
      <c r="G50" s="35" t="str">
        <f>VLOOKUP('Duplicate Dataset'!$F50,'Customer Info'!$A$4:$C$12,2,FALSE)</f>
        <v>Secspace</v>
      </c>
      <c r="H50" s="35" t="str">
        <f>VLOOKUP('Duplicate Dataset'!$F50,'Customer Info'!$A$4:$C$12,3,FALSE)</f>
        <v>Rob Nelson</v>
      </c>
      <c r="I50" s="37" t="s">
        <v>26</v>
      </c>
      <c r="J50" s="37" t="s">
        <v>33</v>
      </c>
      <c r="K50" s="37" t="s">
        <v>64</v>
      </c>
      <c r="L50" s="37">
        <v>26</v>
      </c>
      <c r="M50" s="38">
        <v>350</v>
      </c>
      <c r="N50" s="38">
        <v>9100</v>
      </c>
      <c r="O50" s="35" t="str">
        <f>IF('Duplicate Dataset'!$L50&gt;=20,"Y","N")</f>
        <v>Y</v>
      </c>
      <c r="P50" s="39">
        <f>IF('Duplicate Dataset'!$L50&gt;=20,0.95*'Duplicate Dataset'!$N50,'Duplicate Dataset'!$N50)</f>
        <v>8645</v>
      </c>
    </row>
    <row r="51" spans="1:16" x14ac:dyDescent="0.3">
      <c r="A51" s="40">
        <v>53</v>
      </c>
      <c r="B51" s="41">
        <v>43958</v>
      </c>
      <c r="C51" s="42" t="s">
        <v>60</v>
      </c>
      <c r="D51" s="43" t="s">
        <v>28</v>
      </c>
      <c r="E51" s="42" t="s">
        <v>29</v>
      </c>
      <c r="F51" s="42">
        <v>136</v>
      </c>
      <c r="G51" s="42" t="str">
        <f>VLOOKUP('Duplicate Dataset'!$F51,'Customer Info'!$A$4:$C$12,2,FALSE)</f>
        <v>Telmark</v>
      </c>
      <c r="H51" s="42" t="str">
        <f>VLOOKUP('Duplicate Dataset'!$F51,'Customer Info'!$A$4:$C$12,3,FALSE)</f>
        <v>Emily Flores</v>
      </c>
      <c r="I51" s="44" t="s">
        <v>38</v>
      </c>
      <c r="J51" s="44" t="s">
        <v>33</v>
      </c>
      <c r="K51" s="44" t="s">
        <v>44</v>
      </c>
      <c r="L51" s="44">
        <v>10</v>
      </c>
      <c r="M51" s="45">
        <v>375</v>
      </c>
      <c r="N51" s="45">
        <v>3750</v>
      </c>
      <c r="O51" s="42" t="str">
        <f>IF('Duplicate Dataset'!$L51&gt;=20,"Y","N")</f>
        <v>N</v>
      </c>
      <c r="P51" s="46">
        <f>IF('Duplicate Dataset'!$L51&gt;=20,0.95*'Duplicate Dataset'!$N51,'Duplicate Dataset'!$N51)</f>
        <v>3750</v>
      </c>
    </row>
    <row r="52" spans="1:16" x14ac:dyDescent="0.3">
      <c r="A52" s="33">
        <v>49</v>
      </c>
      <c r="B52" s="34">
        <v>43948</v>
      </c>
      <c r="C52" s="35" t="s">
        <v>58</v>
      </c>
      <c r="D52" s="36" t="s">
        <v>28</v>
      </c>
      <c r="E52" s="35" t="s">
        <v>29</v>
      </c>
      <c r="F52" s="35">
        <v>180</v>
      </c>
      <c r="G52" s="35" t="str">
        <f>VLOOKUP('Duplicate Dataset'!$F52,'Customer Info'!$A$4:$C$12,2,FALSE)</f>
        <v>Milago</v>
      </c>
      <c r="H52" s="35" t="str">
        <f>VLOOKUP('Duplicate Dataset'!$F52,'Customer Info'!$A$4:$C$12,3,FALSE)</f>
        <v>Sam Cooper</v>
      </c>
      <c r="I52" s="37" t="s">
        <v>26</v>
      </c>
      <c r="J52" s="37" t="s">
        <v>18</v>
      </c>
      <c r="K52" s="37" t="s">
        <v>27</v>
      </c>
      <c r="L52" s="37">
        <v>22</v>
      </c>
      <c r="M52" s="38">
        <v>350</v>
      </c>
      <c r="N52" s="38">
        <v>7700</v>
      </c>
      <c r="O52" s="35" t="str">
        <f>IF('Duplicate Dataset'!$L52&gt;=20,"Y","N")</f>
        <v>Y</v>
      </c>
      <c r="P52" s="39">
        <f>IF('Duplicate Dataset'!$L52&gt;=20,0.95*'Duplicate Dataset'!$N52,'Duplicate Dataset'!$N52)</f>
        <v>7315</v>
      </c>
    </row>
    <row r="53" spans="1:16" x14ac:dyDescent="0.3">
      <c r="A53" s="40">
        <v>46</v>
      </c>
      <c r="B53" s="41">
        <v>43943</v>
      </c>
      <c r="C53" s="42" t="s">
        <v>58</v>
      </c>
      <c r="D53" s="43" t="s">
        <v>28</v>
      </c>
      <c r="E53" s="42" t="s">
        <v>29</v>
      </c>
      <c r="F53" s="42">
        <v>162</v>
      </c>
      <c r="G53" s="42" t="str">
        <f>VLOOKUP('Duplicate Dataset'!$F53,'Customer Info'!$A$4:$C$12,2,FALSE)</f>
        <v>Cruise</v>
      </c>
      <c r="H53" s="42" t="str">
        <f>VLOOKUP('Duplicate Dataset'!$F53,'Customer Info'!$A$4:$C$12,3,FALSE)</f>
        <v>Denise Harris</v>
      </c>
      <c r="I53" s="44" t="s">
        <v>22</v>
      </c>
      <c r="J53" s="44" t="s">
        <v>33</v>
      </c>
      <c r="K53" s="44" t="s">
        <v>59</v>
      </c>
      <c r="L53" s="44">
        <v>35</v>
      </c>
      <c r="M53" s="45">
        <v>260</v>
      </c>
      <c r="N53" s="45">
        <v>9100</v>
      </c>
      <c r="O53" s="42" t="str">
        <f>IF('Duplicate Dataset'!$L53&gt;=20,"Y","N")</f>
        <v>Y</v>
      </c>
      <c r="P53" s="46">
        <f>IF('Duplicate Dataset'!$L53&gt;=20,0.95*'Duplicate Dataset'!$N53,'Duplicate Dataset'!$N53)</f>
        <v>8645</v>
      </c>
    </row>
    <row r="54" spans="1:16" x14ac:dyDescent="0.3">
      <c r="A54" s="33">
        <v>37</v>
      </c>
      <c r="B54" s="34">
        <v>43928</v>
      </c>
      <c r="C54" s="35" t="s">
        <v>58</v>
      </c>
      <c r="D54" s="36" t="s">
        <v>28</v>
      </c>
      <c r="E54" s="35" t="s">
        <v>29</v>
      </c>
      <c r="F54" s="35">
        <v>157</v>
      </c>
      <c r="G54" s="35" t="str">
        <f>VLOOKUP('Duplicate Dataset'!$F54,'Customer Info'!$A$4:$C$12,2,FALSE)</f>
        <v>MarkPlus</v>
      </c>
      <c r="H54" s="35" t="str">
        <f>VLOOKUP('Duplicate Dataset'!$F54,'Customer Info'!$A$4:$C$12,3,FALSE)</f>
        <v>Matt Reed</v>
      </c>
      <c r="I54" s="37" t="s">
        <v>32</v>
      </c>
      <c r="J54" s="37" t="s">
        <v>33</v>
      </c>
      <c r="K54" s="37" t="s">
        <v>34</v>
      </c>
      <c r="L54" s="37">
        <v>32</v>
      </c>
      <c r="M54" s="38">
        <v>295</v>
      </c>
      <c r="N54" s="38">
        <v>9440</v>
      </c>
      <c r="O54" s="35" t="str">
        <f>IF('Duplicate Dataset'!$L54&gt;=20,"Y","N")</f>
        <v>Y</v>
      </c>
      <c r="P54" s="39">
        <f>IF('Duplicate Dataset'!$L54&gt;=20,0.95*'Duplicate Dataset'!$N54,'Duplicate Dataset'!$N54)</f>
        <v>8968</v>
      </c>
    </row>
    <row r="55" spans="1:16" x14ac:dyDescent="0.3">
      <c r="A55" s="40">
        <v>33</v>
      </c>
      <c r="B55" s="41">
        <v>43916</v>
      </c>
      <c r="C55" s="42" t="s">
        <v>50</v>
      </c>
      <c r="D55" s="43" t="s">
        <v>28</v>
      </c>
      <c r="E55" s="42" t="s">
        <v>29</v>
      </c>
      <c r="F55" s="42">
        <v>178</v>
      </c>
      <c r="G55" s="42" t="str">
        <f>VLOOKUP('Duplicate Dataset'!$F55,'Customer Info'!$A$4:$C$12,2,FALSE)</f>
        <v>Vento</v>
      </c>
      <c r="H55" s="42" t="str">
        <f>VLOOKUP('Duplicate Dataset'!$F55,'Customer Info'!$A$4:$C$12,3,FALSE)</f>
        <v>Amanda Wood</v>
      </c>
      <c r="I55" s="44" t="s">
        <v>38</v>
      </c>
      <c r="J55" s="44" t="s">
        <v>39</v>
      </c>
      <c r="K55" s="44" t="s">
        <v>40</v>
      </c>
      <c r="L55" s="44">
        <v>20</v>
      </c>
      <c r="M55" s="45">
        <v>375</v>
      </c>
      <c r="N55" s="45">
        <v>7500</v>
      </c>
      <c r="O55" s="42" t="str">
        <f>IF('Duplicate Dataset'!$L55&gt;=20,"Y","N")</f>
        <v>Y</v>
      </c>
      <c r="P55" s="46">
        <f>IF('Duplicate Dataset'!$L55&gt;=20,0.95*'Duplicate Dataset'!$N55,'Duplicate Dataset'!$N55)</f>
        <v>7125</v>
      </c>
    </row>
    <row r="56" spans="1:16" x14ac:dyDescent="0.3">
      <c r="A56" s="33">
        <v>28</v>
      </c>
      <c r="B56" s="34">
        <v>43902</v>
      </c>
      <c r="C56" s="35" t="s">
        <v>50</v>
      </c>
      <c r="D56" s="36" t="s">
        <v>28</v>
      </c>
      <c r="E56" s="35" t="s">
        <v>29</v>
      </c>
      <c r="F56" s="35">
        <v>178</v>
      </c>
      <c r="G56" s="35" t="str">
        <f>VLOOKUP('Duplicate Dataset'!$F56,'Customer Info'!$A$4:$C$12,2,FALSE)</f>
        <v>Vento</v>
      </c>
      <c r="H56" s="35" t="str">
        <f>VLOOKUP('Duplicate Dataset'!$F56,'Customer Info'!$A$4:$C$12,3,FALSE)</f>
        <v>Amanda Wood</v>
      </c>
      <c r="I56" s="37" t="s">
        <v>26</v>
      </c>
      <c r="J56" s="37" t="s">
        <v>18</v>
      </c>
      <c r="K56" s="37" t="s">
        <v>27</v>
      </c>
      <c r="L56" s="37">
        <v>20</v>
      </c>
      <c r="M56" s="38">
        <v>350</v>
      </c>
      <c r="N56" s="38">
        <v>7000</v>
      </c>
      <c r="O56" s="35" t="str">
        <f>IF('Duplicate Dataset'!$L56&gt;=20,"Y","N")</f>
        <v>Y</v>
      </c>
      <c r="P56" s="39">
        <f>IF('Duplicate Dataset'!$L56&gt;=20,0.95*'Duplicate Dataset'!$N56,'Duplicate Dataset'!$N56)</f>
        <v>6650</v>
      </c>
    </row>
    <row r="57" spans="1:16" x14ac:dyDescent="0.3">
      <c r="A57" s="40">
        <v>21</v>
      </c>
      <c r="B57" s="41">
        <v>43887</v>
      </c>
      <c r="C57" s="42" t="s">
        <v>42</v>
      </c>
      <c r="D57" s="43" t="s">
        <v>28</v>
      </c>
      <c r="E57" s="42" t="s">
        <v>29</v>
      </c>
      <c r="F57" s="42">
        <v>136</v>
      </c>
      <c r="G57" s="42" t="str">
        <f>VLOOKUP('Duplicate Dataset'!$F57,'Customer Info'!$A$4:$C$12,2,FALSE)</f>
        <v>Telmark</v>
      </c>
      <c r="H57" s="42" t="str">
        <f>VLOOKUP('Duplicate Dataset'!$F57,'Customer Info'!$A$4:$C$12,3,FALSE)</f>
        <v>Emily Flores</v>
      </c>
      <c r="I57" s="44" t="s">
        <v>38</v>
      </c>
      <c r="J57" s="44" t="s">
        <v>33</v>
      </c>
      <c r="K57" s="44" t="s">
        <v>44</v>
      </c>
      <c r="L57" s="44">
        <v>40</v>
      </c>
      <c r="M57" s="45">
        <v>375</v>
      </c>
      <c r="N57" s="45">
        <v>15000</v>
      </c>
      <c r="O57" s="42" t="str">
        <f>IF('Duplicate Dataset'!$L57&gt;=20,"Y","N")</f>
        <v>Y</v>
      </c>
      <c r="P57" s="46">
        <f>IF('Duplicate Dataset'!$L57&gt;=20,0.95*'Duplicate Dataset'!$N57,'Duplicate Dataset'!$N57)</f>
        <v>14250</v>
      </c>
    </row>
    <row r="58" spans="1:16" x14ac:dyDescent="0.3">
      <c r="A58" s="33">
        <v>16</v>
      </c>
      <c r="B58" s="34">
        <v>43873</v>
      </c>
      <c r="C58" s="35" t="s">
        <v>42</v>
      </c>
      <c r="D58" s="36" t="s">
        <v>28</v>
      </c>
      <c r="E58" s="35" t="s">
        <v>29</v>
      </c>
      <c r="F58" s="35">
        <v>166</v>
      </c>
      <c r="G58" s="35" t="str">
        <f>VLOOKUP('Duplicate Dataset'!$F58,'Customer Info'!$A$4:$C$12,2,FALSE)</f>
        <v>Port Royale</v>
      </c>
      <c r="H58" s="35" t="str">
        <f>VLOOKUP('Duplicate Dataset'!$F58,'Customer Info'!$A$4:$C$12,3,FALSE)</f>
        <v>Dan Hill</v>
      </c>
      <c r="I58" s="37" t="s">
        <v>26</v>
      </c>
      <c r="J58" s="37" t="s">
        <v>18</v>
      </c>
      <c r="K58" s="37" t="s">
        <v>27</v>
      </c>
      <c r="L58" s="37">
        <v>28</v>
      </c>
      <c r="M58" s="38">
        <v>350</v>
      </c>
      <c r="N58" s="38">
        <v>9800</v>
      </c>
      <c r="O58" s="35" t="str">
        <f>IF('Duplicate Dataset'!$L58&gt;=20,"Y","N")</f>
        <v>Y</v>
      </c>
      <c r="P58" s="39">
        <f>IF('Duplicate Dataset'!$L58&gt;=20,0.95*'Duplicate Dataset'!$N58,'Duplicate Dataset'!$N58)</f>
        <v>9310</v>
      </c>
    </row>
    <row r="59" spans="1:16" x14ac:dyDescent="0.3">
      <c r="A59" s="40">
        <v>12</v>
      </c>
      <c r="B59" s="41">
        <v>43865</v>
      </c>
      <c r="C59" s="42" t="s">
        <v>42</v>
      </c>
      <c r="D59" s="43" t="s">
        <v>28</v>
      </c>
      <c r="E59" s="42" t="s">
        <v>29</v>
      </c>
      <c r="F59" s="42">
        <v>178</v>
      </c>
      <c r="G59" s="42" t="str">
        <f>VLOOKUP('Duplicate Dataset'!$F59,'Customer Info'!$A$4:$C$12,2,FALSE)</f>
        <v>Vento</v>
      </c>
      <c r="H59" s="42" t="str">
        <f>VLOOKUP('Duplicate Dataset'!$F59,'Customer Info'!$A$4:$C$12,3,FALSE)</f>
        <v>Amanda Wood</v>
      </c>
      <c r="I59" s="44" t="s">
        <v>32</v>
      </c>
      <c r="J59" s="44" t="s">
        <v>39</v>
      </c>
      <c r="K59" s="44" t="s">
        <v>43</v>
      </c>
      <c r="L59" s="44">
        <v>15</v>
      </c>
      <c r="M59" s="45">
        <v>295</v>
      </c>
      <c r="N59" s="45">
        <v>4425</v>
      </c>
      <c r="O59" s="42" t="str">
        <f>IF('Duplicate Dataset'!$L59&gt;=20,"Y","N")</f>
        <v>N</v>
      </c>
      <c r="P59" s="46">
        <f>IF('Duplicate Dataset'!$L59&gt;=20,0.95*'Duplicate Dataset'!$N59,'Duplicate Dataset'!$N59)</f>
        <v>4425</v>
      </c>
    </row>
    <row r="60" spans="1:16" x14ac:dyDescent="0.3">
      <c r="A60" s="33">
        <v>4</v>
      </c>
      <c r="B60" s="34">
        <v>43842</v>
      </c>
      <c r="C60" s="35" t="s">
        <v>14</v>
      </c>
      <c r="D60" s="36" t="s">
        <v>28</v>
      </c>
      <c r="E60" s="35" t="s">
        <v>29</v>
      </c>
      <c r="F60" s="35">
        <v>144</v>
      </c>
      <c r="G60" s="35" t="str">
        <f>VLOOKUP('Duplicate Dataset'!$F60,'Customer Info'!$A$4:$C$12,2,FALSE)</f>
        <v>Affinity</v>
      </c>
      <c r="H60" s="35" t="str">
        <f>VLOOKUP('Duplicate Dataset'!$F60,'Customer Info'!$A$4:$C$12,3,FALSE)</f>
        <v>Christina Bell</v>
      </c>
      <c r="I60" s="37" t="s">
        <v>17</v>
      </c>
      <c r="J60" s="37" t="s">
        <v>30</v>
      </c>
      <c r="K60" s="37" t="s">
        <v>31</v>
      </c>
      <c r="L60" s="37">
        <v>30</v>
      </c>
      <c r="M60" s="38">
        <v>235</v>
      </c>
      <c r="N60" s="38">
        <v>7050</v>
      </c>
      <c r="O60" s="35" t="str">
        <f>IF('Duplicate Dataset'!$L60&gt;=20,"Y","N")</f>
        <v>Y</v>
      </c>
      <c r="P60" s="39">
        <f>IF('Duplicate Dataset'!$L60&gt;=20,0.95*'Duplicate Dataset'!$N60,'Duplicate Dataset'!$N60)</f>
        <v>6697.5</v>
      </c>
    </row>
    <row r="61" spans="1:16" x14ac:dyDescent="0.3">
      <c r="A61" s="40">
        <v>78</v>
      </c>
      <c r="B61" s="41">
        <v>44009</v>
      </c>
      <c r="C61" s="42" t="s">
        <v>65</v>
      </c>
      <c r="D61" s="43" t="s">
        <v>25</v>
      </c>
      <c r="E61" s="42" t="s">
        <v>21</v>
      </c>
      <c r="F61" s="42">
        <v>162</v>
      </c>
      <c r="G61" s="42" t="str">
        <f>VLOOKUP('Duplicate Dataset'!$F61,'Customer Info'!$A$4:$C$12,2,FALSE)</f>
        <v>Cruise</v>
      </c>
      <c r="H61" s="42" t="str">
        <f>VLOOKUP('Duplicate Dataset'!$F61,'Customer Info'!$A$4:$C$12,3,FALSE)</f>
        <v>Denise Harris</v>
      </c>
      <c r="I61" s="44" t="s">
        <v>32</v>
      </c>
      <c r="J61" s="44" t="s">
        <v>18</v>
      </c>
      <c r="K61" s="44" t="s">
        <v>49</v>
      </c>
      <c r="L61" s="44">
        <v>50</v>
      </c>
      <c r="M61" s="45">
        <v>295</v>
      </c>
      <c r="N61" s="45">
        <v>14750</v>
      </c>
      <c r="O61" s="42" t="str">
        <f>IF('Duplicate Dataset'!$L61&gt;=20,"Y","N")</f>
        <v>Y</v>
      </c>
      <c r="P61" s="46">
        <f>IF('Duplicate Dataset'!$L61&gt;=20,0.95*'Duplicate Dataset'!$N61,'Duplicate Dataset'!$N61)</f>
        <v>14012.5</v>
      </c>
    </row>
    <row r="62" spans="1:16" x14ac:dyDescent="0.3">
      <c r="A62" s="33">
        <v>71</v>
      </c>
      <c r="B62" s="34">
        <v>43991</v>
      </c>
      <c r="C62" s="35" t="s">
        <v>65</v>
      </c>
      <c r="D62" s="36" t="s">
        <v>25</v>
      </c>
      <c r="E62" s="35" t="s">
        <v>21</v>
      </c>
      <c r="F62" s="35">
        <v>162</v>
      </c>
      <c r="G62" s="35" t="str">
        <f>VLOOKUP('Duplicate Dataset'!$F62,'Customer Info'!$A$4:$C$12,2,FALSE)</f>
        <v>Cruise</v>
      </c>
      <c r="H62" s="35" t="str">
        <f>VLOOKUP('Duplicate Dataset'!$F62,'Customer Info'!$A$4:$C$12,3,FALSE)</f>
        <v>Denise Harris</v>
      </c>
      <c r="I62" s="37" t="s">
        <v>22</v>
      </c>
      <c r="J62" s="37" t="s">
        <v>18</v>
      </c>
      <c r="K62" s="37" t="s">
        <v>52</v>
      </c>
      <c r="L62" s="37">
        <v>40</v>
      </c>
      <c r="M62" s="38">
        <v>260</v>
      </c>
      <c r="N62" s="38">
        <v>10400</v>
      </c>
      <c r="O62" s="35" t="str">
        <f>IF('Duplicate Dataset'!$L62&gt;=20,"Y","N")</f>
        <v>Y</v>
      </c>
      <c r="P62" s="39">
        <f>IF('Duplicate Dataset'!$L62&gt;=20,0.95*'Duplicate Dataset'!$N62,'Duplicate Dataset'!$N62)</f>
        <v>9880</v>
      </c>
    </row>
    <row r="63" spans="1:16" x14ac:dyDescent="0.3">
      <c r="A63" s="40">
        <v>59</v>
      </c>
      <c r="B63" s="41">
        <v>43970</v>
      </c>
      <c r="C63" s="42" t="s">
        <v>60</v>
      </c>
      <c r="D63" s="43" t="s">
        <v>25</v>
      </c>
      <c r="E63" s="42" t="s">
        <v>21</v>
      </c>
      <c r="F63" s="42">
        <v>180</v>
      </c>
      <c r="G63" s="42" t="str">
        <f>VLOOKUP('Duplicate Dataset'!$F63,'Customer Info'!$A$4:$C$12,2,FALSE)</f>
        <v>Milago</v>
      </c>
      <c r="H63" s="42" t="str">
        <f>VLOOKUP('Duplicate Dataset'!$F63,'Customer Info'!$A$4:$C$12,3,FALSE)</f>
        <v>Sam Cooper</v>
      </c>
      <c r="I63" s="44" t="s">
        <v>17</v>
      </c>
      <c r="J63" s="44" t="s">
        <v>33</v>
      </c>
      <c r="K63" s="44" t="s">
        <v>56</v>
      </c>
      <c r="L63" s="44">
        <v>22</v>
      </c>
      <c r="M63" s="45">
        <v>235</v>
      </c>
      <c r="N63" s="45">
        <v>5170</v>
      </c>
      <c r="O63" s="42" t="str">
        <f>IF('Duplicate Dataset'!$L63&gt;=20,"Y","N")</f>
        <v>Y</v>
      </c>
      <c r="P63" s="46">
        <f>IF('Duplicate Dataset'!$L63&gt;=20,0.95*'Duplicate Dataset'!$N63,'Duplicate Dataset'!$N63)</f>
        <v>4911.5</v>
      </c>
    </row>
    <row r="64" spans="1:16" x14ac:dyDescent="0.3">
      <c r="A64" s="33">
        <v>54</v>
      </c>
      <c r="B64" s="34">
        <v>43959</v>
      </c>
      <c r="C64" s="35" t="s">
        <v>60</v>
      </c>
      <c r="D64" s="36" t="s">
        <v>25</v>
      </c>
      <c r="E64" s="35" t="s">
        <v>21</v>
      </c>
      <c r="F64" s="35">
        <v>136</v>
      </c>
      <c r="G64" s="35" t="str">
        <f>VLOOKUP('Duplicate Dataset'!$F64,'Customer Info'!$A$4:$C$12,2,FALSE)</f>
        <v>Telmark</v>
      </c>
      <c r="H64" s="35" t="str">
        <f>VLOOKUP('Duplicate Dataset'!$F64,'Customer Info'!$A$4:$C$12,3,FALSE)</f>
        <v>Emily Flores</v>
      </c>
      <c r="I64" s="37" t="s">
        <v>17</v>
      </c>
      <c r="J64" s="37" t="s">
        <v>18</v>
      </c>
      <c r="K64" s="37" t="s">
        <v>19</v>
      </c>
      <c r="L64" s="37">
        <v>26</v>
      </c>
      <c r="M64" s="38">
        <v>235</v>
      </c>
      <c r="N64" s="38">
        <v>6110</v>
      </c>
      <c r="O64" s="35" t="str">
        <f>IF('Duplicate Dataset'!$L64&gt;=20,"Y","N")</f>
        <v>Y</v>
      </c>
      <c r="P64" s="39">
        <f>IF('Duplicate Dataset'!$L64&gt;=20,0.95*'Duplicate Dataset'!$N64,'Duplicate Dataset'!$N64)</f>
        <v>5804.5</v>
      </c>
    </row>
    <row r="65" spans="1:16" x14ac:dyDescent="0.3">
      <c r="A65" s="40">
        <v>38</v>
      </c>
      <c r="B65" s="41">
        <v>43932</v>
      </c>
      <c r="C65" s="42" t="s">
        <v>58</v>
      </c>
      <c r="D65" s="43" t="s">
        <v>25</v>
      </c>
      <c r="E65" s="42" t="s">
        <v>21</v>
      </c>
      <c r="F65" s="42">
        <v>132</v>
      </c>
      <c r="G65" s="42" t="str">
        <f>VLOOKUP('Duplicate Dataset'!$F65,'Customer Info'!$A$4:$C$12,2,FALSE)</f>
        <v>Bankia</v>
      </c>
      <c r="H65" s="42" t="str">
        <f>VLOOKUP('Duplicate Dataset'!$F65,'Customer Info'!$A$4:$C$12,3,FALSE)</f>
        <v>Lucas Adams</v>
      </c>
      <c r="I65" s="44" t="s">
        <v>22</v>
      </c>
      <c r="J65" s="44" t="s">
        <v>18</v>
      </c>
      <c r="K65" s="44" t="s">
        <v>52</v>
      </c>
      <c r="L65" s="44">
        <v>40</v>
      </c>
      <c r="M65" s="45">
        <v>260</v>
      </c>
      <c r="N65" s="45">
        <v>10400</v>
      </c>
      <c r="O65" s="42" t="str">
        <f>IF('Duplicate Dataset'!$L65&gt;=20,"Y","N")</f>
        <v>Y</v>
      </c>
      <c r="P65" s="46">
        <f>IF('Duplicate Dataset'!$L65&gt;=20,0.95*'Duplicate Dataset'!$N65,'Duplicate Dataset'!$N65)</f>
        <v>9880</v>
      </c>
    </row>
    <row r="66" spans="1:16" x14ac:dyDescent="0.3">
      <c r="A66" s="33">
        <v>23</v>
      </c>
      <c r="B66" s="34">
        <v>43891</v>
      </c>
      <c r="C66" s="35" t="s">
        <v>50</v>
      </c>
      <c r="D66" s="36" t="s">
        <v>25</v>
      </c>
      <c r="E66" s="35" t="s">
        <v>21</v>
      </c>
      <c r="F66" s="35">
        <v>132</v>
      </c>
      <c r="G66" s="35" t="str">
        <f>VLOOKUP('Duplicate Dataset'!$F66,'Customer Info'!$A$4:$C$12,2,FALSE)</f>
        <v>Bankia</v>
      </c>
      <c r="H66" s="35" t="str">
        <f>VLOOKUP('Duplicate Dataset'!$F66,'Customer Info'!$A$4:$C$12,3,FALSE)</f>
        <v>Lucas Adams</v>
      </c>
      <c r="I66" s="37" t="s">
        <v>38</v>
      </c>
      <c r="J66" s="37" t="s">
        <v>18</v>
      </c>
      <c r="K66" s="37" t="s">
        <v>51</v>
      </c>
      <c r="L66" s="37">
        <v>25</v>
      </c>
      <c r="M66" s="38">
        <v>375</v>
      </c>
      <c r="N66" s="38">
        <v>9375</v>
      </c>
      <c r="O66" s="35" t="str">
        <f>IF('Duplicate Dataset'!$L66&gt;=20,"Y","N")</f>
        <v>Y</v>
      </c>
      <c r="P66" s="39">
        <f>IF('Duplicate Dataset'!$L66&gt;=20,0.95*'Duplicate Dataset'!$N66,'Duplicate Dataset'!$N66)</f>
        <v>8906.25</v>
      </c>
    </row>
    <row r="67" spans="1:16" x14ac:dyDescent="0.3">
      <c r="A67" s="40">
        <v>17</v>
      </c>
      <c r="B67" s="41">
        <v>43875</v>
      </c>
      <c r="C67" s="42" t="s">
        <v>42</v>
      </c>
      <c r="D67" s="43" t="s">
        <v>25</v>
      </c>
      <c r="E67" s="42" t="s">
        <v>21</v>
      </c>
      <c r="F67" s="42">
        <v>162</v>
      </c>
      <c r="G67" s="42" t="str">
        <f>VLOOKUP('Duplicate Dataset'!$F67,'Customer Info'!$A$4:$C$12,2,FALSE)</f>
        <v>Cruise</v>
      </c>
      <c r="H67" s="42" t="str">
        <f>VLOOKUP('Duplicate Dataset'!$F67,'Customer Info'!$A$4:$C$12,3,FALSE)</f>
        <v>Denise Harris</v>
      </c>
      <c r="I67" s="44" t="s">
        <v>47</v>
      </c>
      <c r="J67" s="44" t="s">
        <v>23</v>
      </c>
      <c r="K67" s="44" t="s">
        <v>48</v>
      </c>
      <c r="L67" s="44">
        <v>10</v>
      </c>
      <c r="M67" s="45">
        <v>220</v>
      </c>
      <c r="N67" s="45">
        <v>2200</v>
      </c>
      <c r="O67" s="42" t="str">
        <f>IF('Duplicate Dataset'!$L67&gt;=20,"Y","N")</f>
        <v>N</v>
      </c>
      <c r="P67" s="46">
        <f>IF('Duplicate Dataset'!$L67&gt;=20,0.95*'Duplicate Dataset'!$N67,'Duplicate Dataset'!$N67)</f>
        <v>2200</v>
      </c>
    </row>
    <row r="68" spans="1:16" x14ac:dyDescent="0.3">
      <c r="A68" s="33">
        <v>9</v>
      </c>
      <c r="B68" s="34">
        <v>43852</v>
      </c>
      <c r="C68" s="35" t="s">
        <v>14</v>
      </c>
      <c r="D68" s="36" t="s">
        <v>25</v>
      </c>
      <c r="E68" s="35" t="s">
        <v>21</v>
      </c>
      <c r="F68" s="35">
        <v>136</v>
      </c>
      <c r="G68" s="35" t="str">
        <f>VLOOKUP('Duplicate Dataset'!$F68,'Customer Info'!$A$4:$C$12,2,FALSE)</f>
        <v>Telmark</v>
      </c>
      <c r="H68" s="35" t="str">
        <f>VLOOKUP('Duplicate Dataset'!$F68,'Customer Info'!$A$4:$C$12,3,FALSE)</f>
        <v>Emily Flores</v>
      </c>
      <c r="I68" s="37" t="s">
        <v>22</v>
      </c>
      <c r="J68" s="37" t="s">
        <v>30</v>
      </c>
      <c r="K68" s="37" t="s">
        <v>41</v>
      </c>
      <c r="L68" s="37">
        <v>40</v>
      </c>
      <c r="M68" s="38">
        <v>260</v>
      </c>
      <c r="N68" s="38">
        <v>10400</v>
      </c>
      <c r="O68" s="35" t="str">
        <f>IF('Duplicate Dataset'!$L68&gt;=20,"Y","N")</f>
        <v>Y</v>
      </c>
      <c r="P68" s="39">
        <f>IF('Duplicate Dataset'!$L68&gt;=20,0.95*'Duplicate Dataset'!$N68,'Duplicate Dataset'!$N68)</f>
        <v>9880</v>
      </c>
    </row>
    <row r="69" spans="1:16" x14ac:dyDescent="0.3">
      <c r="A69" s="40">
        <v>3</v>
      </c>
      <c r="B69" s="41">
        <v>43839</v>
      </c>
      <c r="C69" s="42" t="s">
        <v>14</v>
      </c>
      <c r="D69" s="43" t="s">
        <v>25</v>
      </c>
      <c r="E69" s="42" t="s">
        <v>21</v>
      </c>
      <c r="F69" s="42">
        <v>136</v>
      </c>
      <c r="G69" s="42" t="str">
        <f>VLOOKUP('Duplicate Dataset'!$F69,'Customer Info'!$A$4:$C$12,2,FALSE)</f>
        <v>Telmark</v>
      </c>
      <c r="H69" s="42" t="str">
        <f>VLOOKUP('Duplicate Dataset'!$F69,'Customer Info'!$A$4:$C$12,3,FALSE)</f>
        <v>Emily Flores</v>
      </c>
      <c r="I69" s="44" t="s">
        <v>26</v>
      </c>
      <c r="J69" s="44" t="s">
        <v>18</v>
      </c>
      <c r="K69" s="44" t="s">
        <v>27</v>
      </c>
      <c r="L69" s="44">
        <v>16</v>
      </c>
      <c r="M69" s="45">
        <v>350</v>
      </c>
      <c r="N69" s="45">
        <v>5600</v>
      </c>
      <c r="O69" s="42" t="str">
        <f>IF('Duplicate Dataset'!$L69&gt;=20,"Y","N")</f>
        <v>N</v>
      </c>
      <c r="P69" s="46">
        <f>IF('Duplicate Dataset'!$L69&gt;=20,0.95*'Duplicate Dataset'!$N69,'Duplicate Dataset'!$N69)</f>
        <v>5600</v>
      </c>
    </row>
    <row r="70" spans="1:16" x14ac:dyDescent="0.3">
      <c r="A70" s="33">
        <v>79</v>
      </c>
      <c r="B70" s="34">
        <v>44011</v>
      </c>
      <c r="C70" s="35" t="s">
        <v>65</v>
      </c>
      <c r="D70" s="36" t="s">
        <v>35</v>
      </c>
      <c r="E70" s="35" t="s">
        <v>16</v>
      </c>
      <c r="F70" s="35">
        <v>178</v>
      </c>
      <c r="G70" s="35" t="str">
        <f>VLOOKUP('Duplicate Dataset'!$F70,'Customer Info'!$A$4:$C$12,2,FALSE)</f>
        <v>Vento</v>
      </c>
      <c r="H70" s="35" t="str">
        <f>VLOOKUP('Duplicate Dataset'!$F70,'Customer Info'!$A$4:$C$12,3,FALSE)</f>
        <v>Amanda Wood</v>
      </c>
      <c r="I70" s="37" t="s">
        <v>38</v>
      </c>
      <c r="J70" s="37" t="s">
        <v>33</v>
      </c>
      <c r="K70" s="37" t="s">
        <v>44</v>
      </c>
      <c r="L70" s="37">
        <v>32</v>
      </c>
      <c r="M70" s="38">
        <v>375</v>
      </c>
      <c r="N70" s="38">
        <v>12000</v>
      </c>
      <c r="O70" s="35" t="str">
        <f>IF('Duplicate Dataset'!$L70&gt;=20,"Y","N")</f>
        <v>Y</v>
      </c>
      <c r="P70" s="39">
        <f>IF('Duplicate Dataset'!$L70&gt;=20,0.95*'Duplicate Dataset'!$N70,'Duplicate Dataset'!$N70)</f>
        <v>11400</v>
      </c>
    </row>
    <row r="71" spans="1:16" x14ac:dyDescent="0.3">
      <c r="A71" s="40">
        <v>73</v>
      </c>
      <c r="B71" s="41">
        <v>43996</v>
      </c>
      <c r="C71" s="42" t="s">
        <v>65</v>
      </c>
      <c r="D71" s="43" t="s">
        <v>35</v>
      </c>
      <c r="E71" s="42" t="s">
        <v>16</v>
      </c>
      <c r="F71" s="42">
        <v>132</v>
      </c>
      <c r="G71" s="42" t="str">
        <f>VLOOKUP('Duplicate Dataset'!$F71,'Customer Info'!$A$4:$C$12,2,FALSE)</f>
        <v>Bankia</v>
      </c>
      <c r="H71" s="42" t="str">
        <f>VLOOKUP('Duplicate Dataset'!$F71,'Customer Info'!$A$4:$C$12,3,FALSE)</f>
        <v>Lucas Adams</v>
      </c>
      <c r="I71" s="44" t="s">
        <v>38</v>
      </c>
      <c r="J71" s="44" t="s">
        <v>33</v>
      </c>
      <c r="K71" s="44" t="s">
        <v>44</v>
      </c>
      <c r="L71" s="44">
        <v>25</v>
      </c>
      <c r="M71" s="45">
        <v>375</v>
      </c>
      <c r="N71" s="45">
        <v>9375</v>
      </c>
      <c r="O71" s="42" t="str">
        <f>IF('Duplicate Dataset'!$L71&gt;=20,"Y","N")</f>
        <v>Y</v>
      </c>
      <c r="P71" s="46">
        <f>IF('Duplicate Dataset'!$L71&gt;=20,0.95*'Duplicate Dataset'!$N71,'Duplicate Dataset'!$N71)</f>
        <v>8906.25</v>
      </c>
    </row>
    <row r="72" spans="1:16" x14ac:dyDescent="0.3">
      <c r="A72" s="33">
        <v>65</v>
      </c>
      <c r="B72" s="34">
        <v>43979</v>
      </c>
      <c r="C72" s="35" t="s">
        <v>60</v>
      </c>
      <c r="D72" s="36" t="s">
        <v>35</v>
      </c>
      <c r="E72" s="35" t="s">
        <v>16</v>
      </c>
      <c r="F72" s="35">
        <v>132</v>
      </c>
      <c r="G72" s="35" t="str">
        <f>VLOOKUP('Duplicate Dataset'!$F72,'Customer Info'!$A$4:$C$12,2,FALSE)</f>
        <v>Bankia</v>
      </c>
      <c r="H72" s="35" t="str">
        <f>VLOOKUP('Duplicate Dataset'!$F72,'Customer Info'!$A$4:$C$12,3,FALSE)</f>
        <v>Lucas Adams</v>
      </c>
      <c r="I72" s="37" t="s">
        <v>17</v>
      </c>
      <c r="J72" s="37" t="s">
        <v>30</v>
      </c>
      <c r="K72" s="37" t="s">
        <v>31</v>
      </c>
      <c r="L72" s="37">
        <v>35</v>
      </c>
      <c r="M72" s="38">
        <v>235</v>
      </c>
      <c r="N72" s="38">
        <v>8225</v>
      </c>
      <c r="O72" s="35" t="str">
        <f>IF('Duplicate Dataset'!$L72&gt;=20,"Y","N")</f>
        <v>Y</v>
      </c>
      <c r="P72" s="39">
        <f>IF('Duplicate Dataset'!$L72&gt;=20,0.95*'Duplicate Dataset'!$N72,'Duplicate Dataset'!$N72)</f>
        <v>7813.75</v>
      </c>
    </row>
    <row r="73" spans="1:16" x14ac:dyDescent="0.3">
      <c r="A73" s="40">
        <v>58</v>
      </c>
      <c r="B73" s="41">
        <v>43968</v>
      </c>
      <c r="C73" s="42" t="s">
        <v>60</v>
      </c>
      <c r="D73" s="43" t="s">
        <v>35</v>
      </c>
      <c r="E73" s="42" t="s">
        <v>16</v>
      </c>
      <c r="F73" s="42">
        <v>132</v>
      </c>
      <c r="G73" s="42" t="str">
        <f>VLOOKUP('Duplicate Dataset'!$F73,'Customer Info'!$A$4:$C$12,2,FALSE)</f>
        <v>Bankia</v>
      </c>
      <c r="H73" s="42" t="str">
        <f>VLOOKUP('Duplicate Dataset'!$F73,'Customer Info'!$A$4:$C$12,3,FALSE)</f>
        <v>Lucas Adams</v>
      </c>
      <c r="I73" s="44" t="s">
        <v>32</v>
      </c>
      <c r="J73" s="44" t="s">
        <v>18</v>
      </c>
      <c r="K73" s="44" t="s">
        <v>49</v>
      </c>
      <c r="L73" s="44">
        <v>18</v>
      </c>
      <c r="M73" s="45">
        <v>295</v>
      </c>
      <c r="N73" s="45">
        <v>5310</v>
      </c>
      <c r="O73" s="42" t="str">
        <f>IF('Duplicate Dataset'!$L73&gt;=20,"Y","N")</f>
        <v>N</v>
      </c>
      <c r="P73" s="46">
        <f>IF('Duplicate Dataset'!$L73&gt;=20,0.95*'Duplicate Dataset'!$N73,'Duplicate Dataset'!$N73)</f>
        <v>5310</v>
      </c>
    </row>
    <row r="74" spans="1:16" x14ac:dyDescent="0.3">
      <c r="A74" s="33">
        <v>55</v>
      </c>
      <c r="B74" s="34">
        <v>43963</v>
      </c>
      <c r="C74" s="35" t="s">
        <v>60</v>
      </c>
      <c r="D74" s="36" t="s">
        <v>35</v>
      </c>
      <c r="E74" s="35" t="s">
        <v>16</v>
      </c>
      <c r="F74" s="35">
        <v>152</v>
      </c>
      <c r="G74" s="35" t="str">
        <f>VLOOKUP('Duplicate Dataset'!$F74,'Customer Info'!$A$4:$C$12,2,FALSE)</f>
        <v>Secspace</v>
      </c>
      <c r="H74" s="35" t="str">
        <f>VLOOKUP('Duplicate Dataset'!$F74,'Customer Info'!$A$4:$C$12,3,FALSE)</f>
        <v>Rob Nelson</v>
      </c>
      <c r="I74" s="37" t="s">
        <v>17</v>
      </c>
      <c r="J74" s="37" t="s">
        <v>23</v>
      </c>
      <c r="K74" s="37" t="s">
        <v>63</v>
      </c>
      <c r="L74" s="37">
        <v>40</v>
      </c>
      <c r="M74" s="38">
        <v>235</v>
      </c>
      <c r="N74" s="38">
        <v>9400</v>
      </c>
      <c r="O74" s="35" t="str">
        <f>IF('Duplicate Dataset'!$L74&gt;=20,"Y","N")</f>
        <v>Y</v>
      </c>
      <c r="P74" s="39">
        <f>IF('Duplicate Dataset'!$L74&gt;=20,0.95*'Duplicate Dataset'!$N74,'Duplicate Dataset'!$N74)</f>
        <v>8930</v>
      </c>
    </row>
    <row r="75" spans="1:16" x14ac:dyDescent="0.3">
      <c r="A75" s="40">
        <v>47</v>
      </c>
      <c r="B75" s="41">
        <v>43944</v>
      </c>
      <c r="C75" s="42" t="s">
        <v>58</v>
      </c>
      <c r="D75" s="43" t="s">
        <v>35</v>
      </c>
      <c r="E75" s="42" t="s">
        <v>16</v>
      </c>
      <c r="F75" s="42">
        <v>144</v>
      </c>
      <c r="G75" s="42" t="str">
        <f>VLOOKUP('Duplicate Dataset'!$F75,'Customer Info'!$A$4:$C$12,2,FALSE)</f>
        <v>Affinity</v>
      </c>
      <c r="H75" s="42" t="str">
        <f>VLOOKUP('Duplicate Dataset'!$F75,'Customer Info'!$A$4:$C$12,3,FALSE)</f>
        <v>Christina Bell</v>
      </c>
      <c r="I75" s="44" t="s">
        <v>47</v>
      </c>
      <c r="J75" s="44" t="s">
        <v>39</v>
      </c>
      <c r="K75" s="44" t="s">
        <v>55</v>
      </c>
      <c r="L75" s="44">
        <v>32</v>
      </c>
      <c r="M75" s="45">
        <v>220</v>
      </c>
      <c r="N75" s="45">
        <v>7040</v>
      </c>
      <c r="O75" s="42" t="str">
        <f>IF('Duplicate Dataset'!$L75&gt;=20,"Y","N")</f>
        <v>Y</v>
      </c>
      <c r="P75" s="46">
        <f>IF('Duplicate Dataset'!$L75&gt;=20,0.95*'Duplicate Dataset'!$N75,'Duplicate Dataset'!$N75)</f>
        <v>6688</v>
      </c>
    </row>
    <row r="76" spans="1:16" x14ac:dyDescent="0.3">
      <c r="A76" s="33">
        <v>43</v>
      </c>
      <c r="B76" s="34">
        <v>43937</v>
      </c>
      <c r="C76" s="35" t="s">
        <v>58</v>
      </c>
      <c r="D76" s="36" t="s">
        <v>35</v>
      </c>
      <c r="E76" s="35" t="s">
        <v>16</v>
      </c>
      <c r="F76" s="35">
        <v>157</v>
      </c>
      <c r="G76" s="35" t="str">
        <f>VLOOKUP('Duplicate Dataset'!$F76,'Customer Info'!$A$4:$C$12,2,FALSE)</f>
        <v>MarkPlus</v>
      </c>
      <c r="H76" s="35" t="str">
        <f>VLOOKUP('Duplicate Dataset'!$F76,'Customer Info'!$A$4:$C$12,3,FALSE)</f>
        <v>Matt Reed</v>
      </c>
      <c r="I76" s="37" t="s">
        <v>38</v>
      </c>
      <c r="J76" s="37" t="s">
        <v>18</v>
      </c>
      <c r="K76" s="37" t="s">
        <v>51</v>
      </c>
      <c r="L76" s="37">
        <v>15</v>
      </c>
      <c r="M76" s="38">
        <v>375</v>
      </c>
      <c r="N76" s="38">
        <v>5625</v>
      </c>
      <c r="O76" s="35" t="str">
        <f>IF('Duplicate Dataset'!$L76&gt;=20,"Y","N")</f>
        <v>N</v>
      </c>
      <c r="P76" s="39">
        <f>IF('Duplicate Dataset'!$L76&gt;=20,0.95*'Duplicate Dataset'!$N76,'Duplicate Dataset'!$N76)</f>
        <v>5625</v>
      </c>
    </row>
    <row r="77" spans="1:16" x14ac:dyDescent="0.3">
      <c r="A77" s="40">
        <v>39</v>
      </c>
      <c r="B77" s="41">
        <v>43933</v>
      </c>
      <c r="C77" s="42" t="s">
        <v>58</v>
      </c>
      <c r="D77" s="43" t="s">
        <v>35</v>
      </c>
      <c r="E77" s="42" t="s">
        <v>16</v>
      </c>
      <c r="F77" s="42">
        <v>166</v>
      </c>
      <c r="G77" s="42" t="str">
        <f>VLOOKUP('Duplicate Dataset'!$F77,'Customer Info'!$A$4:$C$12,2,FALSE)</f>
        <v>Port Royale</v>
      </c>
      <c r="H77" s="42" t="str">
        <f>VLOOKUP('Duplicate Dataset'!$F77,'Customer Info'!$A$4:$C$12,3,FALSE)</f>
        <v>Dan Hill</v>
      </c>
      <c r="I77" s="44" t="s">
        <v>17</v>
      </c>
      <c r="J77" s="44" t="s">
        <v>18</v>
      </c>
      <c r="K77" s="44" t="s">
        <v>19</v>
      </c>
      <c r="L77" s="44">
        <v>45</v>
      </c>
      <c r="M77" s="45">
        <v>235</v>
      </c>
      <c r="N77" s="45">
        <v>10575</v>
      </c>
      <c r="O77" s="42" t="str">
        <f>IF('Duplicate Dataset'!$L77&gt;=20,"Y","N")</f>
        <v>Y</v>
      </c>
      <c r="P77" s="46">
        <f>IF('Duplicate Dataset'!$L77&gt;=20,0.95*'Duplicate Dataset'!$N77,'Duplicate Dataset'!$N77)</f>
        <v>10046.25</v>
      </c>
    </row>
    <row r="78" spans="1:16" x14ac:dyDescent="0.3">
      <c r="A78" s="33">
        <v>34</v>
      </c>
      <c r="B78" s="34">
        <v>43918</v>
      </c>
      <c r="C78" s="35" t="s">
        <v>50</v>
      </c>
      <c r="D78" s="36" t="s">
        <v>35</v>
      </c>
      <c r="E78" s="35" t="s">
        <v>16</v>
      </c>
      <c r="F78" s="35">
        <v>152</v>
      </c>
      <c r="G78" s="35" t="str">
        <f>VLOOKUP('Duplicate Dataset'!$F78,'Customer Info'!$A$4:$C$12,2,FALSE)</f>
        <v>Secspace</v>
      </c>
      <c r="H78" s="35" t="str">
        <f>VLOOKUP('Duplicate Dataset'!$F78,'Customer Info'!$A$4:$C$12,3,FALSE)</f>
        <v>Rob Nelson</v>
      </c>
      <c r="I78" s="37" t="s">
        <v>47</v>
      </c>
      <c r="J78" s="37" t="s">
        <v>33</v>
      </c>
      <c r="K78" s="37" t="s">
        <v>57</v>
      </c>
      <c r="L78" s="37">
        <v>45</v>
      </c>
      <c r="M78" s="38">
        <v>220</v>
      </c>
      <c r="N78" s="38">
        <v>9900</v>
      </c>
      <c r="O78" s="35" t="str">
        <f>IF('Duplicate Dataset'!$L78&gt;=20,"Y","N")</f>
        <v>Y</v>
      </c>
      <c r="P78" s="39">
        <f>IF('Duplicate Dataset'!$L78&gt;=20,0.95*'Duplicate Dataset'!$N78,'Duplicate Dataset'!$N78)</f>
        <v>9405</v>
      </c>
    </row>
    <row r="79" spans="1:16" x14ac:dyDescent="0.3">
      <c r="A79" s="40">
        <v>27</v>
      </c>
      <c r="B79" s="41">
        <v>43901</v>
      </c>
      <c r="C79" s="42" t="s">
        <v>50</v>
      </c>
      <c r="D79" s="43" t="s">
        <v>35</v>
      </c>
      <c r="E79" s="42" t="s">
        <v>16</v>
      </c>
      <c r="F79" s="42">
        <v>166</v>
      </c>
      <c r="G79" s="42" t="str">
        <f>VLOOKUP('Duplicate Dataset'!$F79,'Customer Info'!$A$4:$C$12,2,FALSE)</f>
        <v>Port Royale</v>
      </c>
      <c r="H79" s="42" t="str">
        <f>VLOOKUP('Duplicate Dataset'!$F79,'Customer Info'!$A$4:$C$12,3,FALSE)</f>
        <v>Dan Hill</v>
      </c>
      <c r="I79" s="44" t="s">
        <v>47</v>
      </c>
      <c r="J79" s="44" t="s">
        <v>39</v>
      </c>
      <c r="K79" s="44" t="s">
        <v>55</v>
      </c>
      <c r="L79" s="44">
        <v>10</v>
      </c>
      <c r="M79" s="45">
        <v>220</v>
      </c>
      <c r="N79" s="45">
        <v>2200</v>
      </c>
      <c r="O79" s="42" t="str">
        <f>IF('Duplicate Dataset'!$L79&gt;=20,"Y","N")</f>
        <v>N</v>
      </c>
      <c r="P79" s="46">
        <f>IF('Duplicate Dataset'!$L79&gt;=20,0.95*'Duplicate Dataset'!$N79,'Duplicate Dataset'!$N79)</f>
        <v>2200</v>
      </c>
    </row>
    <row r="80" spans="1:16" x14ac:dyDescent="0.3">
      <c r="A80" s="33">
        <v>22</v>
      </c>
      <c r="B80" s="34">
        <v>43889</v>
      </c>
      <c r="C80" s="35" t="s">
        <v>42</v>
      </c>
      <c r="D80" s="36" t="s">
        <v>35</v>
      </c>
      <c r="E80" s="35" t="s">
        <v>16</v>
      </c>
      <c r="F80" s="35">
        <v>144</v>
      </c>
      <c r="G80" s="35" t="str">
        <f>VLOOKUP('Duplicate Dataset'!$F80,'Customer Info'!$A$4:$C$12,2,FALSE)</f>
        <v>Affinity</v>
      </c>
      <c r="H80" s="35" t="str">
        <f>VLOOKUP('Duplicate Dataset'!$F80,'Customer Info'!$A$4:$C$12,3,FALSE)</f>
        <v>Christina Bell</v>
      </c>
      <c r="I80" s="37" t="s">
        <v>26</v>
      </c>
      <c r="J80" s="37" t="s">
        <v>30</v>
      </c>
      <c r="K80" s="37" t="s">
        <v>36</v>
      </c>
      <c r="L80" s="37">
        <v>10</v>
      </c>
      <c r="M80" s="38">
        <v>350</v>
      </c>
      <c r="N80" s="38">
        <v>3500</v>
      </c>
      <c r="O80" s="35" t="str">
        <f>IF('Duplicate Dataset'!$L80&gt;=20,"Y","N")</f>
        <v>N</v>
      </c>
      <c r="P80" s="39">
        <f>IF('Duplicate Dataset'!$L80&gt;=20,0.95*'Duplicate Dataset'!$N80,'Duplicate Dataset'!$N80)</f>
        <v>3500</v>
      </c>
    </row>
    <row r="81" spans="1:16" x14ac:dyDescent="0.3">
      <c r="A81" s="18">
        <v>6</v>
      </c>
      <c r="B81" s="26">
        <v>43845</v>
      </c>
      <c r="C81" s="27" t="s">
        <v>14</v>
      </c>
      <c r="D81" s="28" t="s">
        <v>35</v>
      </c>
      <c r="E81" s="27" t="s">
        <v>16</v>
      </c>
      <c r="F81" s="27">
        <v>136</v>
      </c>
      <c r="G81" s="27" t="str">
        <f>VLOOKUP('Duplicate Dataset'!$F81,'Customer Info'!$A$4:$C$12,2,FALSE)</f>
        <v>Telmark</v>
      </c>
      <c r="H81" s="27" t="str">
        <f>VLOOKUP('Duplicate Dataset'!$F81,'Customer Info'!$A$4:$C$12,3,FALSE)</f>
        <v>Emily Flores</v>
      </c>
      <c r="I81" s="19" t="s">
        <v>26</v>
      </c>
      <c r="J81" s="19" t="s">
        <v>30</v>
      </c>
      <c r="K81" s="19" t="s">
        <v>36</v>
      </c>
      <c r="L81" s="19">
        <v>14</v>
      </c>
      <c r="M81" s="29">
        <v>350</v>
      </c>
      <c r="N81" s="29">
        <v>4900</v>
      </c>
      <c r="O81" s="27" t="str">
        <f>IF('Duplicate Dataset'!$L81&gt;=20,"Y","N")</f>
        <v>N</v>
      </c>
      <c r="P81" s="24">
        <f>IF('Duplicate Dataset'!$L81&gt;=20,0.95*'Duplicate Dataset'!$N81,'Duplicate Dataset'!$N81)</f>
        <v>4900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B4" sqref="B4"/>
    </sheetView>
  </sheetViews>
  <sheetFormatPr defaultColWidth="11.5546875" defaultRowHeight="14.4" x14ac:dyDescent="0.3"/>
  <cols>
    <col min="1" max="1" width="18.77734375" customWidth="1"/>
    <col min="2" max="2" width="13.109375" bestFit="1" customWidth="1"/>
    <col min="3" max="3" width="13" bestFit="1" customWidth="1"/>
  </cols>
  <sheetData>
    <row r="1" spans="1:3" ht="21" x14ac:dyDescent="0.4">
      <c r="A1" s="7" t="s">
        <v>66</v>
      </c>
      <c r="B1" s="8"/>
      <c r="C1" s="8"/>
    </row>
    <row r="2" spans="1:3" x14ac:dyDescent="0.3">
      <c r="A2" s="8"/>
      <c r="B2" s="8"/>
      <c r="C2" s="8"/>
    </row>
    <row r="3" spans="1:3" x14ac:dyDescent="0.3">
      <c r="A3" s="9" t="s">
        <v>7</v>
      </c>
      <c r="B3" s="9" t="s">
        <v>67</v>
      </c>
      <c r="C3" s="9" t="s">
        <v>68</v>
      </c>
    </row>
    <row r="4" spans="1:3" x14ac:dyDescent="0.3">
      <c r="A4" s="10">
        <v>132</v>
      </c>
      <c r="B4" s="10" t="s">
        <v>69</v>
      </c>
      <c r="C4" s="11" t="s">
        <v>70</v>
      </c>
    </row>
    <row r="5" spans="1:3" x14ac:dyDescent="0.3">
      <c r="A5" s="12">
        <v>136</v>
      </c>
      <c r="B5" s="12" t="s">
        <v>71</v>
      </c>
      <c r="C5" s="13" t="s">
        <v>72</v>
      </c>
    </row>
    <row r="6" spans="1:3" x14ac:dyDescent="0.3">
      <c r="A6" s="12">
        <v>144</v>
      </c>
      <c r="B6" s="12" t="s">
        <v>73</v>
      </c>
      <c r="C6" s="13" t="s">
        <v>74</v>
      </c>
    </row>
    <row r="7" spans="1:3" x14ac:dyDescent="0.3">
      <c r="A7" s="12">
        <v>152</v>
      </c>
      <c r="B7" s="12" t="s">
        <v>75</v>
      </c>
      <c r="C7" s="13" t="s">
        <v>76</v>
      </c>
    </row>
    <row r="8" spans="1:3" x14ac:dyDescent="0.3">
      <c r="A8" s="12">
        <v>157</v>
      </c>
      <c r="B8" s="12" t="s">
        <v>77</v>
      </c>
      <c r="C8" s="13" t="s">
        <v>78</v>
      </c>
    </row>
    <row r="9" spans="1:3" x14ac:dyDescent="0.3">
      <c r="A9" s="12">
        <v>162</v>
      </c>
      <c r="B9" s="12" t="s">
        <v>79</v>
      </c>
      <c r="C9" s="13" t="s">
        <v>80</v>
      </c>
    </row>
    <row r="10" spans="1:3" x14ac:dyDescent="0.3">
      <c r="A10" s="12">
        <v>166</v>
      </c>
      <c r="B10" s="12" t="s">
        <v>81</v>
      </c>
      <c r="C10" s="13" t="s">
        <v>82</v>
      </c>
    </row>
    <row r="11" spans="1:3" x14ac:dyDescent="0.3">
      <c r="A11" s="12">
        <v>178</v>
      </c>
      <c r="B11" s="12" t="s">
        <v>83</v>
      </c>
      <c r="C11" s="13" t="s">
        <v>84</v>
      </c>
    </row>
    <row r="12" spans="1:3" x14ac:dyDescent="0.3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DBC7-ADDC-4D15-9FA7-52451F7F11C8}">
  <dimension ref="A1:AB81"/>
  <sheetViews>
    <sheetView topLeftCell="A12" zoomScale="85" zoomScaleNormal="85" workbookViewId="0">
      <selection activeCell="O38" sqref="O38"/>
    </sheetView>
  </sheetViews>
  <sheetFormatPr defaultRowHeight="14.4" x14ac:dyDescent="0.3"/>
  <cols>
    <col min="1" max="1" width="12.33203125" bestFit="1" customWidth="1"/>
    <col min="2" max="2" width="13.88671875" bestFit="1" customWidth="1"/>
    <col min="5" max="5" width="12.6640625" customWidth="1"/>
    <col min="13" max="13" width="11" customWidth="1"/>
  </cols>
  <sheetData>
    <row r="1" spans="1:25" x14ac:dyDescent="0.3">
      <c r="A1" s="31" t="s">
        <v>11</v>
      </c>
      <c r="B1" s="32" t="s">
        <v>88</v>
      </c>
      <c r="I1" s="102" t="s">
        <v>145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5" ht="15" thickBot="1" x14ac:dyDescent="0.35">
      <c r="A2" s="44">
        <v>8</v>
      </c>
      <c r="B2" s="46">
        <f>IF('Duplicate Dataset'!$L21&gt;=20,0.95*'Duplicate Dataset'!$N21,'Duplicate Dataset'!$N21)</f>
        <v>3000</v>
      </c>
    </row>
    <row r="3" spans="1:25" x14ac:dyDescent="0.3">
      <c r="A3" s="37">
        <v>10</v>
      </c>
      <c r="B3" s="39">
        <f>IF('Duplicate Dataset'!$L22&gt;=20,0.95*'Duplicate Dataset'!$N22,'Duplicate Dataset'!$N22)</f>
        <v>2950</v>
      </c>
      <c r="E3" s="49"/>
      <c r="F3" s="76" t="s">
        <v>11</v>
      </c>
      <c r="G3" s="49" t="s">
        <v>88</v>
      </c>
      <c r="I3" s="102" t="s">
        <v>146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5" x14ac:dyDescent="0.3">
      <c r="A4" s="44">
        <v>10</v>
      </c>
      <c r="B4" s="46">
        <f>IF('Duplicate Dataset'!$L41&gt;=20,0.95*'Duplicate Dataset'!$N41,'Duplicate Dataset'!$N41)</f>
        <v>3750</v>
      </c>
      <c r="E4" t="s">
        <v>11</v>
      </c>
      <c r="F4" s="60">
        <v>1</v>
      </c>
    </row>
    <row r="5" spans="1:25" ht="15" thickBot="1" x14ac:dyDescent="0.35">
      <c r="A5" s="44">
        <v>10</v>
      </c>
      <c r="B5" s="46">
        <f>IF('Duplicate Dataset'!$L51&gt;=20,0.95*'Duplicate Dataset'!$N51,'Duplicate Dataset'!$N51)</f>
        <v>3750</v>
      </c>
      <c r="E5" s="77" t="s">
        <v>88</v>
      </c>
      <c r="F5" s="75">
        <v>0.89700205536140709</v>
      </c>
      <c r="G5" s="48">
        <v>1</v>
      </c>
    </row>
    <row r="6" spans="1:25" x14ac:dyDescent="0.3">
      <c r="A6" s="44">
        <v>10</v>
      </c>
      <c r="B6" s="46">
        <f>IF('Duplicate Dataset'!$L67&gt;=20,0.95*'Duplicate Dataset'!$N67,'Duplicate Dataset'!$N67)</f>
        <v>2200</v>
      </c>
    </row>
    <row r="7" spans="1:25" x14ac:dyDescent="0.3">
      <c r="A7" s="44">
        <v>10</v>
      </c>
      <c r="B7" s="46">
        <f>IF('Duplicate Dataset'!$L79&gt;=20,0.95*'Duplicate Dataset'!$N79,'Duplicate Dataset'!$N79)</f>
        <v>2200</v>
      </c>
    </row>
    <row r="8" spans="1:25" x14ac:dyDescent="0.3">
      <c r="A8" s="37">
        <v>10</v>
      </c>
      <c r="B8" s="39">
        <f>IF('Duplicate Dataset'!$L80&gt;=20,0.95*'Duplicate Dataset'!$N80,'Duplicate Dataset'!$N80)</f>
        <v>3500</v>
      </c>
    </row>
    <row r="9" spans="1:25" x14ac:dyDescent="0.3">
      <c r="A9" s="44">
        <v>12</v>
      </c>
      <c r="B9" s="46">
        <f>IF('Duplicate Dataset'!$L9&gt;=20,0.95*'Duplicate Dataset'!$N9,'Duplicate Dataset'!$N9)</f>
        <v>3540</v>
      </c>
    </row>
    <row r="10" spans="1:25" x14ac:dyDescent="0.3">
      <c r="A10" s="44">
        <v>12</v>
      </c>
      <c r="B10" s="46">
        <f>IF('Duplicate Dataset'!$L29&gt;=20,0.95*'Duplicate Dataset'!$N29,'Duplicate Dataset'!$N29)</f>
        <v>2820</v>
      </c>
      <c r="M10" s="102" t="s">
        <v>172</v>
      </c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25" x14ac:dyDescent="0.3">
      <c r="A11" s="37">
        <v>14</v>
      </c>
      <c r="B11" s="39">
        <f>IF('Duplicate Dataset'!$L2&gt;=20,0.95*'Duplicate Dataset'!$N2,'Duplicate Dataset'!$N2)</f>
        <v>3290</v>
      </c>
    </row>
    <row r="12" spans="1:25" x14ac:dyDescent="0.3">
      <c r="A12" s="37">
        <v>14</v>
      </c>
      <c r="B12" s="39">
        <f>IF('Duplicate Dataset'!$L28&gt;=20,0.95*'Duplicate Dataset'!$N28,'Duplicate Dataset'!$N28)</f>
        <v>4900</v>
      </c>
    </row>
    <row r="13" spans="1:25" x14ac:dyDescent="0.3">
      <c r="A13" s="37">
        <v>14</v>
      </c>
      <c r="B13" s="39">
        <f>IF('Duplicate Dataset'!$L30&gt;=20,0.95*'Duplicate Dataset'!$N30,'Duplicate Dataset'!$N30)</f>
        <v>3290</v>
      </c>
    </row>
    <row r="14" spans="1:25" x14ac:dyDescent="0.3">
      <c r="A14" s="44">
        <v>14</v>
      </c>
      <c r="B14" s="46">
        <f>IF('Duplicate Dataset'!$L81&gt;=20,0.95*'Duplicate Dataset'!$N81,'Duplicate Dataset'!$N81)</f>
        <v>4900</v>
      </c>
    </row>
    <row r="15" spans="1:25" x14ac:dyDescent="0.3">
      <c r="A15" s="37">
        <v>15</v>
      </c>
      <c r="B15" s="39">
        <f>IF('Duplicate Dataset'!$L4&gt;=20,0.95*'Duplicate Dataset'!$N4,'Duplicate Dataset'!$N4)</f>
        <v>3525</v>
      </c>
    </row>
    <row r="16" spans="1:25" x14ac:dyDescent="0.3">
      <c r="A16" s="37">
        <v>15</v>
      </c>
      <c r="B16" s="39">
        <f>IF('Duplicate Dataset'!$L6&gt;=20,0.95*'Duplicate Dataset'!$N6,'Duplicate Dataset'!$N6)</f>
        <v>5625</v>
      </c>
    </row>
    <row r="17" spans="1:28" x14ac:dyDescent="0.3">
      <c r="A17" s="37">
        <v>15</v>
      </c>
      <c r="B17" s="39">
        <f>IF('Duplicate Dataset'!$L16&gt;=20,0.95*'Duplicate Dataset'!$N16,'Duplicate Dataset'!$N16)</f>
        <v>3300</v>
      </c>
    </row>
    <row r="18" spans="1:28" x14ac:dyDescent="0.3">
      <c r="A18" s="37">
        <v>15</v>
      </c>
      <c r="B18" s="39">
        <f>IF('Duplicate Dataset'!$L24&gt;=20,0.95*'Duplicate Dataset'!$N24,'Duplicate Dataset'!$N24)</f>
        <v>4425</v>
      </c>
    </row>
    <row r="19" spans="1:28" x14ac:dyDescent="0.3">
      <c r="A19" s="37">
        <v>15</v>
      </c>
      <c r="B19" s="39">
        <f>IF('Duplicate Dataset'!$L26&gt;=20,0.95*'Duplicate Dataset'!$N26,'Duplicate Dataset'!$N26)</f>
        <v>3900</v>
      </c>
    </row>
    <row r="20" spans="1:28" x14ac:dyDescent="0.3">
      <c r="A20" s="44">
        <v>15</v>
      </c>
      <c r="B20" s="46">
        <f>IF('Duplicate Dataset'!$L39&gt;=20,0.95*'Duplicate Dataset'!$N39,'Duplicate Dataset'!$N39)</f>
        <v>4425</v>
      </c>
    </row>
    <row r="21" spans="1:28" x14ac:dyDescent="0.3">
      <c r="A21" s="37">
        <v>15</v>
      </c>
      <c r="B21" s="39">
        <f>IF('Duplicate Dataset'!$L44&gt;=20,0.95*'Duplicate Dataset'!$N44,'Duplicate Dataset'!$N44)</f>
        <v>3525</v>
      </c>
    </row>
    <row r="22" spans="1:28" x14ac:dyDescent="0.3">
      <c r="A22" s="44">
        <v>15</v>
      </c>
      <c r="B22" s="46">
        <f>IF('Duplicate Dataset'!$L59&gt;=20,0.95*'Duplicate Dataset'!$N59,'Duplicate Dataset'!$N59)</f>
        <v>4425</v>
      </c>
    </row>
    <row r="23" spans="1:28" x14ac:dyDescent="0.3">
      <c r="A23" s="37">
        <v>15</v>
      </c>
      <c r="B23" s="39">
        <f>IF('Duplicate Dataset'!$L76&gt;=20,0.95*'Duplicate Dataset'!$N76,'Duplicate Dataset'!$N76)</f>
        <v>5625</v>
      </c>
    </row>
    <row r="24" spans="1:28" x14ac:dyDescent="0.3">
      <c r="A24" s="44">
        <v>16</v>
      </c>
      <c r="B24" s="46">
        <f>IF('Duplicate Dataset'!$L3&gt;=20,0.95*'Duplicate Dataset'!$N3,'Duplicate Dataset'!$N3)</f>
        <v>3520</v>
      </c>
    </row>
    <row r="25" spans="1:28" x14ac:dyDescent="0.3">
      <c r="A25" s="44">
        <v>16</v>
      </c>
      <c r="B25" s="46">
        <f>IF('Duplicate Dataset'!$L33&gt;=20,0.95*'Duplicate Dataset'!$N33,'Duplicate Dataset'!$N33)</f>
        <v>3520</v>
      </c>
    </row>
    <row r="26" spans="1:28" x14ac:dyDescent="0.3">
      <c r="A26" s="37">
        <v>16</v>
      </c>
      <c r="B26" s="39">
        <f>IF('Duplicate Dataset'!$L40&gt;=20,0.95*'Duplicate Dataset'!$N40,'Duplicate Dataset'!$N40)</f>
        <v>4160</v>
      </c>
    </row>
    <row r="27" spans="1:28" ht="15" thickBot="1" x14ac:dyDescent="0.35">
      <c r="A27" s="44">
        <v>16</v>
      </c>
      <c r="B27" s="46">
        <f>IF('Duplicate Dataset'!$L69&gt;=20,0.95*'Duplicate Dataset'!$N69,'Duplicate Dataset'!$N69)</f>
        <v>5600</v>
      </c>
    </row>
    <row r="28" spans="1:28" x14ac:dyDescent="0.3">
      <c r="A28" s="44">
        <v>18</v>
      </c>
      <c r="B28" s="46">
        <f>IF('Duplicate Dataset'!$L25&gt;=20,0.95*'Duplicate Dataset'!$N25,'Duplicate Dataset'!$N25)</f>
        <v>5310</v>
      </c>
      <c r="E28" s="80"/>
      <c r="F28" s="81"/>
      <c r="G28" s="81"/>
      <c r="H28" s="81"/>
      <c r="I28" s="81"/>
      <c r="J28" s="81"/>
      <c r="K28" s="81"/>
      <c r="L28" s="81"/>
      <c r="M28" s="82"/>
    </row>
    <row r="29" spans="1:28" x14ac:dyDescent="0.3">
      <c r="A29" s="44">
        <v>18</v>
      </c>
      <c r="B29" s="46">
        <f>IF('Duplicate Dataset'!$L73&gt;=20,0.95*'Duplicate Dataset'!$N73,'Duplicate Dataset'!$N73)</f>
        <v>5310</v>
      </c>
      <c r="E29" s="83" t="s">
        <v>147</v>
      </c>
      <c r="M29" s="84"/>
      <c r="O29" s="102" t="s">
        <v>173</v>
      </c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</row>
    <row r="30" spans="1:28" ht="15" thickBot="1" x14ac:dyDescent="0.35">
      <c r="A30" s="44">
        <v>20</v>
      </c>
      <c r="B30" s="46">
        <f>IF('Duplicate Dataset'!$L45&gt;=20,0.95*'Duplicate Dataset'!$N45,'Duplicate Dataset'!$N45)</f>
        <v>5605</v>
      </c>
      <c r="E30" s="83"/>
      <c r="M30" s="84"/>
      <c r="O30" s="102" t="s">
        <v>174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</row>
    <row r="31" spans="1:28" x14ac:dyDescent="0.3">
      <c r="A31" s="37">
        <v>20</v>
      </c>
      <c r="B31" s="39">
        <f>IF('Duplicate Dataset'!$L48&gt;=20,0.95*'Duplicate Dataset'!$N48,'Duplicate Dataset'!$N48)</f>
        <v>5605</v>
      </c>
      <c r="E31" s="85" t="s">
        <v>148</v>
      </c>
      <c r="F31" s="78"/>
      <c r="M31" s="84"/>
      <c r="O31" s="102" t="s">
        <v>175</v>
      </c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8" x14ac:dyDescent="0.3">
      <c r="A32" s="44">
        <v>20</v>
      </c>
      <c r="B32" s="46">
        <f>IF('Duplicate Dataset'!$L55&gt;=20,0.95*'Duplicate Dataset'!$N55,'Duplicate Dataset'!$N55)</f>
        <v>7125</v>
      </c>
      <c r="E32" s="83" t="s">
        <v>149</v>
      </c>
      <c r="F32" s="21">
        <v>0.89700205536140698</v>
      </c>
      <c r="M32" s="84"/>
      <c r="O32" s="102" t="s">
        <v>177</v>
      </c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x14ac:dyDescent="0.3">
      <c r="A33" s="37">
        <v>20</v>
      </c>
      <c r="B33" s="39">
        <f>IF('Duplicate Dataset'!$L56&gt;=20,0.95*'Duplicate Dataset'!$N56,'Duplicate Dataset'!$N56)</f>
        <v>6650</v>
      </c>
      <c r="E33" s="86" t="s">
        <v>150</v>
      </c>
      <c r="F33" s="71">
        <v>0.80461268732258862</v>
      </c>
      <c r="M33" s="84"/>
      <c r="O33" s="102" t="s">
        <v>178</v>
      </c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</row>
    <row r="34" spans="1:28" x14ac:dyDescent="0.3">
      <c r="A34" s="37">
        <v>22</v>
      </c>
      <c r="B34" s="39">
        <f>IF('Duplicate Dataset'!$L8&gt;=20,0.95*'Duplicate Dataset'!$N8,'Duplicate Dataset'!$N8)</f>
        <v>4911.5</v>
      </c>
      <c r="E34" s="83" t="s">
        <v>151</v>
      </c>
      <c r="F34" s="21">
        <v>0.80210772177544232</v>
      </c>
      <c r="M34" s="84"/>
      <c r="O34" s="102" t="s">
        <v>176</v>
      </c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x14ac:dyDescent="0.3">
      <c r="A35" s="44">
        <v>22</v>
      </c>
      <c r="B35" s="46">
        <f>IF('Duplicate Dataset'!$L11&gt;=20,0.95*'Duplicate Dataset'!$N11,'Duplicate Dataset'!$N11)</f>
        <v>4911.5</v>
      </c>
      <c r="E35" s="83" t="s">
        <v>152</v>
      </c>
      <c r="F35">
        <v>1394.8357489466255</v>
      </c>
      <c r="M35" s="84"/>
    </row>
    <row r="36" spans="1:28" ht="15" thickBot="1" x14ac:dyDescent="0.35">
      <c r="A36" s="37">
        <v>22</v>
      </c>
      <c r="B36" s="39">
        <f>IF('Duplicate Dataset'!$L12&gt;=20,0.95*'Duplicate Dataset'!$N12,'Duplicate Dataset'!$N12)</f>
        <v>5434</v>
      </c>
      <c r="E36" s="87" t="s">
        <v>101</v>
      </c>
      <c r="F36" s="48">
        <v>80</v>
      </c>
      <c r="M36" s="84"/>
    </row>
    <row r="37" spans="1:28" x14ac:dyDescent="0.3">
      <c r="A37" s="37">
        <v>22</v>
      </c>
      <c r="B37" s="39">
        <f>IF('Duplicate Dataset'!$L34&gt;=20,0.95*'Duplicate Dataset'!$N34,'Duplicate Dataset'!$N34)</f>
        <v>6165.5</v>
      </c>
      <c r="E37" s="83"/>
      <c r="M37" s="84"/>
    </row>
    <row r="38" spans="1:28" ht="15" thickBot="1" x14ac:dyDescent="0.35">
      <c r="A38" s="37">
        <v>22</v>
      </c>
      <c r="B38" s="39">
        <f>IF('Duplicate Dataset'!$L46&gt;=20,0.95*'Duplicate Dataset'!$N46,'Duplicate Dataset'!$N46)</f>
        <v>7315</v>
      </c>
      <c r="E38" s="83" t="s">
        <v>126</v>
      </c>
      <c r="M38" s="84"/>
    </row>
    <row r="39" spans="1:28" x14ac:dyDescent="0.3">
      <c r="A39" s="44">
        <v>22</v>
      </c>
      <c r="B39" s="46">
        <f>IF('Duplicate Dataset'!$L47&gt;=20,0.95*'Duplicate Dataset'!$N47,'Duplicate Dataset'!$N47)</f>
        <v>5434</v>
      </c>
      <c r="E39" s="88"/>
      <c r="F39" s="49" t="s">
        <v>103</v>
      </c>
      <c r="G39" s="49" t="s">
        <v>128</v>
      </c>
      <c r="H39" s="49" t="s">
        <v>129</v>
      </c>
      <c r="I39" s="92" t="s">
        <v>130</v>
      </c>
      <c r="J39" s="92" t="s">
        <v>156</v>
      </c>
      <c r="M39" s="84"/>
    </row>
    <row r="40" spans="1:28" x14ac:dyDescent="0.3">
      <c r="A40" s="37">
        <v>22</v>
      </c>
      <c r="B40" s="39">
        <f>IF('Duplicate Dataset'!$L52&gt;=20,0.95*'Duplicate Dataset'!$N52,'Duplicate Dataset'!$N52)</f>
        <v>7315</v>
      </c>
      <c r="E40" s="83" t="s">
        <v>153</v>
      </c>
      <c r="F40">
        <v>1</v>
      </c>
      <c r="G40">
        <v>624929834.33413839</v>
      </c>
      <c r="H40">
        <v>624929834.33413839</v>
      </c>
      <c r="I40" s="93">
        <v>321.20708735464149</v>
      </c>
      <c r="J40" s="95">
        <v>2.2149132821137082E-29</v>
      </c>
      <c r="M40" s="84"/>
    </row>
    <row r="41" spans="1:28" x14ac:dyDescent="0.3">
      <c r="A41" s="44">
        <v>22</v>
      </c>
      <c r="B41" s="46">
        <f>IF('Duplicate Dataset'!$L63&gt;=20,0.95*'Duplicate Dataset'!$N63,'Duplicate Dataset'!$N63)</f>
        <v>4911.5</v>
      </c>
      <c r="E41" s="83" t="s">
        <v>154</v>
      </c>
      <c r="F41">
        <v>78</v>
      </c>
      <c r="G41">
        <v>151754207.79008049</v>
      </c>
      <c r="H41">
        <v>1945566.7665394933</v>
      </c>
      <c r="I41" s="94"/>
      <c r="J41" s="94"/>
      <c r="M41" s="84"/>
    </row>
    <row r="42" spans="1:28" ht="15" thickBot="1" x14ac:dyDescent="0.35">
      <c r="A42" s="44">
        <v>24</v>
      </c>
      <c r="B42" s="46">
        <f>IF('Duplicate Dataset'!$L5&gt;=20,0.95*'Duplicate Dataset'!$N5,'Duplicate Dataset'!$N5)</f>
        <v>5016</v>
      </c>
      <c r="E42" s="87" t="s">
        <v>13</v>
      </c>
      <c r="F42" s="48">
        <v>79</v>
      </c>
      <c r="G42" s="48">
        <v>776684042.12421894</v>
      </c>
      <c r="H42" s="48"/>
      <c r="I42" s="48"/>
      <c r="J42" s="48"/>
      <c r="M42" s="84"/>
    </row>
    <row r="43" spans="1:28" ht="15" thickBot="1" x14ac:dyDescent="0.35">
      <c r="A43" s="37">
        <v>25</v>
      </c>
      <c r="B43" s="39">
        <f>IF('Duplicate Dataset'!$L42&gt;=20,0.95*'Duplicate Dataset'!$N42,'Duplicate Dataset'!$N42)</f>
        <v>8312.5</v>
      </c>
      <c r="E43" s="83"/>
      <c r="M43" s="84"/>
    </row>
    <row r="44" spans="1:28" x14ac:dyDescent="0.3">
      <c r="A44" s="37">
        <v>25</v>
      </c>
      <c r="B44" s="39">
        <f>IF('Duplicate Dataset'!$L66&gt;=20,0.95*'Duplicate Dataset'!$N66,'Duplicate Dataset'!$N66)</f>
        <v>8906.25</v>
      </c>
      <c r="E44" s="88"/>
      <c r="F44" s="49" t="s">
        <v>157</v>
      </c>
      <c r="G44" s="49" t="s">
        <v>152</v>
      </c>
      <c r="H44" s="49" t="s">
        <v>104</v>
      </c>
      <c r="I44" s="73" t="s">
        <v>131</v>
      </c>
      <c r="J44" s="49" t="s">
        <v>158</v>
      </c>
      <c r="K44" s="49" t="s">
        <v>159</v>
      </c>
      <c r="L44" s="49" t="s">
        <v>160</v>
      </c>
      <c r="M44" s="89" t="s">
        <v>161</v>
      </c>
    </row>
    <row r="45" spans="1:28" x14ac:dyDescent="0.3">
      <c r="A45" s="44">
        <v>25</v>
      </c>
      <c r="B45" s="46">
        <f>IF('Duplicate Dataset'!$L71&gt;=20,0.95*'Duplicate Dataset'!$N71,'Duplicate Dataset'!$N71)</f>
        <v>8906.25</v>
      </c>
      <c r="E45" s="83" t="s">
        <v>155</v>
      </c>
      <c r="F45">
        <v>649.12770210777671</v>
      </c>
      <c r="G45">
        <v>388.50143345549463</v>
      </c>
      <c r="H45">
        <v>1.6708502111154719</v>
      </c>
      <c r="I45" s="21">
        <v>9.875927158296291E-2</v>
      </c>
      <c r="J45">
        <v>-124.31923791623535</v>
      </c>
      <c r="K45">
        <v>1422.5746421317888</v>
      </c>
      <c r="L45">
        <v>-124.31923791623535</v>
      </c>
      <c r="M45" s="84">
        <v>1422.5746421317888</v>
      </c>
    </row>
    <row r="46" spans="1:28" ht="15" thickBot="1" x14ac:dyDescent="0.35">
      <c r="A46" s="37">
        <v>26</v>
      </c>
      <c r="B46" s="39">
        <f>IF('Duplicate Dataset'!$L14&gt;=20,0.95*'Duplicate Dataset'!$N14,'Duplicate Dataset'!$N14)</f>
        <v>6422</v>
      </c>
      <c r="E46" s="90" t="s">
        <v>11</v>
      </c>
      <c r="F46" s="79">
        <v>250.9491066558671</v>
      </c>
      <c r="G46" s="48">
        <v>14.002097400443548</v>
      </c>
      <c r="H46" s="48">
        <v>17.922251179878074</v>
      </c>
      <c r="I46" s="96">
        <v>2.2149132821138189E-29</v>
      </c>
      <c r="J46" s="48">
        <v>223.07307208897825</v>
      </c>
      <c r="K46" s="48">
        <v>278.82514122275597</v>
      </c>
      <c r="L46" s="48">
        <v>223.07307208897825</v>
      </c>
      <c r="M46" s="91">
        <v>278.82514122275597</v>
      </c>
    </row>
    <row r="47" spans="1:28" x14ac:dyDescent="0.3">
      <c r="A47" s="37">
        <v>26</v>
      </c>
      <c r="B47" s="39">
        <f>IF('Duplicate Dataset'!$L36&gt;=20,0.95*'Duplicate Dataset'!$N36,'Duplicate Dataset'!$N36)</f>
        <v>8645</v>
      </c>
    </row>
    <row r="48" spans="1:28" x14ac:dyDescent="0.3">
      <c r="A48" s="37">
        <v>26</v>
      </c>
      <c r="B48" s="39">
        <f>IF('Duplicate Dataset'!$L50&gt;=20,0.95*'Duplicate Dataset'!$N50,'Duplicate Dataset'!$N50)</f>
        <v>8645</v>
      </c>
    </row>
    <row r="49" spans="1:6" x14ac:dyDescent="0.3">
      <c r="A49" s="37">
        <v>26</v>
      </c>
      <c r="B49" s="39">
        <f>IF('Duplicate Dataset'!$L64&gt;=20,0.95*'Duplicate Dataset'!$N64,'Duplicate Dataset'!$N64)</f>
        <v>5804.5</v>
      </c>
    </row>
    <row r="50" spans="1:6" x14ac:dyDescent="0.3">
      <c r="A50" s="44">
        <v>28</v>
      </c>
      <c r="B50" s="46">
        <f>IF('Duplicate Dataset'!$L7&gt;=20,0.95*'Duplicate Dataset'!$N7,'Duplicate Dataset'!$N7)</f>
        <v>5852</v>
      </c>
    </row>
    <row r="51" spans="1:6" x14ac:dyDescent="0.3">
      <c r="A51" s="37">
        <v>28</v>
      </c>
      <c r="B51" s="39">
        <f>IF('Duplicate Dataset'!$L58&gt;=20,0.95*'Duplicate Dataset'!$N58,'Duplicate Dataset'!$N58)</f>
        <v>9310</v>
      </c>
    </row>
    <row r="52" spans="1:6" ht="15" thickBot="1" x14ac:dyDescent="0.35">
      <c r="A52" s="44">
        <v>30</v>
      </c>
      <c r="B52" s="46">
        <f>IF('Duplicate Dataset'!$L17&gt;=20,0.95*'Duplicate Dataset'!$N17,'Duplicate Dataset'!$N17)</f>
        <v>7410</v>
      </c>
    </row>
    <row r="53" spans="1:6" x14ac:dyDescent="0.3">
      <c r="A53" s="44">
        <v>30</v>
      </c>
      <c r="B53" s="46">
        <f>IF('Duplicate Dataset'!$L27&gt;=20,0.95*'Duplicate Dataset'!$N27,'Duplicate Dataset'!$N27)</f>
        <v>10687.5</v>
      </c>
      <c r="E53" s="78" t="s">
        <v>162</v>
      </c>
      <c r="F53" s="78"/>
    </row>
    <row r="54" spans="1:6" x14ac:dyDescent="0.3">
      <c r="A54" s="37">
        <v>30</v>
      </c>
      <c r="B54" s="39">
        <f>IF('Duplicate Dataset'!$L60&gt;=20,0.95*'Duplicate Dataset'!$N60,'Duplicate Dataset'!$N60)</f>
        <v>6697.5</v>
      </c>
    </row>
    <row r="55" spans="1:6" x14ac:dyDescent="0.3">
      <c r="A55" s="37">
        <v>32</v>
      </c>
      <c r="B55" s="39">
        <f>IF('Duplicate Dataset'!$L10&gt;=20,0.95*'Duplicate Dataset'!$N10,'Duplicate Dataset'!$N10)</f>
        <v>10640</v>
      </c>
      <c r="E55" t="s">
        <v>99</v>
      </c>
      <c r="F55">
        <v>7026.3718749999998</v>
      </c>
    </row>
    <row r="56" spans="1:6" x14ac:dyDescent="0.3">
      <c r="A56" s="44">
        <v>32</v>
      </c>
      <c r="B56" s="46">
        <f>IF('Duplicate Dataset'!$L43&gt;=20,0.95*'Duplicate Dataset'!$N43,'Duplicate Dataset'!$N43)</f>
        <v>8968</v>
      </c>
      <c r="E56" t="s">
        <v>152</v>
      </c>
      <c r="F56">
        <v>350.56104267289601</v>
      </c>
    </row>
    <row r="57" spans="1:6" x14ac:dyDescent="0.3">
      <c r="A57" s="37">
        <v>32</v>
      </c>
      <c r="B57" s="39">
        <f>IF('Duplicate Dataset'!$L54&gt;=20,0.95*'Duplicate Dataset'!$N54,'Duplicate Dataset'!$N54)</f>
        <v>8968</v>
      </c>
      <c r="E57" t="s">
        <v>163</v>
      </c>
      <c r="F57">
        <v>6536</v>
      </c>
    </row>
    <row r="58" spans="1:6" x14ac:dyDescent="0.3">
      <c r="A58" s="37">
        <v>32</v>
      </c>
      <c r="B58" s="39">
        <f>IF('Duplicate Dataset'!$L70&gt;=20,0.95*'Duplicate Dataset'!$N70,'Duplicate Dataset'!$N70)</f>
        <v>11400</v>
      </c>
      <c r="E58" t="s">
        <v>164</v>
      </c>
      <c r="F58">
        <v>8645</v>
      </c>
    </row>
    <row r="59" spans="1:6" x14ac:dyDescent="0.3">
      <c r="A59" s="44">
        <v>32</v>
      </c>
      <c r="B59" s="46">
        <f>IF('Duplicate Dataset'!$L75&gt;=20,0.95*'Duplicate Dataset'!$N75,'Duplicate Dataset'!$N75)</f>
        <v>6688</v>
      </c>
      <c r="E59" t="s">
        <v>165</v>
      </c>
      <c r="F59">
        <v>3135.5132867192006</v>
      </c>
    </row>
    <row r="60" spans="1:6" x14ac:dyDescent="0.3">
      <c r="A60" s="44">
        <v>33</v>
      </c>
      <c r="B60" s="46">
        <f>IF('Duplicate Dataset'!$L15&gt;=20,0.95*'Duplicate Dataset'!$N15,'Duplicate Dataset'!$N15)</f>
        <v>11756.25</v>
      </c>
      <c r="E60" t="s">
        <v>166</v>
      </c>
      <c r="F60">
        <v>9831443.5711926445</v>
      </c>
    </row>
    <row r="61" spans="1:6" x14ac:dyDescent="0.3">
      <c r="A61" s="37">
        <v>33</v>
      </c>
      <c r="B61" s="39">
        <f>IF('Duplicate Dataset'!$L20&gt;=20,0.95*'Duplicate Dataset'!$N20,'Duplicate Dataset'!$N20)</f>
        <v>10972.5</v>
      </c>
      <c r="E61" t="s">
        <v>167</v>
      </c>
      <c r="F61">
        <v>-0.42163521207891108</v>
      </c>
    </row>
    <row r="62" spans="1:6" x14ac:dyDescent="0.3">
      <c r="A62" s="44">
        <v>35</v>
      </c>
      <c r="B62" s="46">
        <f>IF('Duplicate Dataset'!$L13&gt;=20,0.95*'Duplicate Dataset'!$N13,'Duplicate Dataset'!$N13)</f>
        <v>8645</v>
      </c>
      <c r="E62" t="s">
        <v>168</v>
      </c>
      <c r="F62">
        <v>0.55432237805494955</v>
      </c>
    </row>
    <row r="63" spans="1:6" x14ac:dyDescent="0.3">
      <c r="A63" s="44">
        <v>35</v>
      </c>
      <c r="B63" s="46">
        <f>IF('Duplicate Dataset'!$L19&gt;=20,0.95*'Duplicate Dataset'!$N19,'Duplicate Dataset'!$N19)</f>
        <v>7813.75</v>
      </c>
      <c r="E63" t="s">
        <v>169</v>
      </c>
      <c r="F63">
        <v>12762.5</v>
      </c>
    </row>
    <row r="64" spans="1:6" x14ac:dyDescent="0.3">
      <c r="A64" s="37">
        <v>35</v>
      </c>
      <c r="B64" s="39">
        <f>IF('Duplicate Dataset'!$L38&gt;=20,0.95*'Duplicate Dataset'!$N38,'Duplicate Dataset'!$N38)</f>
        <v>9808.75</v>
      </c>
      <c r="E64" t="s">
        <v>170</v>
      </c>
      <c r="F64">
        <v>2200</v>
      </c>
    </row>
    <row r="65" spans="1:6" x14ac:dyDescent="0.3">
      <c r="A65" s="44">
        <v>35</v>
      </c>
      <c r="B65" s="46">
        <f>IF('Duplicate Dataset'!$L53&gt;=20,0.95*'Duplicate Dataset'!$N53,'Duplicate Dataset'!$N53)</f>
        <v>8645</v>
      </c>
      <c r="E65" t="s">
        <v>171</v>
      </c>
      <c r="F65">
        <v>14962.5</v>
      </c>
    </row>
    <row r="66" spans="1:6" x14ac:dyDescent="0.3">
      <c r="A66" s="37">
        <v>35</v>
      </c>
      <c r="B66" s="39">
        <f>IF('Duplicate Dataset'!$L72&gt;=20,0.95*'Duplicate Dataset'!$N72,'Duplicate Dataset'!$N72)</f>
        <v>7813.75</v>
      </c>
      <c r="E66" t="s">
        <v>124</v>
      </c>
      <c r="F66">
        <v>562109.75</v>
      </c>
    </row>
    <row r="67" spans="1:6" ht="15" thickBot="1" x14ac:dyDescent="0.35">
      <c r="A67" s="37">
        <v>38</v>
      </c>
      <c r="B67" s="39">
        <f>IF('Duplicate Dataset'!$L18&gt;=20,0.95*'Duplicate Dataset'!$N18,'Duplicate Dataset'!$N18)</f>
        <v>8483.5</v>
      </c>
      <c r="E67" s="48" t="s">
        <v>123</v>
      </c>
      <c r="F67" s="48">
        <v>80</v>
      </c>
    </row>
    <row r="68" spans="1:6" x14ac:dyDescent="0.3">
      <c r="A68" s="44">
        <v>40</v>
      </c>
      <c r="B68" s="46">
        <f>IF('Duplicate Dataset'!$L57&gt;=20,0.95*'Duplicate Dataset'!$N57,'Duplicate Dataset'!$N57)</f>
        <v>14250</v>
      </c>
    </row>
    <row r="69" spans="1:6" x14ac:dyDescent="0.3">
      <c r="A69" s="37">
        <v>40</v>
      </c>
      <c r="B69" s="39">
        <f>IF('Duplicate Dataset'!$L62&gt;=20,0.95*'Duplicate Dataset'!$N62,'Duplicate Dataset'!$N62)</f>
        <v>9880</v>
      </c>
    </row>
    <row r="70" spans="1:6" x14ac:dyDescent="0.3">
      <c r="A70" s="44">
        <v>40</v>
      </c>
      <c r="B70" s="46">
        <f>IF('Duplicate Dataset'!$L65&gt;=20,0.95*'Duplicate Dataset'!$N65,'Duplicate Dataset'!$N65)</f>
        <v>9880</v>
      </c>
    </row>
    <row r="71" spans="1:6" x14ac:dyDescent="0.3">
      <c r="A71" s="37">
        <v>40</v>
      </c>
      <c r="B71" s="39">
        <f>IF('Duplicate Dataset'!$L68&gt;=20,0.95*'Duplicate Dataset'!$N68,'Duplicate Dataset'!$N68)</f>
        <v>9880</v>
      </c>
    </row>
    <row r="72" spans="1:6" x14ac:dyDescent="0.3">
      <c r="A72" s="37">
        <v>40</v>
      </c>
      <c r="B72" s="39">
        <f>IF('Duplicate Dataset'!$L74&gt;=20,0.95*'Duplicate Dataset'!$N74,'Duplicate Dataset'!$N74)</f>
        <v>8930</v>
      </c>
    </row>
    <row r="73" spans="1:6" x14ac:dyDescent="0.3">
      <c r="A73" s="44">
        <v>42</v>
      </c>
      <c r="B73" s="46">
        <f>IF('Duplicate Dataset'!$L35&gt;=20,0.95*'Duplicate Dataset'!$N35,'Duplicate Dataset'!$N35)</f>
        <v>8778</v>
      </c>
    </row>
    <row r="74" spans="1:6" x14ac:dyDescent="0.3">
      <c r="A74" s="44">
        <v>42</v>
      </c>
      <c r="B74" s="46">
        <f>IF('Duplicate Dataset'!$L37&gt;=20,0.95*'Duplicate Dataset'!$N37,'Duplicate Dataset'!$N37)</f>
        <v>11770.5</v>
      </c>
    </row>
    <row r="75" spans="1:6" x14ac:dyDescent="0.3">
      <c r="A75" s="44">
        <v>42</v>
      </c>
      <c r="B75" s="46">
        <f>IF('Duplicate Dataset'!$L49&gt;=20,0.95*'Duplicate Dataset'!$N49,'Duplicate Dataset'!$N49)</f>
        <v>13965</v>
      </c>
    </row>
    <row r="76" spans="1:6" x14ac:dyDescent="0.3">
      <c r="A76" s="44">
        <v>45</v>
      </c>
      <c r="B76" s="46">
        <f>IF('Duplicate Dataset'!$L23&gt;=20,0.95*'Duplicate Dataset'!$N23,'Duplicate Dataset'!$N23)</f>
        <v>14962.5</v>
      </c>
    </row>
    <row r="77" spans="1:6" x14ac:dyDescent="0.3">
      <c r="A77" s="37">
        <v>45</v>
      </c>
      <c r="B77" s="39">
        <f>IF('Duplicate Dataset'!$L32&gt;=20,0.95*'Duplicate Dataset'!$N32,'Duplicate Dataset'!$N32)</f>
        <v>11115</v>
      </c>
    </row>
    <row r="78" spans="1:6" x14ac:dyDescent="0.3">
      <c r="A78" s="44">
        <v>45</v>
      </c>
      <c r="B78" s="46">
        <f>IF('Duplicate Dataset'!$L77&gt;=20,0.95*'Duplicate Dataset'!$N77,'Duplicate Dataset'!$N77)</f>
        <v>10046.25</v>
      </c>
    </row>
    <row r="79" spans="1:6" x14ac:dyDescent="0.3">
      <c r="A79" s="37">
        <v>45</v>
      </c>
      <c r="B79" s="39">
        <f>IF('Duplicate Dataset'!$L78&gt;=20,0.95*'Duplicate Dataset'!$N78,'Duplicate Dataset'!$N78)</f>
        <v>9405</v>
      </c>
    </row>
    <row r="80" spans="1:6" x14ac:dyDescent="0.3">
      <c r="A80" s="44">
        <v>50</v>
      </c>
      <c r="B80" s="46">
        <f>IF('Duplicate Dataset'!$L31&gt;=20,0.95*'Duplicate Dataset'!$N31,'Duplicate Dataset'!$N31)</f>
        <v>12350</v>
      </c>
    </row>
    <row r="81" spans="1:2" x14ac:dyDescent="0.3">
      <c r="A81" s="19">
        <v>50</v>
      </c>
      <c r="B81" s="24">
        <f>IF('Duplicate Dataset'!$L61&gt;=20,0.95*'Duplicate Dataset'!$N61,'Duplicate Dataset'!$N61)</f>
        <v>14012.5</v>
      </c>
    </row>
  </sheetData>
  <autoFilter ref="A1:B81" xr:uid="{D5C4DBC7-ADDC-4D15-9FA7-52451F7F11C8}">
    <sortState xmlns:xlrd2="http://schemas.microsoft.com/office/spreadsheetml/2017/richdata2" ref="A2:B81">
      <sortCondition ref="A1:A81"/>
    </sortState>
  </autoFilter>
  <mergeCells count="9">
    <mergeCell ref="O31:AB31"/>
    <mergeCell ref="O32:AB32"/>
    <mergeCell ref="O33:AB33"/>
    <mergeCell ref="O34:AB34"/>
    <mergeCell ref="I1:W1"/>
    <mergeCell ref="I3:T3"/>
    <mergeCell ref="M10:Y10"/>
    <mergeCell ref="O29:AB29"/>
    <mergeCell ref="O30:AB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4870-CDFF-4565-A335-C08132AAB736}">
  <dimension ref="A1:Z81"/>
  <sheetViews>
    <sheetView topLeftCell="A16" zoomScale="115" zoomScaleNormal="115" workbookViewId="0">
      <selection activeCell="D24" sqref="D24"/>
    </sheetView>
  </sheetViews>
  <sheetFormatPr defaultRowHeight="14.4" x14ac:dyDescent="0.3"/>
  <cols>
    <col min="1" max="1" width="12.6640625" customWidth="1"/>
    <col min="2" max="2" width="17.88671875" customWidth="1"/>
    <col min="4" max="4" width="19.44140625" customWidth="1"/>
    <col min="11" max="11" width="18.5546875" customWidth="1"/>
  </cols>
  <sheetData>
    <row r="1" spans="1:26" x14ac:dyDescent="0.3">
      <c r="A1" s="31" t="s">
        <v>8</v>
      </c>
      <c r="B1" s="32" t="s">
        <v>88</v>
      </c>
      <c r="E1" s="22" t="s">
        <v>47</v>
      </c>
      <c r="F1" s="22" t="s">
        <v>38</v>
      </c>
      <c r="G1" s="22" t="s">
        <v>26</v>
      </c>
      <c r="H1" s="22" t="s">
        <v>17</v>
      </c>
      <c r="I1" s="22" t="s">
        <v>22</v>
      </c>
      <c r="J1" s="22" t="s">
        <v>32</v>
      </c>
      <c r="L1" s="101" t="s">
        <v>140</v>
      </c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3">
      <c r="A2" s="44" t="s">
        <v>47</v>
      </c>
      <c r="B2" s="46">
        <f>IF('Duplicate Dataset'!$L3&gt;=20,0.95*'Duplicate Dataset'!$N3,'Duplicate Dataset'!$N3)</f>
        <v>3520</v>
      </c>
      <c r="E2" s="46">
        <v>3520</v>
      </c>
      <c r="F2">
        <v>5625</v>
      </c>
      <c r="G2">
        <v>10640</v>
      </c>
      <c r="H2">
        <v>3290</v>
      </c>
      <c r="I2">
        <v>5434</v>
      </c>
      <c r="J2">
        <v>3540</v>
      </c>
    </row>
    <row r="3" spans="1:26" x14ac:dyDescent="0.3">
      <c r="A3" s="44" t="s">
        <v>47</v>
      </c>
      <c r="B3" s="46">
        <f>IF('Duplicate Dataset'!$L5&gt;=20,0.95*'Duplicate Dataset'!$N5,'Duplicate Dataset'!$N5)</f>
        <v>5016</v>
      </c>
      <c r="E3" s="46">
        <v>5016</v>
      </c>
      <c r="F3">
        <v>11756.25</v>
      </c>
      <c r="G3">
        <v>10972.5</v>
      </c>
      <c r="H3">
        <v>3525</v>
      </c>
      <c r="I3">
        <v>8645</v>
      </c>
      <c r="J3">
        <v>2950</v>
      </c>
    </row>
    <row r="4" spans="1:26" x14ac:dyDescent="0.3">
      <c r="A4" s="44" t="s">
        <v>47</v>
      </c>
      <c r="B4" s="46">
        <f>IF('Duplicate Dataset'!$L7&gt;=20,0.95*'Duplicate Dataset'!$N7,'Duplicate Dataset'!$N7)</f>
        <v>5852</v>
      </c>
      <c r="E4" s="46">
        <v>5852</v>
      </c>
      <c r="F4">
        <v>3000</v>
      </c>
      <c r="G4">
        <v>14962.5</v>
      </c>
      <c r="H4">
        <v>4911.5</v>
      </c>
      <c r="I4">
        <v>6422</v>
      </c>
      <c r="J4">
        <v>4425</v>
      </c>
    </row>
    <row r="5" spans="1:26" x14ac:dyDescent="0.3">
      <c r="A5" s="37" t="s">
        <v>47</v>
      </c>
      <c r="B5" s="39">
        <f>IF('Duplicate Dataset'!$L16&gt;=20,0.95*'Duplicate Dataset'!$N16,'Duplicate Dataset'!$N16)</f>
        <v>3300</v>
      </c>
      <c r="E5" s="39">
        <v>3300</v>
      </c>
      <c r="F5">
        <v>10687.5</v>
      </c>
      <c r="G5">
        <v>4900</v>
      </c>
      <c r="H5">
        <v>4911.5</v>
      </c>
      <c r="I5">
        <v>7410</v>
      </c>
      <c r="J5">
        <v>5310</v>
      </c>
    </row>
    <row r="6" spans="1:26" x14ac:dyDescent="0.3">
      <c r="A6" s="44" t="s">
        <v>47</v>
      </c>
      <c r="B6" s="46">
        <f>IF('Duplicate Dataset'!$L33&gt;=20,0.95*'Duplicate Dataset'!$N33,'Duplicate Dataset'!$N33)</f>
        <v>3520</v>
      </c>
      <c r="E6" s="46">
        <v>3520</v>
      </c>
      <c r="F6">
        <v>3750</v>
      </c>
      <c r="G6">
        <v>8645</v>
      </c>
      <c r="H6">
        <v>8483.5</v>
      </c>
      <c r="I6">
        <v>3900</v>
      </c>
      <c r="J6">
        <v>6165.5</v>
      </c>
    </row>
    <row r="7" spans="1:26" x14ac:dyDescent="0.3">
      <c r="A7" s="44" t="s">
        <v>47</v>
      </c>
      <c r="B7" s="46">
        <f>IF('Duplicate Dataset'!$L35&gt;=20,0.95*'Duplicate Dataset'!$N35,'Duplicate Dataset'!$N35)</f>
        <v>8778</v>
      </c>
      <c r="E7" s="46">
        <v>8778</v>
      </c>
      <c r="F7">
        <v>3750</v>
      </c>
      <c r="G7">
        <v>8312.5</v>
      </c>
      <c r="H7">
        <v>7813.75</v>
      </c>
      <c r="I7">
        <v>12350</v>
      </c>
      <c r="J7">
        <v>11770.5</v>
      </c>
    </row>
    <row r="8" spans="1:26" x14ac:dyDescent="0.3">
      <c r="A8" s="44" t="s">
        <v>47</v>
      </c>
      <c r="B8" s="46">
        <f>IF('Duplicate Dataset'!$L67&gt;=20,0.95*'Duplicate Dataset'!$N67,'Duplicate Dataset'!$N67)</f>
        <v>2200</v>
      </c>
      <c r="E8" s="46">
        <v>2200</v>
      </c>
      <c r="F8">
        <v>7125</v>
      </c>
      <c r="G8">
        <v>7315</v>
      </c>
      <c r="H8">
        <v>2820</v>
      </c>
      <c r="I8">
        <v>11115</v>
      </c>
      <c r="J8">
        <v>9808.75</v>
      </c>
    </row>
    <row r="9" spans="1:26" x14ac:dyDescent="0.3">
      <c r="A9" s="44" t="s">
        <v>47</v>
      </c>
      <c r="B9" s="46">
        <f>IF('Duplicate Dataset'!$L75&gt;=20,0.95*'Duplicate Dataset'!$N75,'Duplicate Dataset'!$N75)</f>
        <v>6688</v>
      </c>
      <c r="E9" s="46">
        <v>6688</v>
      </c>
      <c r="F9">
        <v>14250</v>
      </c>
      <c r="G9">
        <v>13965</v>
      </c>
      <c r="H9">
        <v>3290</v>
      </c>
      <c r="I9">
        <v>4160</v>
      </c>
      <c r="J9">
        <v>4425</v>
      </c>
    </row>
    <row r="10" spans="1:26" x14ac:dyDescent="0.3">
      <c r="A10" s="37" t="s">
        <v>47</v>
      </c>
      <c r="B10" s="39">
        <f>IF('Duplicate Dataset'!$L78&gt;=20,0.95*'Duplicate Dataset'!$N78,'Duplicate Dataset'!$N78)</f>
        <v>9405</v>
      </c>
      <c r="E10" s="39">
        <v>9405</v>
      </c>
      <c r="F10">
        <v>8906.25</v>
      </c>
      <c r="G10">
        <v>8645</v>
      </c>
      <c r="H10">
        <v>3525</v>
      </c>
      <c r="I10">
        <v>5434</v>
      </c>
      <c r="J10">
        <v>8968</v>
      </c>
    </row>
    <row r="11" spans="1:26" x14ac:dyDescent="0.3">
      <c r="A11" s="44" t="s">
        <v>47</v>
      </c>
      <c r="B11" s="46">
        <f>IF('Duplicate Dataset'!$L79&gt;=20,0.95*'Duplicate Dataset'!$N79,'Duplicate Dataset'!$N79)</f>
        <v>2200</v>
      </c>
      <c r="E11" s="46">
        <v>2200</v>
      </c>
      <c r="F11">
        <v>11400</v>
      </c>
      <c r="G11">
        <v>7315</v>
      </c>
      <c r="H11">
        <v>6697.5</v>
      </c>
      <c r="I11">
        <v>8645</v>
      </c>
      <c r="J11">
        <v>5605</v>
      </c>
    </row>
    <row r="12" spans="1:26" x14ac:dyDescent="0.3">
      <c r="A12" s="37" t="s">
        <v>38</v>
      </c>
      <c r="B12" s="39">
        <f>IF('Duplicate Dataset'!$L6&gt;=20,0.95*'Duplicate Dataset'!$N6,'Duplicate Dataset'!$N6)</f>
        <v>5625</v>
      </c>
      <c r="F12">
        <v>8906.25</v>
      </c>
      <c r="G12">
        <v>6650</v>
      </c>
      <c r="H12">
        <v>4911.5</v>
      </c>
      <c r="I12">
        <v>9880</v>
      </c>
      <c r="J12">
        <v>5605</v>
      </c>
    </row>
    <row r="13" spans="1:26" x14ac:dyDescent="0.3">
      <c r="A13" s="44" t="s">
        <v>38</v>
      </c>
      <c r="B13" s="46">
        <f>IF('Duplicate Dataset'!$L15&gt;=20,0.95*'Duplicate Dataset'!$N15,'Duplicate Dataset'!$N15)</f>
        <v>11756.25</v>
      </c>
      <c r="F13">
        <v>5625</v>
      </c>
      <c r="G13">
        <v>9310</v>
      </c>
      <c r="H13">
        <v>5804.5</v>
      </c>
      <c r="I13">
        <v>9880</v>
      </c>
      <c r="J13">
        <v>8968</v>
      </c>
    </row>
    <row r="14" spans="1:26" x14ac:dyDescent="0.3">
      <c r="A14" s="44" t="s">
        <v>38</v>
      </c>
      <c r="B14" s="46">
        <f>IF('Duplicate Dataset'!$L21&gt;=20,0.95*'Duplicate Dataset'!$N21,'Duplicate Dataset'!$N21)</f>
        <v>3000</v>
      </c>
      <c r="G14">
        <v>5600</v>
      </c>
      <c r="H14">
        <v>7813.75</v>
      </c>
      <c r="I14">
        <v>9880</v>
      </c>
      <c r="J14">
        <v>4425</v>
      </c>
    </row>
    <row r="15" spans="1:26" x14ac:dyDescent="0.3">
      <c r="A15" s="44" t="s">
        <v>38</v>
      </c>
      <c r="B15" s="46">
        <f>IF('Duplicate Dataset'!$L27&gt;=20,0.95*'Duplicate Dataset'!$N27,'Duplicate Dataset'!$N27)</f>
        <v>10687.5</v>
      </c>
      <c r="G15">
        <v>3500</v>
      </c>
      <c r="H15">
        <v>8930</v>
      </c>
      <c r="J15">
        <v>14012.5</v>
      </c>
    </row>
    <row r="16" spans="1:26" x14ac:dyDescent="0.3">
      <c r="A16" s="44" t="s">
        <v>38</v>
      </c>
      <c r="B16" s="46">
        <f>IF('Duplicate Dataset'!$L41&gt;=20,0.95*'Duplicate Dataset'!$N41,'Duplicate Dataset'!$N41)</f>
        <v>3750</v>
      </c>
      <c r="G16">
        <v>4900</v>
      </c>
      <c r="H16">
        <v>10046.25</v>
      </c>
      <c r="J16">
        <v>5310</v>
      </c>
    </row>
    <row r="17" spans="1:24" x14ac:dyDescent="0.3">
      <c r="A17" s="44" t="s">
        <v>38</v>
      </c>
      <c r="B17" s="46">
        <f>IF('Duplicate Dataset'!$L51&gt;=20,0.95*'Duplicate Dataset'!$N51,'Duplicate Dataset'!$N51)</f>
        <v>3750</v>
      </c>
    </row>
    <row r="18" spans="1:24" x14ac:dyDescent="0.3">
      <c r="A18" s="44" t="s">
        <v>38</v>
      </c>
      <c r="B18" s="46">
        <f>IF('Duplicate Dataset'!$L55&gt;=20,0.95*'Duplicate Dataset'!$N55,'Duplicate Dataset'!$N55)</f>
        <v>7125</v>
      </c>
    </row>
    <row r="19" spans="1:24" x14ac:dyDescent="0.3">
      <c r="A19" s="44" t="s">
        <v>38</v>
      </c>
      <c r="B19" s="46">
        <f>IF('Duplicate Dataset'!$L57&gt;=20,0.95*'Duplicate Dataset'!$N57,'Duplicate Dataset'!$N57)</f>
        <v>14250</v>
      </c>
      <c r="K19" s="22" t="s">
        <v>109</v>
      </c>
    </row>
    <row r="20" spans="1:24" x14ac:dyDescent="0.3">
      <c r="A20" s="37" t="s">
        <v>38</v>
      </c>
      <c r="B20" s="39">
        <f>IF('Duplicate Dataset'!$L66&gt;=20,0.95*'Duplicate Dataset'!$N66,'Duplicate Dataset'!$N66)</f>
        <v>8906.25</v>
      </c>
    </row>
    <row r="21" spans="1:24" x14ac:dyDescent="0.3">
      <c r="A21" s="37" t="s">
        <v>38</v>
      </c>
      <c r="B21" s="39">
        <f>IF('Duplicate Dataset'!$L70&gt;=20,0.95*'Duplicate Dataset'!$N70,'Duplicate Dataset'!$N70)</f>
        <v>11400</v>
      </c>
      <c r="D21" t="s">
        <v>120</v>
      </c>
      <c r="K21" s="102" t="s">
        <v>141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</row>
    <row r="22" spans="1:24" x14ac:dyDescent="0.3">
      <c r="A22" s="44" t="s">
        <v>38</v>
      </c>
      <c r="B22" s="46">
        <f>IF('Duplicate Dataset'!$L71&gt;=20,0.95*'Duplicate Dataset'!$N71,'Duplicate Dataset'!$N71)</f>
        <v>8906.25</v>
      </c>
      <c r="K22" s="102" t="s">
        <v>142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</row>
    <row r="23" spans="1:24" ht="15" thickBot="1" x14ac:dyDescent="0.35">
      <c r="A23" s="37" t="s">
        <v>38</v>
      </c>
      <c r="B23" s="39">
        <f>IF('Duplicate Dataset'!$L76&gt;=20,0.95*'Duplicate Dataset'!$N76,'Duplicate Dataset'!$N76)</f>
        <v>5625</v>
      </c>
      <c r="D23" t="s">
        <v>121</v>
      </c>
      <c r="K23" s="102" t="s">
        <v>143</v>
      </c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</row>
    <row r="24" spans="1:24" x14ac:dyDescent="0.3">
      <c r="A24" s="37" t="s">
        <v>26</v>
      </c>
      <c r="B24" s="39">
        <f>IF('Duplicate Dataset'!$L10&gt;=20,0.95*'Duplicate Dataset'!$N10,'Duplicate Dataset'!$N10)</f>
        <v>10640</v>
      </c>
      <c r="D24" s="49" t="s">
        <v>122</v>
      </c>
      <c r="E24" s="49" t="s">
        <v>123</v>
      </c>
      <c r="F24" s="49" t="s">
        <v>124</v>
      </c>
      <c r="G24" s="68" t="s">
        <v>125</v>
      </c>
      <c r="H24" s="49" t="s">
        <v>100</v>
      </c>
      <c r="K24" s="102" t="s">
        <v>144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</row>
    <row r="25" spans="1:24" x14ac:dyDescent="0.3">
      <c r="A25" s="37" t="s">
        <v>26</v>
      </c>
      <c r="B25" s="39">
        <f>IF('Duplicate Dataset'!$L20&gt;=20,0.95*'Duplicate Dataset'!$N20,'Duplicate Dataset'!$N20)</f>
        <v>10972.5</v>
      </c>
      <c r="D25" t="s">
        <v>47</v>
      </c>
      <c r="E25">
        <v>10</v>
      </c>
      <c r="F25">
        <v>50479</v>
      </c>
      <c r="G25" s="69">
        <v>5047.8999999999996</v>
      </c>
      <c r="H25">
        <v>6686740.9888888896</v>
      </c>
    </row>
    <row r="26" spans="1:24" x14ac:dyDescent="0.3">
      <c r="A26" s="44" t="s">
        <v>26</v>
      </c>
      <c r="B26" s="46">
        <f>IF('Duplicate Dataset'!$L23&gt;=20,0.95*'Duplicate Dataset'!$N23,'Duplicate Dataset'!$N23)</f>
        <v>14962.5</v>
      </c>
      <c r="D26" t="s">
        <v>38</v>
      </c>
      <c r="E26">
        <v>12</v>
      </c>
      <c r="F26">
        <v>94781.25</v>
      </c>
      <c r="G26" s="69">
        <v>7898.4375</v>
      </c>
      <c r="H26">
        <v>13331385.830965908</v>
      </c>
    </row>
    <row r="27" spans="1:24" x14ac:dyDescent="0.3">
      <c r="A27" s="37" t="s">
        <v>26</v>
      </c>
      <c r="B27" s="39">
        <f>IF('Duplicate Dataset'!$L28&gt;=20,0.95*'Duplicate Dataset'!$N28,'Duplicate Dataset'!$N28)</f>
        <v>4900</v>
      </c>
      <c r="D27" t="s">
        <v>26</v>
      </c>
      <c r="E27">
        <v>15</v>
      </c>
      <c r="F27">
        <v>125632.5</v>
      </c>
      <c r="G27" s="69">
        <v>8375.5</v>
      </c>
      <c r="H27">
        <v>10598910</v>
      </c>
    </row>
    <row r="28" spans="1:24" x14ac:dyDescent="0.3">
      <c r="A28" s="37" t="s">
        <v>26</v>
      </c>
      <c r="B28" s="39">
        <f>IF('Duplicate Dataset'!$L36&gt;=20,0.95*'Duplicate Dataset'!$N36,'Duplicate Dataset'!$N36)</f>
        <v>8645</v>
      </c>
      <c r="D28" t="s">
        <v>17</v>
      </c>
      <c r="E28">
        <v>15</v>
      </c>
      <c r="F28">
        <v>86773.75</v>
      </c>
      <c r="G28" s="69">
        <v>5784.916666666667</v>
      </c>
      <c r="H28">
        <v>5581525.0059523797</v>
      </c>
    </row>
    <row r="29" spans="1:24" x14ac:dyDescent="0.3">
      <c r="A29" s="37" t="s">
        <v>26</v>
      </c>
      <c r="B29" s="39">
        <f>IF('Duplicate Dataset'!$L42&gt;=20,0.95*'Duplicate Dataset'!$N42,'Duplicate Dataset'!$N42)</f>
        <v>8312.5</v>
      </c>
      <c r="D29" t="s">
        <v>22</v>
      </c>
      <c r="E29">
        <v>13</v>
      </c>
      <c r="F29">
        <v>103155</v>
      </c>
      <c r="G29" s="69">
        <v>7935</v>
      </c>
      <c r="H29">
        <v>7297378.833333333</v>
      </c>
    </row>
    <row r="30" spans="1:24" ht="15" thickBot="1" x14ac:dyDescent="0.35">
      <c r="A30" s="37" t="s">
        <v>26</v>
      </c>
      <c r="B30" s="39">
        <f>IF('Duplicate Dataset'!$L46&gt;=20,0.95*'Duplicate Dataset'!$N46,'Duplicate Dataset'!$N46)</f>
        <v>7315</v>
      </c>
      <c r="D30" s="48" t="s">
        <v>32</v>
      </c>
      <c r="E30" s="48">
        <v>15</v>
      </c>
      <c r="F30" s="48">
        <v>101288.25</v>
      </c>
      <c r="G30" s="70">
        <v>6752.55</v>
      </c>
      <c r="H30" s="48">
        <v>10372578.126785712</v>
      </c>
    </row>
    <row r="31" spans="1:24" x14ac:dyDescent="0.3">
      <c r="A31" s="44" t="s">
        <v>26</v>
      </c>
      <c r="B31" s="46">
        <f>IF('Duplicate Dataset'!$L49&gt;=20,0.95*'Duplicate Dataset'!$N49,'Duplicate Dataset'!$N49)</f>
        <v>13965</v>
      </c>
    </row>
    <row r="32" spans="1:24" x14ac:dyDescent="0.3">
      <c r="A32" s="37" t="s">
        <v>26</v>
      </c>
      <c r="B32" s="39">
        <f>IF('Duplicate Dataset'!$L50&gt;=20,0.95*'Duplicate Dataset'!$N50,'Duplicate Dataset'!$N50)</f>
        <v>8645</v>
      </c>
    </row>
    <row r="33" spans="1:10" ht="15" thickBot="1" x14ac:dyDescent="0.35">
      <c r="A33" s="37" t="s">
        <v>26</v>
      </c>
      <c r="B33" s="39">
        <f>IF('Duplicate Dataset'!$L52&gt;=20,0.95*'Duplicate Dataset'!$N52,'Duplicate Dataset'!$N52)</f>
        <v>7315</v>
      </c>
      <c r="D33" t="s">
        <v>126</v>
      </c>
    </row>
    <row r="34" spans="1:10" x14ac:dyDescent="0.3">
      <c r="A34" s="37" t="s">
        <v>26</v>
      </c>
      <c r="B34" s="39">
        <f>IF('Duplicate Dataset'!$L56&gt;=20,0.95*'Duplicate Dataset'!$N56,'Duplicate Dataset'!$N56)</f>
        <v>6650</v>
      </c>
      <c r="D34" s="49" t="s">
        <v>127</v>
      </c>
      <c r="E34" s="49" t="s">
        <v>128</v>
      </c>
      <c r="F34" s="49" t="s">
        <v>103</v>
      </c>
      <c r="G34" s="49" t="s">
        <v>129</v>
      </c>
      <c r="H34" s="73" t="s">
        <v>130</v>
      </c>
      <c r="I34" s="66" t="s">
        <v>131</v>
      </c>
      <c r="J34" s="73" t="s">
        <v>132</v>
      </c>
    </row>
    <row r="35" spans="1:10" x14ac:dyDescent="0.3">
      <c r="A35" s="37" t="s">
        <v>26</v>
      </c>
      <c r="B35" s="39">
        <f>IF('Duplicate Dataset'!$L58&gt;=20,0.95*'Duplicate Dataset'!$N58,'Duplicate Dataset'!$N58)</f>
        <v>9310</v>
      </c>
      <c r="D35" t="s">
        <v>133</v>
      </c>
      <c r="E35">
        <v>110547399.22525978</v>
      </c>
      <c r="F35">
        <v>5</v>
      </c>
      <c r="G35">
        <v>22109479.845051955</v>
      </c>
      <c r="H35" s="74">
        <v>2.45610495380302</v>
      </c>
      <c r="I35" s="71">
        <v>4.0899397609512916E-2</v>
      </c>
      <c r="J35" s="74">
        <v>2.3382776306055701</v>
      </c>
    </row>
    <row r="36" spans="1:10" x14ac:dyDescent="0.3">
      <c r="A36" s="44" t="s">
        <v>26</v>
      </c>
      <c r="B36" s="46">
        <f>IF('Duplicate Dataset'!$L69&gt;=20,0.95*'Duplicate Dataset'!$N69,'Duplicate Dataset'!$N69)</f>
        <v>5600</v>
      </c>
      <c r="D36" t="s">
        <v>134</v>
      </c>
      <c r="E36">
        <v>666136642.89895833</v>
      </c>
      <c r="F36">
        <v>74</v>
      </c>
      <c r="G36">
        <v>9001846.5256615989</v>
      </c>
    </row>
    <row r="37" spans="1:10" x14ac:dyDescent="0.3">
      <c r="A37" s="37" t="s">
        <v>26</v>
      </c>
      <c r="B37" s="39">
        <f>IF('Duplicate Dataset'!$L80&gt;=20,0.95*'Duplicate Dataset'!$N80,'Duplicate Dataset'!$N80)</f>
        <v>3500</v>
      </c>
    </row>
    <row r="38" spans="1:10" ht="15" thickBot="1" x14ac:dyDescent="0.35">
      <c r="A38" s="44" t="s">
        <v>26</v>
      </c>
      <c r="B38" s="46">
        <f>IF('Duplicate Dataset'!$L81&gt;=20,0.95*'Duplicate Dataset'!$N81,'Duplicate Dataset'!$N81)</f>
        <v>4900</v>
      </c>
      <c r="D38" s="48" t="s">
        <v>13</v>
      </c>
      <c r="E38" s="48">
        <v>776684042.12421811</v>
      </c>
      <c r="F38" s="48">
        <v>79</v>
      </c>
      <c r="G38" s="48"/>
      <c r="H38" s="48"/>
      <c r="I38" s="48"/>
      <c r="J38" s="48"/>
    </row>
    <row r="39" spans="1:10" x14ac:dyDescent="0.3">
      <c r="A39" s="37" t="s">
        <v>17</v>
      </c>
      <c r="B39" s="39">
        <f>IF('Duplicate Dataset'!$L2&gt;=20,0.95*'Duplicate Dataset'!$N2,'Duplicate Dataset'!$N2)</f>
        <v>3290</v>
      </c>
    </row>
    <row r="40" spans="1:10" x14ac:dyDescent="0.3">
      <c r="A40" s="37" t="s">
        <v>17</v>
      </c>
      <c r="B40" s="39">
        <f>IF('Duplicate Dataset'!$L4&gt;=20,0.95*'Duplicate Dataset'!$N4,'Duplicate Dataset'!$N4)</f>
        <v>3525</v>
      </c>
    </row>
    <row r="41" spans="1:10" x14ac:dyDescent="0.3">
      <c r="A41" s="37" t="s">
        <v>17</v>
      </c>
      <c r="B41" s="39">
        <f>IF('Duplicate Dataset'!$L8&gt;=20,0.95*'Duplicate Dataset'!$N8,'Duplicate Dataset'!$N8)</f>
        <v>4911.5</v>
      </c>
    </row>
    <row r="42" spans="1:10" x14ac:dyDescent="0.3">
      <c r="A42" s="44" t="s">
        <v>17</v>
      </c>
      <c r="B42" s="46">
        <f>IF('Duplicate Dataset'!$L11&gt;=20,0.95*'Duplicate Dataset'!$N11,'Duplicate Dataset'!$N11)</f>
        <v>4911.5</v>
      </c>
    </row>
    <row r="43" spans="1:10" x14ac:dyDescent="0.3">
      <c r="A43" s="37" t="s">
        <v>17</v>
      </c>
      <c r="B43" s="39">
        <f>IF('Duplicate Dataset'!$L18&gt;=20,0.95*'Duplicate Dataset'!$N18,'Duplicate Dataset'!$N18)</f>
        <v>8483.5</v>
      </c>
    </row>
    <row r="44" spans="1:10" x14ac:dyDescent="0.3">
      <c r="A44" s="44" t="s">
        <v>17</v>
      </c>
      <c r="B44" s="46">
        <f>IF('Duplicate Dataset'!$L19&gt;=20,0.95*'Duplicate Dataset'!$N19,'Duplicate Dataset'!$N19)</f>
        <v>7813.75</v>
      </c>
    </row>
    <row r="45" spans="1:10" x14ac:dyDescent="0.3">
      <c r="A45" s="44" t="s">
        <v>17</v>
      </c>
      <c r="B45" s="46">
        <f>IF('Duplicate Dataset'!$L29&gt;=20,0.95*'Duplicate Dataset'!$N29,'Duplicate Dataset'!$N29)</f>
        <v>2820</v>
      </c>
    </row>
    <row r="46" spans="1:10" x14ac:dyDescent="0.3">
      <c r="A46" s="37" t="s">
        <v>17</v>
      </c>
      <c r="B46" s="39">
        <f>IF('Duplicate Dataset'!$L30&gt;=20,0.95*'Duplicate Dataset'!$N30,'Duplicate Dataset'!$N30)</f>
        <v>3290</v>
      </c>
    </row>
    <row r="47" spans="1:10" x14ac:dyDescent="0.3">
      <c r="A47" s="37" t="s">
        <v>17</v>
      </c>
      <c r="B47" s="39">
        <f>IF('Duplicate Dataset'!$L44&gt;=20,0.95*'Duplicate Dataset'!$N44,'Duplicate Dataset'!$N44)</f>
        <v>3525</v>
      </c>
    </row>
    <row r="48" spans="1:10" x14ac:dyDescent="0.3">
      <c r="A48" s="37" t="s">
        <v>17</v>
      </c>
      <c r="B48" s="39">
        <f>IF('Duplicate Dataset'!$L60&gt;=20,0.95*'Duplicate Dataset'!$N60,'Duplicate Dataset'!$N60)</f>
        <v>6697.5</v>
      </c>
    </row>
    <row r="49" spans="1:2" x14ac:dyDescent="0.3">
      <c r="A49" s="44" t="s">
        <v>17</v>
      </c>
      <c r="B49" s="46">
        <f>IF('Duplicate Dataset'!$L63&gt;=20,0.95*'Duplicate Dataset'!$N63,'Duplicate Dataset'!$N63)</f>
        <v>4911.5</v>
      </c>
    </row>
    <row r="50" spans="1:2" x14ac:dyDescent="0.3">
      <c r="A50" s="37" t="s">
        <v>17</v>
      </c>
      <c r="B50" s="39">
        <f>IF('Duplicate Dataset'!$L64&gt;=20,0.95*'Duplicate Dataset'!$N64,'Duplicate Dataset'!$N64)</f>
        <v>5804.5</v>
      </c>
    </row>
    <row r="51" spans="1:2" x14ac:dyDescent="0.3">
      <c r="A51" s="37" t="s">
        <v>17</v>
      </c>
      <c r="B51" s="39">
        <f>IF('Duplicate Dataset'!$L72&gt;=20,0.95*'Duplicate Dataset'!$N72,'Duplicate Dataset'!$N72)</f>
        <v>7813.75</v>
      </c>
    </row>
    <row r="52" spans="1:2" x14ac:dyDescent="0.3">
      <c r="A52" s="37" t="s">
        <v>17</v>
      </c>
      <c r="B52" s="39">
        <f>IF('Duplicate Dataset'!$L74&gt;=20,0.95*'Duplicate Dataset'!$N74,'Duplicate Dataset'!$N74)</f>
        <v>8930</v>
      </c>
    </row>
    <row r="53" spans="1:2" x14ac:dyDescent="0.3">
      <c r="A53" s="44" t="s">
        <v>17</v>
      </c>
      <c r="B53" s="46">
        <f>IF('Duplicate Dataset'!$L77&gt;=20,0.95*'Duplicate Dataset'!$N77,'Duplicate Dataset'!$N77)</f>
        <v>10046.25</v>
      </c>
    </row>
    <row r="54" spans="1:2" x14ac:dyDescent="0.3">
      <c r="A54" s="37" t="s">
        <v>22</v>
      </c>
      <c r="B54" s="39">
        <f>IF('Duplicate Dataset'!$L12&gt;=20,0.95*'Duplicate Dataset'!$N12,'Duplicate Dataset'!$N12)</f>
        <v>5434</v>
      </c>
    </row>
    <row r="55" spans="1:2" x14ac:dyDescent="0.3">
      <c r="A55" s="44" t="s">
        <v>22</v>
      </c>
      <c r="B55" s="46">
        <f>IF('Duplicate Dataset'!$L13&gt;=20,0.95*'Duplicate Dataset'!$N13,'Duplicate Dataset'!$N13)</f>
        <v>8645</v>
      </c>
    </row>
    <row r="56" spans="1:2" x14ac:dyDescent="0.3">
      <c r="A56" s="37" t="s">
        <v>22</v>
      </c>
      <c r="B56" s="39">
        <f>IF('Duplicate Dataset'!$L14&gt;=20,0.95*'Duplicate Dataset'!$N14,'Duplicate Dataset'!$N14)</f>
        <v>6422</v>
      </c>
    </row>
    <row r="57" spans="1:2" x14ac:dyDescent="0.3">
      <c r="A57" s="44" t="s">
        <v>22</v>
      </c>
      <c r="B57" s="46">
        <f>IF('Duplicate Dataset'!$L17&gt;=20,0.95*'Duplicate Dataset'!$N17,'Duplicate Dataset'!$N17)</f>
        <v>7410</v>
      </c>
    </row>
    <row r="58" spans="1:2" x14ac:dyDescent="0.3">
      <c r="A58" s="37" t="s">
        <v>22</v>
      </c>
      <c r="B58" s="39">
        <f>IF('Duplicate Dataset'!$L26&gt;=20,0.95*'Duplicate Dataset'!$N26,'Duplicate Dataset'!$N26)</f>
        <v>3900</v>
      </c>
    </row>
    <row r="59" spans="1:2" x14ac:dyDescent="0.3">
      <c r="A59" s="44" t="s">
        <v>22</v>
      </c>
      <c r="B59" s="46">
        <f>IF('Duplicate Dataset'!$L31&gt;=20,0.95*'Duplicate Dataset'!$N31,'Duplicate Dataset'!$N31)</f>
        <v>12350</v>
      </c>
    </row>
    <row r="60" spans="1:2" x14ac:dyDescent="0.3">
      <c r="A60" s="37" t="s">
        <v>22</v>
      </c>
      <c r="B60" s="39">
        <f>IF('Duplicate Dataset'!$L32&gt;=20,0.95*'Duplicate Dataset'!$N32,'Duplicate Dataset'!$N32)</f>
        <v>11115</v>
      </c>
    </row>
    <row r="61" spans="1:2" x14ac:dyDescent="0.3">
      <c r="A61" s="37" t="s">
        <v>22</v>
      </c>
      <c r="B61" s="39">
        <f>IF('Duplicate Dataset'!$L40&gt;=20,0.95*'Duplicate Dataset'!$N40,'Duplicate Dataset'!$N40)</f>
        <v>4160</v>
      </c>
    </row>
    <row r="62" spans="1:2" x14ac:dyDescent="0.3">
      <c r="A62" s="44" t="s">
        <v>22</v>
      </c>
      <c r="B62" s="46">
        <f>IF('Duplicate Dataset'!$L47&gt;=20,0.95*'Duplicate Dataset'!$N47,'Duplicate Dataset'!$N47)</f>
        <v>5434</v>
      </c>
    </row>
    <row r="63" spans="1:2" x14ac:dyDescent="0.3">
      <c r="A63" s="44" t="s">
        <v>22</v>
      </c>
      <c r="B63" s="46">
        <f>IF('Duplicate Dataset'!$L53&gt;=20,0.95*'Duplicate Dataset'!$N53,'Duplicate Dataset'!$N53)</f>
        <v>8645</v>
      </c>
    </row>
    <row r="64" spans="1:2" x14ac:dyDescent="0.3">
      <c r="A64" s="37" t="s">
        <v>22</v>
      </c>
      <c r="B64" s="39">
        <f>IF('Duplicate Dataset'!$L62&gt;=20,0.95*'Duplicate Dataset'!$N62,'Duplicate Dataset'!$N62)</f>
        <v>9880</v>
      </c>
    </row>
    <row r="65" spans="1:2" x14ac:dyDescent="0.3">
      <c r="A65" s="44" t="s">
        <v>22</v>
      </c>
      <c r="B65" s="46">
        <f>IF('Duplicate Dataset'!$L65&gt;=20,0.95*'Duplicate Dataset'!$N65,'Duplicate Dataset'!$N65)</f>
        <v>9880</v>
      </c>
    </row>
    <row r="66" spans="1:2" x14ac:dyDescent="0.3">
      <c r="A66" s="37" t="s">
        <v>22</v>
      </c>
      <c r="B66" s="39">
        <f>IF('Duplicate Dataset'!$L68&gt;=20,0.95*'Duplicate Dataset'!$N68,'Duplicate Dataset'!$N68)</f>
        <v>9880</v>
      </c>
    </row>
    <row r="67" spans="1:2" x14ac:dyDescent="0.3">
      <c r="A67" s="44" t="s">
        <v>32</v>
      </c>
      <c r="B67" s="46">
        <f>IF('Duplicate Dataset'!$L9&gt;=20,0.95*'Duplicate Dataset'!$N9,'Duplicate Dataset'!$N9)</f>
        <v>3540</v>
      </c>
    </row>
    <row r="68" spans="1:2" x14ac:dyDescent="0.3">
      <c r="A68" s="37" t="s">
        <v>32</v>
      </c>
      <c r="B68" s="39">
        <f>IF('Duplicate Dataset'!$L22&gt;=20,0.95*'Duplicate Dataset'!$N22,'Duplicate Dataset'!$N22)</f>
        <v>2950</v>
      </c>
    </row>
    <row r="69" spans="1:2" x14ac:dyDescent="0.3">
      <c r="A69" s="37" t="s">
        <v>32</v>
      </c>
      <c r="B69" s="39">
        <f>IF('Duplicate Dataset'!$L24&gt;=20,0.95*'Duplicate Dataset'!$N24,'Duplicate Dataset'!$N24)</f>
        <v>4425</v>
      </c>
    </row>
    <row r="70" spans="1:2" x14ac:dyDescent="0.3">
      <c r="A70" s="44" t="s">
        <v>32</v>
      </c>
      <c r="B70" s="46">
        <f>IF('Duplicate Dataset'!$L25&gt;=20,0.95*'Duplicate Dataset'!$N25,'Duplicate Dataset'!$N25)</f>
        <v>5310</v>
      </c>
    </row>
    <row r="71" spans="1:2" x14ac:dyDescent="0.3">
      <c r="A71" s="37" t="s">
        <v>32</v>
      </c>
      <c r="B71" s="39">
        <f>IF('Duplicate Dataset'!$L34&gt;=20,0.95*'Duplicate Dataset'!$N34,'Duplicate Dataset'!$N34)</f>
        <v>6165.5</v>
      </c>
    </row>
    <row r="72" spans="1:2" x14ac:dyDescent="0.3">
      <c r="A72" s="44" t="s">
        <v>32</v>
      </c>
      <c r="B72" s="46">
        <f>IF('Duplicate Dataset'!$L37&gt;=20,0.95*'Duplicate Dataset'!$N37,'Duplicate Dataset'!$N37)</f>
        <v>11770.5</v>
      </c>
    </row>
    <row r="73" spans="1:2" x14ac:dyDescent="0.3">
      <c r="A73" s="37" t="s">
        <v>32</v>
      </c>
      <c r="B73" s="39">
        <f>IF('Duplicate Dataset'!$L38&gt;=20,0.95*'Duplicate Dataset'!$N38,'Duplicate Dataset'!$N38)</f>
        <v>9808.75</v>
      </c>
    </row>
    <row r="74" spans="1:2" x14ac:dyDescent="0.3">
      <c r="A74" s="44" t="s">
        <v>32</v>
      </c>
      <c r="B74" s="46">
        <f>IF('Duplicate Dataset'!$L39&gt;=20,0.95*'Duplicate Dataset'!$N39,'Duplicate Dataset'!$N39)</f>
        <v>4425</v>
      </c>
    </row>
    <row r="75" spans="1:2" x14ac:dyDescent="0.3">
      <c r="A75" s="44" t="s">
        <v>32</v>
      </c>
      <c r="B75" s="46">
        <f>IF('Duplicate Dataset'!$L43&gt;=20,0.95*'Duplicate Dataset'!$N43,'Duplicate Dataset'!$N43)</f>
        <v>8968</v>
      </c>
    </row>
    <row r="76" spans="1:2" x14ac:dyDescent="0.3">
      <c r="A76" s="44" t="s">
        <v>32</v>
      </c>
      <c r="B76" s="46">
        <f>IF('Duplicate Dataset'!$L45&gt;=20,0.95*'Duplicate Dataset'!$N45,'Duplicate Dataset'!$N45)</f>
        <v>5605</v>
      </c>
    </row>
    <row r="77" spans="1:2" x14ac:dyDescent="0.3">
      <c r="A77" s="37" t="s">
        <v>32</v>
      </c>
      <c r="B77" s="39">
        <f>IF('Duplicate Dataset'!$L48&gt;=20,0.95*'Duplicate Dataset'!$N48,'Duplicate Dataset'!$N48)</f>
        <v>5605</v>
      </c>
    </row>
    <row r="78" spans="1:2" x14ac:dyDescent="0.3">
      <c r="A78" s="37" t="s">
        <v>32</v>
      </c>
      <c r="B78" s="39">
        <f>IF('Duplicate Dataset'!$L54&gt;=20,0.95*'Duplicate Dataset'!$N54,'Duplicate Dataset'!$N54)</f>
        <v>8968</v>
      </c>
    </row>
    <row r="79" spans="1:2" x14ac:dyDescent="0.3">
      <c r="A79" s="44" t="s">
        <v>32</v>
      </c>
      <c r="B79" s="46">
        <f>IF('Duplicate Dataset'!$L59&gt;=20,0.95*'Duplicate Dataset'!$N59,'Duplicate Dataset'!$N59)</f>
        <v>4425</v>
      </c>
    </row>
    <row r="80" spans="1:2" x14ac:dyDescent="0.3">
      <c r="A80" s="44" t="s">
        <v>32</v>
      </c>
      <c r="B80" s="46">
        <f>IF('Duplicate Dataset'!$L61&gt;=20,0.95*'Duplicate Dataset'!$N61,'Duplicate Dataset'!$N61)</f>
        <v>14012.5</v>
      </c>
    </row>
    <row r="81" spans="1:2" x14ac:dyDescent="0.3">
      <c r="A81" s="19" t="s">
        <v>32</v>
      </c>
      <c r="B81" s="24">
        <f>IF('Duplicate Dataset'!$L73&gt;=20,0.95*'Duplicate Dataset'!$N73,'Duplicate Dataset'!$N73)</f>
        <v>5310</v>
      </c>
    </row>
  </sheetData>
  <autoFilter ref="A1:B81" xr:uid="{C54A4870-CDFF-4565-A335-C08132AAB736}">
    <sortState xmlns:xlrd2="http://schemas.microsoft.com/office/spreadsheetml/2017/richdata2" ref="A2:B81">
      <sortCondition ref="A1:A81"/>
    </sortState>
  </autoFilter>
  <mergeCells count="5">
    <mergeCell ref="L1:Z1"/>
    <mergeCell ref="K21:X21"/>
    <mergeCell ref="K22:X22"/>
    <mergeCell ref="K23:X23"/>
    <mergeCell ref="K24:X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F3FE-07DA-49D3-BB22-336E7036565F}">
  <dimension ref="A1:W81"/>
  <sheetViews>
    <sheetView workbookViewId="0">
      <selection activeCell="H7" sqref="H7"/>
    </sheetView>
  </sheetViews>
  <sheetFormatPr defaultRowHeight="14.4" x14ac:dyDescent="0.3"/>
  <cols>
    <col min="1" max="1" width="11.21875" bestFit="1" customWidth="1"/>
    <col min="2" max="2" width="13.88671875" bestFit="1" customWidth="1"/>
    <col min="8" max="8" width="17.6640625" bestFit="1" customWidth="1"/>
    <col min="9" max="9" width="9.5546875" bestFit="1" customWidth="1"/>
  </cols>
  <sheetData>
    <row r="1" spans="1:23" x14ac:dyDescent="0.3">
      <c r="A1" s="31" t="s">
        <v>6</v>
      </c>
      <c r="B1" s="32" t="s">
        <v>88</v>
      </c>
      <c r="D1" s="65" t="s">
        <v>16</v>
      </c>
      <c r="E1" s="65" t="s">
        <v>21</v>
      </c>
      <c r="F1" s="65" t="s">
        <v>29</v>
      </c>
      <c r="J1" s="101" t="s">
        <v>119</v>
      </c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x14ac:dyDescent="0.3">
      <c r="A2" s="42" t="s">
        <v>16</v>
      </c>
      <c r="B2" s="46">
        <f>IF('Duplicate Dataset'!$L33&gt;=20,0.95*'Duplicate Dataset'!$N33,'Duplicate Dataset'!$N33)</f>
        <v>3520</v>
      </c>
      <c r="D2" s="46">
        <f>IF('Duplicate Dataset'!$L33&gt;=20,0.95*'Duplicate Dataset'!$N33,'Duplicate Dataset'!$N33)</f>
        <v>3520</v>
      </c>
      <c r="E2">
        <v>3290</v>
      </c>
      <c r="F2">
        <v>8645</v>
      </c>
    </row>
    <row r="3" spans="1:23" x14ac:dyDescent="0.3">
      <c r="A3" s="35" t="s">
        <v>16</v>
      </c>
      <c r="B3" s="39">
        <f>IF('Duplicate Dataset'!$L34&gt;=20,0.95*'Duplicate Dataset'!$N34,'Duplicate Dataset'!$N34)</f>
        <v>6165.5</v>
      </c>
      <c r="D3" s="39">
        <f>IF('Duplicate Dataset'!$L34&gt;=20,0.95*'Duplicate Dataset'!$N34,'Duplicate Dataset'!$N34)</f>
        <v>6165.5</v>
      </c>
      <c r="E3">
        <v>3520</v>
      </c>
      <c r="F3">
        <v>6422</v>
      </c>
      <c r="H3" t="s">
        <v>120</v>
      </c>
    </row>
    <row r="4" spans="1:23" x14ac:dyDescent="0.3">
      <c r="A4" s="42" t="s">
        <v>16</v>
      </c>
      <c r="B4" s="46">
        <f>IF('Duplicate Dataset'!$L35&gt;=20,0.95*'Duplicate Dataset'!$N35,'Duplicate Dataset'!$N35)</f>
        <v>8778</v>
      </c>
      <c r="D4" s="46">
        <f>IF('Duplicate Dataset'!$L35&gt;=20,0.95*'Duplicate Dataset'!$N35,'Duplicate Dataset'!$N35)</f>
        <v>8778</v>
      </c>
      <c r="E4">
        <v>3525</v>
      </c>
      <c r="F4">
        <v>11756.25</v>
      </c>
    </row>
    <row r="5" spans="1:23" ht="15" thickBot="1" x14ac:dyDescent="0.35">
      <c r="A5" s="35" t="s">
        <v>16</v>
      </c>
      <c r="B5" s="39">
        <f>IF('Duplicate Dataset'!$L36&gt;=20,0.95*'Duplicate Dataset'!$N36,'Duplicate Dataset'!$N36)</f>
        <v>8645</v>
      </c>
      <c r="D5" s="39">
        <f>IF('Duplicate Dataset'!$L36&gt;=20,0.95*'Duplicate Dataset'!$N36,'Duplicate Dataset'!$N36)</f>
        <v>8645</v>
      </c>
      <c r="E5">
        <v>5016</v>
      </c>
      <c r="F5">
        <v>3300</v>
      </c>
      <c r="H5" t="s">
        <v>121</v>
      </c>
    </row>
    <row r="6" spans="1:23" x14ac:dyDescent="0.3">
      <c r="A6" s="42" t="s">
        <v>16</v>
      </c>
      <c r="B6" s="46">
        <f>IF('Duplicate Dataset'!$L37&gt;=20,0.95*'Duplicate Dataset'!$N37,'Duplicate Dataset'!$N37)</f>
        <v>11770.5</v>
      </c>
      <c r="D6" s="46">
        <f>IF('Duplicate Dataset'!$L37&gt;=20,0.95*'Duplicate Dataset'!$N37,'Duplicate Dataset'!$N37)</f>
        <v>11770.5</v>
      </c>
      <c r="E6">
        <v>5625</v>
      </c>
      <c r="F6">
        <v>7410</v>
      </c>
      <c r="H6" s="49" t="s">
        <v>122</v>
      </c>
      <c r="I6" s="49" t="s">
        <v>123</v>
      </c>
      <c r="J6" s="49" t="s">
        <v>124</v>
      </c>
      <c r="K6" s="68" t="s">
        <v>125</v>
      </c>
      <c r="L6" s="49" t="s">
        <v>100</v>
      </c>
    </row>
    <row r="7" spans="1:23" x14ac:dyDescent="0.3">
      <c r="A7" s="35" t="s">
        <v>16</v>
      </c>
      <c r="B7" s="39">
        <f>IF('Duplicate Dataset'!$L38&gt;=20,0.95*'Duplicate Dataset'!$N38,'Duplicate Dataset'!$N38)</f>
        <v>9808.75</v>
      </c>
      <c r="D7" s="39">
        <f>IF('Duplicate Dataset'!$L38&gt;=20,0.95*'Duplicate Dataset'!$N38,'Duplicate Dataset'!$N38)</f>
        <v>9808.75</v>
      </c>
      <c r="E7">
        <v>5852</v>
      </c>
      <c r="F7">
        <v>8483.5</v>
      </c>
      <c r="H7" t="s">
        <v>16</v>
      </c>
      <c r="I7">
        <v>25</v>
      </c>
      <c r="J7">
        <v>172157.5</v>
      </c>
      <c r="K7" s="69">
        <v>6886.3</v>
      </c>
      <c r="L7">
        <v>7535930.010416667</v>
      </c>
    </row>
    <row r="8" spans="1:23" x14ac:dyDescent="0.3">
      <c r="A8" s="42" t="s">
        <v>16</v>
      </c>
      <c r="B8" s="46">
        <f>IF('Duplicate Dataset'!$L39&gt;=20,0.95*'Duplicate Dataset'!$N39,'Duplicate Dataset'!$N39)</f>
        <v>4425</v>
      </c>
      <c r="D8" s="46">
        <f>IF('Duplicate Dataset'!$L39&gt;=20,0.95*'Duplicate Dataset'!$N39,'Duplicate Dataset'!$N39)</f>
        <v>4425</v>
      </c>
      <c r="E8">
        <v>4911.5</v>
      </c>
      <c r="F8">
        <v>7813.75</v>
      </c>
      <c r="H8" t="s">
        <v>21</v>
      </c>
      <c r="I8">
        <v>31</v>
      </c>
      <c r="J8">
        <v>204049.75</v>
      </c>
      <c r="K8" s="69">
        <v>6582.25</v>
      </c>
      <c r="L8">
        <v>12608862.4625</v>
      </c>
    </row>
    <row r="9" spans="1:23" ht="15" thickBot="1" x14ac:dyDescent="0.35">
      <c r="A9" s="35" t="s">
        <v>16</v>
      </c>
      <c r="B9" s="39">
        <f>IF('Duplicate Dataset'!$L40&gt;=20,0.95*'Duplicate Dataset'!$N40,'Duplicate Dataset'!$N40)</f>
        <v>4160</v>
      </c>
      <c r="D9" s="39">
        <f>IF('Duplicate Dataset'!$L40&gt;=20,0.95*'Duplicate Dataset'!$N40,'Duplicate Dataset'!$N40)</f>
        <v>4160</v>
      </c>
      <c r="E9">
        <v>3540</v>
      </c>
      <c r="F9">
        <v>10972.5</v>
      </c>
      <c r="H9" s="48" t="s">
        <v>29</v>
      </c>
      <c r="I9" s="48">
        <v>24</v>
      </c>
      <c r="J9" s="48">
        <v>185902.5</v>
      </c>
      <c r="K9" s="70">
        <v>7745.9375</v>
      </c>
      <c r="L9" s="48">
        <v>8631486.1209239122</v>
      </c>
    </row>
    <row r="10" spans="1:23" x14ac:dyDescent="0.3">
      <c r="A10" s="42" t="s">
        <v>16</v>
      </c>
      <c r="B10" s="46">
        <f>IF('Duplicate Dataset'!$L41&gt;=20,0.95*'Duplicate Dataset'!$N41,'Duplicate Dataset'!$N41)</f>
        <v>3750</v>
      </c>
      <c r="D10" s="46">
        <f>IF('Duplicate Dataset'!$L41&gt;=20,0.95*'Duplicate Dataset'!$N41,'Duplicate Dataset'!$N41)</f>
        <v>3750</v>
      </c>
      <c r="E10">
        <v>10640</v>
      </c>
      <c r="F10">
        <v>3000</v>
      </c>
    </row>
    <row r="11" spans="1:23" x14ac:dyDescent="0.3">
      <c r="A11" s="35" t="s">
        <v>16</v>
      </c>
      <c r="B11" s="39">
        <f>IF('Duplicate Dataset'!$L42&gt;=20,0.95*'Duplicate Dataset'!$N42,'Duplicate Dataset'!$N42)</f>
        <v>8312.5</v>
      </c>
      <c r="D11" s="39">
        <f>IF('Duplicate Dataset'!$L42&gt;=20,0.95*'Duplicate Dataset'!$N42,'Duplicate Dataset'!$N42)</f>
        <v>8312.5</v>
      </c>
      <c r="E11">
        <v>4911.5</v>
      </c>
      <c r="F11">
        <v>7315</v>
      </c>
    </row>
    <row r="12" spans="1:23" ht="15" thickBot="1" x14ac:dyDescent="0.35">
      <c r="A12" s="42" t="s">
        <v>16</v>
      </c>
      <c r="B12" s="46">
        <f>IF('Duplicate Dataset'!$L43&gt;=20,0.95*'Duplicate Dataset'!$N43,'Duplicate Dataset'!$N43)</f>
        <v>8968</v>
      </c>
      <c r="D12" s="46">
        <f>IF('Duplicate Dataset'!$L43&gt;=20,0.95*'Duplicate Dataset'!$N43,'Duplicate Dataset'!$N43)</f>
        <v>8968</v>
      </c>
      <c r="E12">
        <v>5434</v>
      </c>
      <c r="F12">
        <v>5434</v>
      </c>
      <c r="H12" t="s">
        <v>126</v>
      </c>
    </row>
    <row r="13" spans="1:23" x14ac:dyDescent="0.3">
      <c r="A13" s="35" t="s">
        <v>16</v>
      </c>
      <c r="B13" s="39">
        <f>IF('Duplicate Dataset'!$L44&gt;=20,0.95*'Duplicate Dataset'!$N44,'Duplicate Dataset'!$N44)</f>
        <v>3525</v>
      </c>
      <c r="D13" s="39">
        <f>IF('Duplicate Dataset'!$L44&gt;=20,0.95*'Duplicate Dataset'!$N44,'Duplicate Dataset'!$N44)</f>
        <v>3525</v>
      </c>
      <c r="E13">
        <v>2950</v>
      </c>
      <c r="F13">
        <v>5605</v>
      </c>
      <c r="H13" s="49" t="s">
        <v>127</v>
      </c>
      <c r="I13" s="49" t="s">
        <v>128</v>
      </c>
      <c r="J13" s="49" t="s">
        <v>103</v>
      </c>
      <c r="K13" s="49" t="s">
        <v>129</v>
      </c>
      <c r="L13" s="67" t="s">
        <v>130</v>
      </c>
      <c r="M13" s="66" t="s">
        <v>131</v>
      </c>
      <c r="N13" s="67" t="s">
        <v>132</v>
      </c>
    </row>
    <row r="14" spans="1:23" x14ac:dyDescent="0.3">
      <c r="A14" s="42" t="s">
        <v>16</v>
      </c>
      <c r="B14" s="46">
        <f>IF('Duplicate Dataset'!$L45&gt;=20,0.95*'Duplicate Dataset'!$N45,'Duplicate Dataset'!$N45)</f>
        <v>5605</v>
      </c>
      <c r="D14" s="46">
        <f>IF('Duplicate Dataset'!$L45&gt;=20,0.95*'Duplicate Dataset'!$N45,'Duplicate Dataset'!$N45)</f>
        <v>5605</v>
      </c>
      <c r="E14">
        <v>14962.5</v>
      </c>
      <c r="F14">
        <v>13965</v>
      </c>
      <c r="H14" t="s">
        <v>133</v>
      </c>
      <c r="I14">
        <v>19031667.217968583</v>
      </c>
      <c r="J14">
        <v>2</v>
      </c>
      <c r="K14">
        <v>9515833.6089842916</v>
      </c>
      <c r="L14" s="63">
        <v>0.96709152133583076</v>
      </c>
      <c r="M14" s="71">
        <v>0.38475640579581016</v>
      </c>
      <c r="N14" s="63">
        <v>3.1153657966336636</v>
      </c>
    </row>
    <row r="15" spans="1:23" x14ac:dyDescent="0.3">
      <c r="A15" s="35" t="s">
        <v>16</v>
      </c>
      <c r="B15" s="39">
        <f>IF('Duplicate Dataset'!$L70&gt;=20,0.95*'Duplicate Dataset'!$N70,'Duplicate Dataset'!$N70)</f>
        <v>11400</v>
      </c>
      <c r="D15" s="39">
        <f>IF('Duplicate Dataset'!$L70&gt;=20,0.95*'Duplicate Dataset'!$N70,'Duplicate Dataset'!$N70)</f>
        <v>11400</v>
      </c>
      <c r="E15">
        <v>4425</v>
      </c>
      <c r="F15">
        <v>8645</v>
      </c>
      <c r="H15" t="s">
        <v>134</v>
      </c>
      <c r="I15">
        <v>757652374.90625</v>
      </c>
      <c r="J15">
        <v>77</v>
      </c>
      <c r="K15">
        <v>9839641.2325487006</v>
      </c>
    </row>
    <row r="16" spans="1:23" x14ac:dyDescent="0.3">
      <c r="A16" s="42" t="s">
        <v>16</v>
      </c>
      <c r="B16" s="46">
        <f>IF('Duplicate Dataset'!$L71&gt;=20,0.95*'Duplicate Dataset'!$N71,'Duplicate Dataset'!$N71)</f>
        <v>8906.25</v>
      </c>
      <c r="D16" s="46">
        <f>IF('Duplicate Dataset'!$L71&gt;=20,0.95*'Duplicate Dataset'!$N71,'Duplicate Dataset'!$N71)</f>
        <v>8906.25</v>
      </c>
      <c r="E16">
        <v>5310</v>
      </c>
      <c r="F16">
        <v>3750</v>
      </c>
    </row>
    <row r="17" spans="1:20" ht="15" thickBot="1" x14ac:dyDescent="0.35">
      <c r="A17" s="35" t="s">
        <v>16</v>
      </c>
      <c r="B17" s="39">
        <f>IF('Duplicate Dataset'!$L72&gt;=20,0.95*'Duplicate Dataset'!$N72,'Duplicate Dataset'!$N72)</f>
        <v>7813.75</v>
      </c>
      <c r="D17" s="39">
        <f>IF('Duplicate Dataset'!$L72&gt;=20,0.95*'Duplicate Dataset'!$N72,'Duplicate Dataset'!$N72)</f>
        <v>7813.75</v>
      </c>
      <c r="E17">
        <v>3900</v>
      </c>
      <c r="F17">
        <v>7315</v>
      </c>
      <c r="H17" s="48" t="s">
        <v>13</v>
      </c>
      <c r="I17" s="72">
        <v>776684042.12421858</v>
      </c>
      <c r="J17" s="48">
        <v>79</v>
      </c>
      <c r="K17" s="48"/>
      <c r="L17" s="48"/>
      <c r="M17" s="48"/>
      <c r="N17" s="48"/>
    </row>
    <row r="18" spans="1:20" x14ac:dyDescent="0.3">
      <c r="A18" s="42" t="s">
        <v>16</v>
      </c>
      <c r="B18" s="46">
        <f>IF('Duplicate Dataset'!$L73&gt;=20,0.95*'Duplicate Dataset'!$N73,'Duplicate Dataset'!$N73)</f>
        <v>5310</v>
      </c>
      <c r="D18" s="46">
        <f>IF('Duplicate Dataset'!$L73&gt;=20,0.95*'Duplicate Dataset'!$N73,'Duplicate Dataset'!$N73)</f>
        <v>5310</v>
      </c>
      <c r="E18">
        <v>10687.5</v>
      </c>
      <c r="F18">
        <v>8645</v>
      </c>
    </row>
    <row r="19" spans="1:20" x14ac:dyDescent="0.3">
      <c r="A19" s="35" t="s">
        <v>16</v>
      </c>
      <c r="B19" s="39">
        <f>IF('Duplicate Dataset'!$L74&gt;=20,0.95*'Duplicate Dataset'!$N74,'Duplicate Dataset'!$N74)</f>
        <v>8930</v>
      </c>
      <c r="D19" s="39">
        <f>IF('Duplicate Dataset'!$L74&gt;=20,0.95*'Duplicate Dataset'!$N74,'Duplicate Dataset'!$N74)</f>
        <v>8930</v>
      </c>
      <c r="E19">
        <v>4900</v>
      </c>
      <c r="F19">
        <v>8968</v>
      </c>
      <c r="H19" s="22" t="s">
        <v>109</v>
      </c>
    </row>
    <row r="20" spans="1:20" x14ac:dyDescent="0.3">
      <c r="A20" s="42" t="s">
        <v>16</v>
      </c>
      <c r="B20" s="46">
        <f>IF('Duplicate Dataset'!$L75&gt;=20,0.95*'Duplicate Dataset'!$N75,'Duplicate Dataset'!$N75)</f>
        <v>6688</v>
      </c>
      <c r="D20" s="46">
        <f>IF('Duplicate Dataset'!$L75&gt;=20,0.95*'Duplicate Dataset'!$N75,'Duplicate Dataset'!$N75)</f>
        <v>6688</v>
      </c>
      <c r="E20">
        <v>2820</v>
      </c>
      <c r="F20">
        <v>7125</v>
      </c>
      <c r="H20" s="102" t="s">
        <v>137</v>
      </c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1:20" x14ac:dyDescent="0.3">
      <c r="A21" s="35" t="s">
        <v>16</v>
      </c>
      <c r="B21" s="39">
        <f>IF('Duplicate Dataset'!$L76&gt;=20,0.95*'Duplicate Dataset'!$N76,'Duplicate Dataset'!$N76)</f>
        <v>5625</v>
      </c>
      <c r="D21" s="39">
        <f>IF('Duplicate Dataset'!$L76&gt;=20,0.95*'Duplicate Dataset'!$N76,'Duplicate Dataset'!$N76)</f>
        <v>5625</v>
      </c>
      <c r="E21">
        <v>3290</v>
      </c>
      <c r="F21">
        <v>6650</v>
      </c>
      <c r="H21" s="102" t="s">
        <v>135</v>
      </c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1:20" x14ac:dyDescent="0.3">
      <c r="A22" s="42" t="s">
        <v>16</v>
      </c>
      <c r="B22" s="46">
        <f>IF('Duplicate Dataset'!$L77&gt;=20,0.95*'Duplicate Dataset'!$N77,'Duplicate Dataset'!$N77)</f>
        <v>10046.25</v>
      </c>
      <c r="D22" s="46">
        <f>IF('Duplicate Dataset'!$L77&gt;=20,0.95*'Duplicate Dataset'!$N77,'Duplicate Dataset'!$N77)</f>
        <v>10046.25</v>
      </c>
      <c r="E22">
        <v>12350</v>
      </c>
      <c r="F22">
        <v>14250</v>
      </c>
      <c r="H22" s="102" t="s">
        <v>138</v>
      </c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1:20" x14ac:dyDescent="0.3">
      <c r="A23" s="35" t="s">
        <v>16</v>
      </c>
      <c r="B23" s="39">
        <f>IF('Duplicate Dataset'!$L78&gt;=20,0.95*'Duplicate Dataset'!$N78,'Duplicate Dataset'!$N78)</f>
        <v>9405</v>
      </c>
      <c r="D23" s="39">
        <f>IF('Duplicate Dataset'!$L78&gt;=20,0.95*'Duplicate Dataset'!$N78,'Duplicate Dataset'!$N78)</f>
        <v>9405</v>
      </c>
      <c r="E23">
        <v>11115</v>
      </c>
      <c r="F23">
        <v>9310</v>
      </c>
      <c r="H23" s="101" t="s">
        <v>139</v>
      </c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1:20" x14ac:dyDescent="0.3">
      <c r="A24" s="42" t="s">
        <v>16</v>
      </c>
      <c r="B24" s="46">
        <f>IF('Duplicate Dataset'!$L79&gt;=20,0.95*'Duplicate Dataset'!$N79,'Duplicate Dataset'!$N79)</f>
        <v>2200</v>
      </c>
      <c r="D24" s="46">
        <f>IF('Duplicate Dataset'!$L79&gt;=20,0.95*'Duplicate Dataset'!$N79,'Duplicate Dataset'!$N79)</f>
        <v>2200</v>
      </c>
      <c r="E24">
        <v>14012.5</v>
      </c>
      <c r="F24">
        <v>4425</v>
      </c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1:20" x14ac:dyDescent="0.3">
      <c r="A25" s="35" t="s">
        <v>16</v>
      </c>
      <c r="B25" s="39">
        <f>IF('Duplicate Dataset'!$L80&gt;=20,0.95*'Duplicate Dataset'!$N80,'Duplicate Dataset'!$N80)</f>
        <v>3500</v>
      </c>
      <c r="D25" s="39">
        <f>IF('Duplicate Dataset'!$L80&gt;=20,0.95*'Duplicate Dataset'!$N80,'Duplicate Dataset'!$N80)</f>
        <v>3500</v>
      </c>
      <c r="E25">
        <v>9880</v>
      </c>
      <c r="F25">
        <v>6697.5</v>
      </c>
    </row>
    <row r="26" spans="1:20" x14ac:dyDescent="0.3">
      <c r="A26" s="42" t="s">
        <v>16</v>
      </c>
      <c r="B26" s="46">
        <f>IF('Duplicate Dataset'!$L81&gt;=20,0.95*'Duplicate Dataset'!$N81,'Duplicate Dataset'!$N81)</f>
        <v>4900</v>
      </c>
      <c r="D26" s="46">
        <f>IF('Duplicate Dataset'!$L81&gt;=20,0.95*'Duplicate Dataset'!$N81,'Duplicate Dataset'!$N81)</f>
        <v>4900</v>
      </c>
      <c r="E26">
        <v>4911.5</v>
      </c>
    </row>
    <row r="27" spans="1:20" x14ac:dyDescent="0.3">
      <c r="A27" s="42" t="s">
        <v>29</v>
      </c>
      <c r="B27" s="46">
        <f>IF('Duplicate Dataset'!$L13&gt;=20,0.95*'Duplicate Dataset'!$N13,'Duplicate Dataset'!$N13)</f>
        <v>8645</v>
      </c>
      <c r="E27">
        <v>5804.5</v>
      </c>
    </row>
    <row r="28" spans="1:20" x14ac:dyDescent="0.3">
      <c r="A28" s="35" t="s">
        <v>29</v>
      </c>
      <c r="B28" s="39">
        <f>IF('Duplicate Dataset'!$L14&gt;=20,0.95*'Duplicate Dataset'!$N14,'Duplicate Dataset'!$N14)</f>
        <v>6422</v>
      </c>
      <c r="E28">
        <v>9880</v>
      </c>
    </row>
    <row r="29" spans="1:20" x14ac:dyDescent="0.3">
      <c r="A29" s="42" t="s">
        <v>29</v>
      </c>
      <c r="B29" s="46">
        <f>IF('Duplicate Dataset'!$L15&gt;=20,0.95*'Duplicate Dataset'!$N15,'Duplicate Dataset'!$N15)</f>
        <v>11756.25</v>
      </c>
      <c r="E29">
        <v>8906.25</v>
      </c>
    </row>
    <row r="30" spans="1:20" x14ac:dyDescent="0.3">
      <c r="A30" s="35" t="s">
        <v>29</v>
      </c>
      <c r="B30" s="39">
        <f>IF('Duplicate Dataset'!$L16&gt;=20,0.95*'Duplicate Dataset'!$N16,'Duplicate Dataset'!$N16)</f>
        <v>3300</v>
      </c>
      <c r="E30">
        <v>2200</v>
      </c>
    </row>
    <row r="31" spans="1:20" x14ac:dyDescent="0.3">
      <c r="A31" s="42" t="s">
        <v>29</v>
      </c>
      <c r="B31" s="46">
        <f>IF('Duplicate Dataset'!$L17&gt;=20,0.95*'Duplicate Dataset'!$N17,'Duplicate Dataset'!$N17)</f>
        <v>7410</v>
      </c>
      <c r="E31">
        <v>9880</v>
      </c>
    </row>
    <row r="32" spans="1:20" x14ac:dyDescent="0.3">
      <c r="A32" s="35" t="s">
        <v>29</v>
      </c>
      <c r="B32" s="39">
        <f>IF('Duplicate Dataset'!$L18&gt;=20,0.95*'Duplicate Dataset'!$N18,'Duplicate Dataset'!$N18)</f>
        <v>8483.5</v>
      </c>
      <c r="E32">
        <v>5600</v>
      </c>
    </row>
    <row r="33" spans="1:2" x14ac:dyDescent="0.3">
      <c r="A33" s="42" t="s">
        <v>29</v>
      </c>
      <c r="B33" s="46">
        <f>IF('Duplicate Dataset'!$L19&gt;=20,0.95*'Duplicate Dataset'!$N19,'Duplicate Dataset'!$N19)</f>
        <v>7813.75</v>
      </c>
    </row>
    <row r="34" spans="1:2" x14ac:dyDescent="0.3">
      <c r="A34" s="35" t="s">
        <v>29</v>
      </c>
      <c r="B34" s="39">
        <f>IF('Duplicate Dataset'!$L20&gt;=20,0.95*'Duplicate Dataset'!$N20,'Duplicate Dataset'!$N20)</f>
        <v>10972.5</v>
      </c>
    </row>
    <row r="35" spans="1:2" x14ac:dyDescent="0.3">
      <c r="A35" s="42" t="s">
        <v>29</v>
      </c>
      <c r="B35" s="46">
        <f>IF('Duplicate Dataset'!$L21&gt;=20,0.95*'Duplicate Dataset'!$N21,'Duplicate Dataset'!$N21)</f>
        <v>3000</v>
      </c>
    </row>
    <row r="36" spans="1:2" x14ac:dyDescent="0.3">
      <c r="A36" s="35" t="s">
        <v>29</v>
      </c>
      <c r="B36" s="39">
        <f>IF('Duplicate Dataset'!$L46&gt;=20,0.95*'Duplicate Dataset'!$N46,'Duplicate Dataset'!$N46)</f>
        <v>7315</v>
      </c>
    </row>
    <row r="37" spans="1:2" x14ac:dyDescent="0.3">
      <c r="A37" s="42" t="s">
        <v>29</v>
      </c>
      <c r="B37" s="46">
        <f>IF('Duplicate Dataset'!$L47&gt;=20,0.95*'Duplicate Dataset'!$N47,'Duplicate Dataset'!$N47)</f>
        <v>5434</v>
      </c>
    </row>
    <row r="38" spans="1:2" x14ac:dyDescent="0.3">
      <c r="A38" s="35" t="s">
        <v>29</v>
      </c>
      <c r="B38" s="39">
        <f>IF('Duplicate Dataset'!$L48&gt;=20,0.95*'Duplicate Dataset'!$N48,'Duplicate Dataset'!$N48)</f>
        <v>5605</v>
      </c>
    </row>
    <row r="39" spans="1:2" x14ac:dyDescent="0.3">
      <c r="A39" s="42" t="s">
        <v>29</v>
      </c>
      <c r="B39" s="46">
        <f>IF('Duplicate Dataset'!$L49&gt;=20,0.95*'Duplicate Dataset'!$N49,'Duplicate Dataset'!$N49)</f>
        <v>13965</v>
      </c>
    </row>
    <row r="40" spans="1:2" x14ac:dyDescent="0.3">
      <c r="A40" s="35" t="s">
        <v>29</v>
      </c>
      <c r="B40" s="39">
        <f>IF('Duplicate Dataset'!$L50&gt;=20,0.95*'Duplicate Dataset'!$N50,'Duplicate Dataset'!$N50)</f>
        <v>8645</v>
      </c>
    </row>
    <row r="41" spans="1:2" x14ac:dyDescent="0.3">
      <c r="A41" s="42" t="s">
        <v>29</v>
      </c>
      <c r="B41" s="46">
        <f>IF('Duplicate Dataset'!$L51&gt;=20,0.95*'Duplicate Dataset'!$N51,'Duplicate Dataset'!$N51)</f>
        <v>3750</v>
      </c>
    </row>
    <row r="42" spans="1:2" x14ac:dyDescent="0.3">
      <c r="A42" s="35" t="s">
        <v>29</v>
      </c>
      <c r="B42" s="39">
        <f>IF('Duplicate Dataset'!$L52&gt;=20,0.95*'Duplicate Dataset'!$N52,'Duplicate Dataset'!$N52)</f>
        <v>7315</v>
      </c>
    </row>
    <row r="43" spans="1:2" x14ac:dyDescent="0.3">
      <c r="A43" s="42" t="s">
        <v>29</v>
      </c>
      <c r="B43" s="46">
        <f>IF('Duplicate Dataset'!$L53&gt;=20,0.95*'Duplicate Dataset'!$N53,'Duplicate Dataset'!$N53)</f>
        <v>8645</v>
      </c>
    </row>
    <row r="44" spans="1:2" x14ac:dyDescent="0.3">
      <c r="A44" s="35" t="s">
        <v>29</v>
      </c>
      <c r="B44" s="39">
        <f>IF('Duplicate Dataset'!$L54&gt;=20,0.95*'Duplicate Dataset'!$N54,'Duplicate Dataset'!$N54)</f>
        <v>8968</v>
      </c>
    </row>
    <row r="45" spans="1:2" x14ac:dyDescent="0.3">
      <c r="A45" s="42" t="s">
        <v>29</v>
      </c>
      <c r="B45" s="46">
        <f>IF('Duplicate Dataset'!$L55&gt;=20,0.95*'Duplicate Dataset'!$N55,'Duplicate Dataset'!$N55)</f>
        <v>7125</v>
      </c>
    </row>
    <row r="46" spans="1:2" x14ac:dyDescent="0.3">
      <c r="A46" s="35" t="s">
        <v>29</v>
      </c>
      <c r="B46" s="39">
        <f>IF('Duplicate Dataset'!$L56&gt;=20,0.95*'Duplicate Dataset'!$N56,'Duplicate Dataset'!$N56)</f>
        <v>6650</v>
      </c>
    </row>
    <row r="47" spans="1:2" x14ac:dyDescent="0.3">
      <c r="A47" s="42" t="s">
        <v>29</v>
      </c>
      <c r="B47" s="46">
        <f>IF('Duplicate Dataset'!$L57&gt;=20,0.95*'Duplicate Dataset'!$N57,'Duplicate Dataset'!$N57)</f>
        <v>14250</v>
      </c>
    </row>
    <row r="48" spans="1:2" x14ac:dyDescent="0.3">
      <c r="A48" s="35" t="s">
        <v>29</v>
      </c>
      <c r="B48" s="39">
        <f>IF('Duplicate Dataset'!$L58&gt;=20,0.95*'Duplicate Dataset'!$N58,'Duplicate Dataset'!$N58)</f>
        <v>9310</v>
      </c>
    </row>
    <row r="49" spans="1:2" x14ac:dyDescent="0.3">
      <c r="A49" s="42" t="s">
        <v>29</v>
      </c>
      <c r="B49" s="46">
        <f>IF('Duplicate Dataset'!$L59&gt;=20,0.95*'Duplicate Dataset'!$N59,'Duplicate Dataset'!$N59)</f>
        <v>4425</v>
      </c>
    </row>
    <row r="50" spans="1:2" x14ac:dyDescent="0.3">
      <c r="A50" s="35" t="s">
        <v>29</v>
      </c>
      <c r="B50" s="39">
        <f>IF('Duplicate Dataset'!$L60&gt;=20,0.95*'Duplicate Dataset'!$N60,'Duplicate Dataset'!$N60)</f>
        <v>6697.5</v>
      </c>
    </row>
    <row r="51" spans="1:2" x14ac:dyDescent="0.3">
      <c r="A51" s="35" t="s">
        <v>21</v>
      </c>
      <c r="B51" s="39">
        <f>IF('Duplicate Dataset'!$L2&gt;=20,0.95*'Duplicate Dataset'!$N2,'Duplicate Dataset'!$N2)</f>
        <v>3290</v>
      </c>
    </row>
    <row r="52" spans="1:2" x14ac:dyDescent="0.3">
      <c r="A52" s="42" t="s">
        <v>21</v>
      </c>
      <c r="B52" s="46">
        <f>IF('Duplicate Dataset'!$L3&gt;=20,0.95*'Duplicate Dataset'!$N3,'Duplicate Dataset'!$N3)</f>
        <v>3520</v>
      </c>
    </row>
    <row r="53" spans="1:2" x14ac:dyDescent="0.3">
      <c r="A53" s="35" t="s">
        <v>21</v>
      </c>
      <c r="B53" s="39">
        <f>IF('Duplicate Dataset'!$L4&gt;=20,0.95*'Duplicate Dataset'!$N4,'Duplicate Dataset'!$N4)</f>
        <v>3525</v>
      </c>
    </row>
    <row r="54" spans="1:2" x14ac:dyDescent="0.3">
      <c r="A54" s="42" t="s">
        <v>21</v>
      </c>
      <c r="B54" s="46">
        <f>IF('Duplicate Dataset'!$L5&gt;=20,0.95*'Duplicate Dataset'!$N5,'Duplicate Dataset'!$N5)</f>
        <v>5016</v>
      </c>
    </row>
    <row r="55" spans="1:2" x14ac:dyDescent="0.3">
      <c r="A55" s="35" t="s">
        <v>21</v>
      </c>
      <c r="B55" s="39">
        <f>IF('Duplicate Dataset'!$L6&gt;=20,0.95*'Duplicate Dataset'!$N6,'Duplicate Dataset'!$N6)</f>
        <v>5625</v>
      </c>
    </row>
    <row r="56" spans="1:2" x14ac:dyDescent="0.3">
      <c r="A56" s="42" t="s">
        <v>21</v>
      </c>
      <c r="B56" s="46">
        <f>IF('Duplicate Dataset'!$L7&gt;=20,0.95*'Duplicate Dataset'!$N7,'Duplicate Dataset'!$N7)</f>
        <v>5852</v>
      </c>
    </row>
    <row r="57" spans="1:2" x14ac:dyDescent="0.3">
      <c r="A57" s="35" t="s">
        <v>21</v>
      </c>
      <c r="B57" s="39">
        <f>IF('Duplicate Dataset'!$L8&gt;=20,0.95*'Duplicate Dataset'!$N8,'Duplicate Dataset'!$N8)</f>
        <v>4911.5</v>
      </c>
    </row>
    <row r="58" spans="1:2" x14ac:dyDescent="0.3">
      <c r="A58" s="42" t="s">
        <v>21</v>
      </c>
      <c r="B58" s="46">
        <f>IF('Duplicate Dataset'!$L9&gt;=20,0.95*'Duplicate Dataset'!$N9,'Duplicate Dataset'!$N9)</f>
        <v>3540</v>
      </c>
    </row>
    <row r="59" spans="1:2" x14ac:dyDescent="0.3">
      <c r="A59" s="35" t="s">
        <v>21</v>
      </c>
      <c r="B59" s="39">
        <f>IF('Duplicate Dataset'!$L10&gt;=20,0.95*'Duplicate Dataset'!$N10,'Duplicate Dataset'!$N10)</f>
        <v>10640</v>
      </c>
    </row>
    <row r="60" spans="1:2" x14ac:dyDescent="0.3">
      <c r="A60" s="42" t="s">
        <v>21</v>
      </c>
      <c r="B60" s="46">
        <f>IF('Duplicate Dataset'!$L11&gt;=20,0.95*'Duplicate Dataset'!$N11,'Duplicate Dataset'!$N11)</f>
        <v>4911.5</v>
      </c>
    </row>
    <row r="61" spans="1:2" x14ac:dyDescent="0.3">
      <c r="A61" s="35" t="s">
        <v>21</v>
      </c>
      <c r="B61" s="39">
        <f>IF('Duplicate Dataset'!$L12&gt;=20,0.95*'Duplicate Dataset'!$N12,'Duplicate Dataset'!$N12)</f>
        <v>5434</v>
      </c>
    </row>
    <row r="62" spans="1:2" x14ac:dyDescent="0.3">
      <c r="A62" s="35" t="s">
        <v>21</v>
      </c>
      <c r="B62" s="39">
        <f>IF('Duplicate Dataset'!$L22&gt;=20,0.95*'Duplicate Dataset'!$N22,'Duplicate Dataset'!$N22)</f>
        <v>2950</v>
      </c>
    </row>
    <row r="63" spans="1:2" x14ac:dyDescent="0.3">
      <c r="A63" s="42" t="s">
        <v>21</v>
      </c>
      <c r="B63" s="46">
        <f>IF('Duplicate Dataset'!$L23&gt;=20,0.95*'Duplicate Dataset'!$N23,'Duplicate Dataset'!$N23)</f>
        <v>14962.5</v>
      </c>
    </row>
    <row r="64" spans="1:2" x14ac:dyDescent="0.3">
      <c r="A64" s="35" t="s">
        <v>21</v>
      </c>
      <c r="B64" s="39">
        <f>IF('Duplicate Dataset'!$L24&gt;=20,0.95*'Duplicate Dataset'!$N24,'Duplicate Dataset'!$N24)</f>
        <v>4425</v>
      </c>
    </row>
    <row r="65" spans="1:2" x14ac:dyDescent="0.3">
      <c r="A65" s="42" t="s">
        <v>21</v>
      </c>
      <c r="B65" s="46">
        <f>IF('Duplicate Dataset'!$L25&gt;=20,0.95*'Duplicate Dataset'!$N25,'Duplicate Dataset'!$N25)</f>
        <v>5310</v>
      </c>
    </row>
    <row r="66" spans="1:2" x14ac:dyDescent="0.3">
      <c r="A66" s="35" t="s">
        <v>21</v>
      </c>
      <c r="B66" s="39">
        <f>IF('Duplicate Dataset'!$L26&gt;=20,0.95*'Duplicate Dataset'!$N26,'Duplicate Dataset'!$N26)</f>
        <v>3900</v>
      </c>
    </row>
    <row r="67" spans="1:2" x14ac:dyDescent="0.3">
      <c r="A67" s="42" t="s">
        <v>21</v>
      </c>
      <c r="B67" s="46">
        <f>IF('Duplicate Dataset'!$L27&gt;=20,0.95*'Duplicate Dataset'!$N27,'Duplicate Dataset'!$N27)</f>
        <v>10687.5</v>
      </c>
    </row>
    <row r="68" spans="1:2" x14ac:dyDescent="0.3">
      <c r="A68" s="35" t="s">
        <v>21</v>
      </c>
      <c r="B68" s="39">
        <f>IF('Duplicate Dataset'!$L28&gt;=20,0.95*'Duplicate Dataset'!$N28,'Duplicate Dataset'!$N28)</f>
        <v>4900</v>
      </c>
    </row>
    <row r="69" spans="1:2" x14ac:dyDescent="0.3">
      <c r="A69" s="42" t="s">
        <v>21</v>
      </c>
      <c r="B69" s="46">
        <f>IF('Duplicate Dataset'!$L29&gt;=20,0.95*'Duplicate Dataset'!$N29,'Duplicate Dataset'!$N29)</f>
        <v>2820</v>
      </c>
    </row>
    <row r="70" spans="1:2" x14ac:dyDescent="0.3">
      <c r="A70" s="35" t="s">
        <v>21</v>
      </c>
      <c r="B70" s="39">
        <f>IF('Duplicate Dataset'!$L30&gt;=20,0.95*'Duplicate Dataset'!$N30,'Duplicate Dataset'!$N30)</f>
        <v>3290</v>
      </c>
    </row>
    <row r="71" spans="1:2" x14ac:dyDescent="0.3">
      <c r="A71" s="42" t="s">
        <v>21</v>
      </c>
      <c r="B71" s="46">
        <f>IF('Duplicate Dataset'!$L31&gt;=20,0.95*'Duplicate Dataset'!$N31,'Duplicate Dataset'!$N31)</f>
        <v>12350</v>
      </c>
    </row>
    <row r="72" spans="1:2" x14ac:dyDescent="0.3">
      <c r="A72" s="35" t="s">
        <v>21</v>
      </c>
      <c r="B72" s="39">
        <f>IF('Duplicate Dataset'!$L32&gt;=20,0.95*'Duplicate Dataset'!$N32,'Duplicate Dataset'!$N32)</f>
        <v>11115</v>
      </c>
    </row>
    <row r="73" spans="1:2" x14ac:dyDescent="0.3">
      <c r="A73" s="42" t="s">
        <v>21</v>
      </c>
      <c r="B73" s="46">
        <f>IF('Duplicate Dataset'!$L61&gt;=20,0.95*'Duplicate Dataset'!$N61,'Duplicate Dataset'!$N61)</f>
        <v>14012.5</v>
      </c>
    </row>
    <row r="74" spans="1:2" x14ac:dyDescent="0.3">
      <c r="A74" s="35" t="s">
        <v>21</v>
      </c>
      <c r="B74" s="39">
        <f>IF('Duplicate Dataset'!$L62&gt;=20,0.95*'Duplicate Dataset'!$N62,'Duplicate Dataset'!$N62)</f>
        <v>9880</v>
      </c>
    </row>
    <row r="75" spans="1:2" x14ac:dyDescent="0.3">
      <c r="A75" s="42" t="s">
        <v>21</v>
      </c>
      <c r="B75" s="46">
        <f>IF('Duplicate Dataset'!$L63&gt;=20,0.95*'Duplicate Dataset'!$N63,'Duplicate Dataset'!$N63)</f>
        <v>4911.5</v>
      </c>
    </row>
    <row r="76" spans="1:2" x14ac:dyDescent="0.3">
      <c r="A76" s="35" t="s">
        <v>21</v>
      </c>
      <c r="B76" s="39">
        <f>IF('Duplicate Dataset'!$L64&gt;=20,0.95*'Duplicate Dataset'!$N64,'Duplicate Dataset'!$N64)</f>
        <v>5804.5</v>
      </c>
    </row>
    <row r="77" spans="1:2" x14ac:dyDescent="0.3">
      <c r="A77" s="42" t="s">
        <v>21</v>
      </c>
      <c r="B77" s="46">
        <f>IF('Duplicate Dataset'!$L65&gt;=20,0.95*'Duplicate Dataset'!$N65,'Duplicate Dataset'!$N65)</f>
        <v>9880</v>
      </c>
    </row>
    <row r="78" spans="1:2" x14ac:dyDescent="0.3">
      <c r="A78" s="35" t="s">
        <v>21</v>
      </c>
      <c r="B78" s="39">
        <f>IF('Duplicate Dataset'!$L66&gt;=20,0.95*'Duplicate Dataset'!$N66,'Duplicate Dataset'!$N66)</f>
        <v>8906.25</v>
      </c>
    </row>
    <row r="79" spans="1:2" x14ac:dyDescent="0.3">
      <c r="A79" s="42" t="s">
        <v>21</v>
      </c>
      <c r="B79" s="46">
        <f>IF('Duplicate Dataset'!$L67&gt;=20,0.95*'Duplicate Dataset'!$N67,'Duplicate Dataset'!$N67)</f>
        <v>2200</v>
      </c>
    </row>
    <row r="80" spans="1:2" x14ac:dyDescent="0.3">
      <c r="A80" s="35" t="s">
        <v>21</v>
      </c>
      <c r="B80" s="39">
        <f>IF('Duplicate Dataset'!$L68&gt;=20,0.95*'Duplicate Dataset'!$N68,'Duplicate Dataset'!$N68)</f>
        <v>9880</v>
      </c>
    </row>
    <row r="81" spans="1:2" x14ac:dyDescent="0.3">
      <c r="A81" s="27" t="s">
        <v>21</v>
      </c>
      <c r="B81" s="24">
        <f>IF('Duplicate Dataset'!$L69&gt;=20,0.95*'Duplicate Dataset'!$N69,'Duplicate Dataset'!$N69)</f>
        <v>5600</v>
      </c>
    </row>
  </sheetData>
  <mergeCells count="6">
    <mergeCell ref="J1:W1"/>
    <mergeCell ref="H20:T20"/>
    <mergeCell ref="H21:T21"/>
    <mergeCell ref="H22:T22"/>
    <mergeCell ref="H24:T24"/>
    <mergeCell ref="H23:T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36BC-5E85-40A6-9036-99AE171DA994}">
  <dimension ref="A1:Y81"/>
  <sheetViews>
    <sheetView topLeftCell="E1" workbookViewId="0">
      <selection activeCell="K28" sqref="K28"/>
    </sheetView>
  </sheetViews>
  <sheetFormatPr defaultRowHeight="14.4" x14ac:dyDescent="0.3"/>
  <cols>
    <col min="1" max="1" width="11.21875" bestFit="1" customWidth="1"/>
    <col min="2" max="2" width="13.33203125" bestFit="1" customWidth="1"/>
    <col min="5" max="5" width="12.5546875" bestFit="1" customWidth="1"/>
    <col min="9" max="9" width="27.33203125" customWidth="1"/>
  </cols>
  <sheetData>
    <row r="1" spans="1:25" x14ac:dyDescent="0.3">
      <c r="A1" s="31" t="s">
        <v>6</v>
      </c>
      <c r="B1" s="31" t="s">
        <v>5</v>
      </c>
      <c r="C1" t="s">
        <v>88</v>
      </c>
      <c r="E1" s="58" t="s">
        <v>16</v>
      </c>
      <c r="F1" s="59" t="s">
        <v>21</v>
      </c>
      <c r="G1" s="22"/>
      <c r="K1" s="101" t="s">
        <v>113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5" x14ac:dyDescent="0.3">
      <c r="A2" s="35" t="s">
        <v>21</v>
      </c>
      <c r="B2" s="36" t="s">
        <v>20</v>
      </c>
      <c r="C2">
        <v>3290</v>
      </c>
      <c r="E2">
        <v>3520</v>
      </c>
      <c r="F2">
        <v>3290</v>
      </c>
    </row>
    <row r="3" spans="1:25" x14ac:dyDescent="0.3">
      <c r="A3" s="42" t="s">
        <v>21</v>
      </c>
      <c r="B3" s="43" t="s">
        <v>20</v>
      </c>
      <c r="C3">
        <v>3520</v>
      </c>
      <c r="E3">
        <v>6165.5</v>
      </c>
      <c r="F3">
        <v>3520</v>
      </c>
    </row>
    <row r="4" spans="1:25" x14ac:dyDescent="0.3">
      <c r="A4" s="35" t="s">
        <v>21</v>
      </c>
      <c r="B4" s="36" t="s">
        <v>20</v>
      </c>
      <c r="C4">
        <v>3525</v>
      </c>
      <c r="E4">
        <v>8778</v>
      </c>
      <c r="F4">
        <v>3525</v>
      </c>
      <c r="I4" t="s">
        <v>98</v>
      </c>
    </row>
    <row r="5" spans="1:25" ht="15" thickBot="1" x14ac:dyDescent="0.35">
      <c r="A5" s="42" t="s">
        <v>21</v>
      </c>
      <c r="B5" s="43" t="s">
        <v>20</v>
      </c>
      <c r="C5">
        <v>5016</v>
      </c>
      <c r="E5">
        <v>8645</v>
      </c>
      <c r="F5">
        <v>5016</v>
      </c>
    </row>
    <row r="6" spans="1:25" x14ac:dyDescent="0.3">
      <c r="A6" s="35" t="s">
        <v>21</v>
      </c>
      <c r="B6" s="36" t="s">
        <v>20</v>
      </c>
      <c r="C6">
        <v>5625</v>
      </c>
      <c r="E6">
        <v>11770.5</v>
      </c>
      <c r="F6">
        <v>5625</v>
      </c>
      <c r="I6" s="49"/>
      <c r="J6" s="49" t="s">
        <v>115</v>
      </c>
      <c r="K6" s="49" t="s">
        <v>116</v>
      </c>
    </row>
    <row r="7" spans="1:25" x14ac:dyDescent="0.3">
      <c r="A7" s="42" t="s">
        <v>21</v>
      </c>
      <c r="B7" s="43" t="s">
        <v>20</v>
      </c>
      <c r="C7">
        <v>5852</v>
      </c>
      <c r="E7">
        <v>9808.75</v>
      </c>
      <c r="F7">
        <v>5852</v>
      </c>
      <c r="I7" s="51" t="s">
        <v>99</v>
      </c>
      <c r="J7" s="51">
        <v>6886.3</v>
      </c>
      <c r="K7" s="51">
        <v>6044.318181818182</v>
      </c>
    </row>
    <row r="8" spans="1:25" x14ac:dyDescent="0.3">
      <c r="A8" s="35" t="s">
        <v>21</v>
      </c>
      <c r="B8" s="36" t="s">
        <v>20</v>
      </c>
      <c r="C8">
        <v>4911.5</v>
      </c>
      <c r="E8">
        <v>4425</v>
      </c>
      <c r="F8">
        <v>4911.5</v>
      </c>
      <c r="I8" t="s">
        <v>100</v>
      </c>
      <c r="J8">
        <v>7535930.010416667</v>
      </c>
      <c r="K8">
        <v>12147592.036796536</v>
      </c>
    </row>
    <row r="9" spans="1:25" x14ac:dyDescent="0.3">
      <c r="A9" s="42" t="s">
        <v>21</v>
      </c>
      <c r="B9" s="43" t="s">
        <v>20</v>
      </c>
      <c r="C9">
        <v>3540</v>
      </c>
      <c r="E9">
        <v>4160</v>
      </c>
      <c r="F9">
        <v>3540</v>
      </c>
      <c r="I9" t="s">
        <v>101</v>
      </c>
      <c r="J9">
        <v>25</v>
      </c>
      <c r="K9">
        <v>22</v>
      </c>
    </row>
    <row r="10" spans="1:25" x14ac:dyDescent="0.3">
      <c r="A10" s="35" t="s">
        <v>21</v>
      </c>
      <c r="B10" s="36" t="s">
        <v>20</v>
      </c>
      <c r="C10">
        <v>10640</v>
      </c>
      <c r="E10">
        <v>3750</v>
      </c>
      <c r="F10">
        <v>10640</v>
      </c>
      <c r="I10" t="s">
        <v>102</v>
      </c>
      <c r="J10">
        <v>0</v>
      </c>
    </row>
    <row r="11" spans="1:25" x14ac:dyDescent="0.3">
      <c r="A11" s="42" t="s">
        <v>21</v>
      </c>
      <c r="B11" s="43" t="s">
        <v>20</v>
      </c>
      <c r="C11">
        <v>4911.5</v>
      </c>
      <c r="E11">
        <v>8312.5</v>
      </c>
      <c r="F11">
        <v>4911.5</v>
      </c>
      <c r="I11" t="s">
        <v>103</v>
      </c>
      <c r="J11">
        <v>40</v>
      </c>
    </row>
    <row r="12" spans="1:25" x14ac:dyDescent="0.3">
      <c r="A12" s="35" t="s">
        <v>21</v>
      </c>
      <c r="B12" s="36" t="s">
        <v>20</v>
      </c>
      <c r="C12">
        <v>5434</v>
      </c>
      <c r="E12">
        <v>8968</v>
      </c>
      <c r="F12">
        <v>5434</v>
      </c>
      <c r="I12" s="60" t="s">
        <v>104</v>
      </c>
      <c r="J12" s="62">
        <v>0.91132941748512253</v>
      </c>
    </row>
    <row r="13" spans="1:25" x14ac:dyDescent="0.3">
      <c r="A13" s="42" t="s">
        <v>29</v>
      </c>
      <c r="B13" s="43" t="s">
        <v>37</v>
      </c>
      <c r="C13">
        <v>8645</v>
      </c>
      <c r="E13">
        <v>3525</v>
      </c>
      <c r="F13">
        <v>2950</v>
      </c>
      <c r="I13" s="61" t="s">
        <v>105</v>
      </c>
      <c r="J13" s="63">
        <v>0.18379074510756616</v>
      </c>
    </row>
    <row r="14" spans="1:25" x14ac:dyDescent="0.3">
      <c r="A14" s="35" t="s">
        <v>29</v>
      </c>
      <c r="B14" s="36" t="s">
        <v>37</v>
      </c>
      <c r="C14">
        <v>6422</v>
      </c>
      <c r="E14">
        <v>5605</v>
      </c>
      <c r="F14">
        <v>14962.5</v>
      </c>
      <c r="I14" s="60" t="s">
        <v>106</v>
      </c>
      <c r="J14" s="62">
        <v>1.6838510133356521</v>
      </c>
    </row>
    <row r="15" spans="1:25" x14ac:dyDescent="0.3">
      <c r="A15" s="42" t="s">
        <v>29</v>
      </c>
      <c r="B15" s="43" t="s">
        <v>37</v>
      </c>
      <c r="C15">
        <v>11756.25</v>
      </c>
      <c r="E15">
        <v>11400</v>
      </c>
      <c r="F15">
        <v>4425</v>
      </c>
      <c r="I15" t="s">
        <v>107</v>
      </c>
      <c r="J15" s="21">
        <v>0.36758149021513231</v>
      </c>
    </row>
    <row r="16" spans="1:25" ht="15" thickBot="1" x14ac:dyDescent="0.35">
      <c r="A16" s="35" t="s">
        <v>29</v>
      </c>
      <c r="B16" s="36" t="s">
        <v>37</v>
      </c>
      <c r="C16">
        <v>3300</v>
      </c>
      <c r="E16">
        <v>8906.25</v>
      </c>
      <c r="F16">
        <v>5310</v>
      </c>
      <c r="I16" s="48" t="s">
        <v>108</v>
      </c>
      <c r="J16" s="53">
        <v>2.0210753903062737</v>
      </c>
      <c r="K16" s="48"/>
    </row>
    <row r="17" spans="1:21" x14ac:dyDescent="0.3">
      <c r="A17" s="42" t="s">
        <v>29</v>
      </c>
      <c r="B17" s="43" t="s">
        <v>37</v>
      </c>
      <c r="C17">
        <v>7410</v>
      </c>
      <c r="E17">
        <v>7813.75</v>
      </c>
      <c r="F17">
        <v>3900</v>
      </c>
    </row>
    <row r="18" spans="1:21" x14ac:dyDescent="0.3">
      <c r="A18" s="35" t="s">
        <v>29</v>
      </c>
      <c r="B18" s="36" t="s">
        <v>37</v>
      </c>
      <c r="C18">
        <v>8483.5</v>
      </c>
      <c r="E18">
        <v>5310</v>
      </c>
      <c r="F18">
        <v>10687.5</v>
      </c>
    </row>
    <row r="19" spans="1:21" x14ac:dyDescent="0.3">
      <c r="A19" s="42" t="s">
        <v>29</v>
      </c>
      <c r="B19" s="43" t="s">
        <v>37</v>
      </c>
      <c r="C19">
        <v>7813.75</v>
      </c>
      <c r="E19">
        <v>8930</v>
      </c>
      <c r="F19">
        <v>4900</v>
      </c>
      <c r="I19" s="64" t="s">
        <v>109</v>
      </c>
    </row>
    <row r="20" spans="1:21" x14ac:dyDescent="0.3">
      <c r="A20" s="35" t="s">
        <v>29</v>
      </c>
      <c r="B20" s="36" t="s">
        <v>37</v>
      </c>
      <c r="C20">
        <v>10972.5</v>
      </c>
      <c r="E20">
        <v>6688</v>
      </c>
      <c r="F20">
        <v>2820</v>
      </c>
    </row>
    <row r="21" spans="1:21" x14ac:dyDescent="0.3">
      <c r="A21" s="42" t="s">
        <v>29</v>
      </c>
      <c r="B21" s="43" t="s">
        <v>37</v>
      </c>
      <c r="C21">
        <v>3000</v>
      </c>
      <c r="E21">
        <v>5625</v>
      </c>
      <c r="F21">
        <v>3290</v>
      </c>
      <c r="I21" s="101" t="s">
        <v>136</v>
      </c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 spans="1:21" x14ac:dyDescent="0.3">
      <c r="A22" s="35" t="s">
        <v>21</v>
      </c>
      <c r="B22" s="36" t="s">
        <v>45</v>
      </c>
      <c r="C22">
        <v>2950</v>
      </c>
      <c r="E22">
        <v>10046.25</v>
      </c>
      <c r="F22">
        <v>12350</v>
      </c>
      <c r="I22" s="102" t="s">
        <v>117</v>
      </c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</row>
    <row r="23" spans="1:21" x14ac:dyDescent="0.3">
      <c r="A23" s="42" t="s">
        <v>21</v>
      </c>
      <c r="B23" s="43" t="s">
        <v>45</v>
      </c>
      <c r="C23">
        <v>14962.5</v>
      </c>
      <c r="E23">
        <v>9405</v>
      </c>
      <c r="F23">
        <v>11115</v>
      </c>
      <c r="I23" s="102" t="s">
        <v>118</v>
      </c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x14ac:dyDescent="0.3">
      <c r="A24" s="35" t="s">
        <v>21</v>
      </c>
      <c r="B24" s="36" t="s">
        <v>45</v>
      </c>
      <c r="C24">
        <v>4425</v>
      </c>
      <c r="E24">
        <v>2200</v>
      </c>
      <c r="I24" s="102" t="s">
        <v>138</v>
      </c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</row>
    <row r="25" spans="1:21" x14ac:dyDescent="0.3">
      <c r="A25" s="42" t="s">
        <v>21</v>
      </c>
      <c r="B25" s="43" t="s">
        <v>45</v>
      </c>
      <c r="C25">
        <v>5310</v>
      </c>
      <c r="E25">
        <v>3500</v>
      </c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  <row r="26" spans="1:21" x14ac:dyDescent="0.3">
      <c r="A26" s="35" t="s">
        <v>21</v>
      </c>
      <c r="B26" s="36" t="s">
        <v>45</v>
      </c>
      <c r="C26">
        <v>3900</v>
      </c>
      <c r="E26">
        <v>4900</v>
      </c>
    </row>
    <row r="27" spans="1:21" x14ac:dyDescent="0.3">
      <c r="A27" s="42" t="s">
        <v>21</v>
      </c>
      <c r="B27" s="43" t="s">
        <v>45</v>
      </c>
      <c r="C27">
        <v>10687.5</v>
      </c>
    </row>
    <row r="28" spans="1:21" x14ac:dyDescent="0.3">
      <c r="A28" s="35" t="s">
        <v>21</v>
      </c>
      <c r="B28" s="36" t="s">
        <v>45</v>
      </c>
      <c r="C28">
        <v>4900</v>
      </c>
    </row>
    <row r="29" spans="1:21" x14ac:dyDescent="0.3">
      <c r="A29" s="42" t="s">
        <v>21</v>
      </c>
      <c r="B29" s="43" t="s">
        <v>45</v>
      </c>
      <c r="C29">
        <v>2820</v>
      </c>
    </row>
    <row r="30" spans="1:21" x14ac:dyDescent="0.3">
      <c r="A30" s="35" t="s">
        <v>21</v>
      </c>
      <c r="B30" s="36" t="s">
        <v>45</v>
      </c>
      <c r="C30">
        <v>3290</v>
      </c>
    </row>
    <row r="31" spans="1:21" x14ac:dyDescent="0.3">
      <c r="A31" s="42" t="s">
        <v>21</v>
      </c>
      <c r="B31" s="43" t="s">
        <v>45</v>
      </c>
      <c r="C31">
        <v>12350</v>
      </c>
    </row>
    <row r="32" spans="1:21" x14ac:dyDescent="0.3">
      <c r="A32" s="35" t="s">
        <v>21</v>
      </c>
      <c r="B32" s="36" t="s">
        <v>45</v>
      </c>
      <c r="C32">
        <v>11115</v>
      </c>
    </row>
    <row r="33" spans="1:3" x14ac:dyDescent="0.3">
      <c r="A33" s="42" t="s">
        <v>16</v>
      </c>
      <c r="B33" s="43" t="s">
        <v>15</v>
      </c>
      <c r="C33">
        <v>3520</v>
      </c>
    </row>
    <row r="34" spans="1:3" x14ac:dyDescent="0.3">
      <c r="A34" s="35" t="s">
        <v>16</v>
      </c>
      <c r="B34" s="36" t="s">
        <v>15</v>
      </c>
      <c r="C34">
        <v>6165.5</v>
      </c>
    </row>
    <row r="35" spans="1:3" x14ac:dyDescent="0.3">
      <c r="A35" s="42" t="s">
        <v>16</v>
      </c>
      <c r="B35" s="43" t="s">
        <v>15</v>
      </c>
      <c r="C35">
        <v>8778</v>
      </c>
    </row>
    <row r="36" spans="1:3" x14ac:dyDescent="0.3">
      <c r="A36" s="35" t="s">
        <v>16</v>
      </c>
      <c r="B36" s="36" t="s">
        <v>15</v>
      </c>
      <c r="C36">
        <v>8645</v>
      </c>
    </row>
    <row r="37" spans="1:3" x14ac:dyDescent="0.3">
      <c r="A37" s="42" t="s">
        <v>16</v>
      </c>
      <c r="B37" s="43" t="s">
        <v>15</v>
      </c>
      <c r="C37">
        <v>11770.5</v>
      </c>
    </row>
    <row r="38" spans="1:3" x14ac:dyDescent="0.3">
      <c r="A38" s="35" t="s">
        <v>16</v>
      </c>
      <c r="B38" s="36" t="s">
        <v>15</v>
      </c>
      <c r="C38">
        <v>9808.75</v>
      </c>
    </row>
    <row r="39" spans="1:3" x14ac:dyDescent="0.3">
      <c r="A39" s="42" t="s">
        <v>16</v>
      </c>
      <c r="B39" s="43" t="s">
        <v>15</v>
      </c>
      <c r="C39">
        <v>4425</v>
      </c>
    </row>
    <row r="40" spans="1:3" x14ac:dyDescent="0.3">
      <c r="A40" s="35" t="s">
        <v>16</v>
      </c>
      <c r="B40" s="36" t="s">
        <v>15</v>
      </c>
      <c r="C40">
        <v>4160</v>
      </c>
    </row>
    <row r="41" spans="1:3" x14ac:dyDescent="0.3">
      <c r="A41" s="42" t="s">
        <v>16</v>
      </c>
      <c r="B41" s="43" t="s">
        <v>15</v>
      </c>
      <c r="C41">
        <v>3750</v>
      </c>
    </row>
    <row r="42" spans="1:3" x14ac:dyDescent="0.3">
      <c r="A42" s="35" t="s">
        <v>16</v>
      </c>
      <c r="B42" s="36" t="s">
        <v>15</v>
      </c>
      <c r="C42">
        <v>8312.5</v>
      </c>
    </row>
    <row r="43" spans="1:3" x14ac:dyDescent="0.3">
      <c r="A43" s="42" t="s">
        <v>16</v>
      </c>
      <c r="B43" s="43" t="s">
        <v>15</v>
      </c>
      <c r="C43">
        <v>8968</v>
      </c>
    </row>
    <row r="44" spans="1:3" x14ac:dyDescent="0.3">
      <c r="A44" s="35" t="s">
        <v>16</v>
      </c>
      <c r="B44" s="36" t="s">
        <v>15</v>
      </c>
      <c r="C44">
        <v>3525</v>
      </c>
    </row>
    <row r="45" spans="1:3" x14ac:dyDescent="0.3">
      <c r="A45" s="42" t="s">
        <v>16</v>
      </c>
      <c r="B45" s="43" t="s">
        <v>15</v>
      </c>
      <c r="C45">
        <v>5605</v>
      </c>
    </row>
    <row r="46" spans="1:3" x14ac:dyDescent="0.3">
      <c r="A46" s="35" t="s">
        <v>29</v>
      </c>
      <c r="B46" s="36" t="s">
        <v>28</v>
      </c>
      <c r="C46">
        <v>7315</v>
      </c>
    </row>
    <row r="47" spans="1:3" x14ac:dyDescent="0.3">
      <c r="A47" s="42" t="s">
        <v>29</v>
      </c>
      <c r="B47" s="43" t="s">
        <v>28</v>
      </c>
      <c r="C47">
        <v>5434</v>
      </c>
    </row>
    <row r="48" spans="1:3" x14ac:dyDescent="0.3">
      <c r="A48" s="35" t="s">
        <v>29</v>
      </c>
      <c r="B48" s="36" t="s">
        <v>28</v>
      </c>
      <c r="C48">
        <v>5605</v>
      </c>
    </row>
    <row r="49" spans="1:3" x14ac:dyDescent="0.3">
      <c r="A49" s="42" t="s">
        <v>29</v>
      </c>
      <c r="B49" s="43" t="s">
        <v>28</v>
      </c>
      <c r="C49">
        <v>13965</v>
      </c>
    </row>
    <row r="50" spans="1:3" x14ac:dyDescent="0.3">
      <c r="A50" s="35" t="s">
        <v>29</v>
      </c>
      <c r="B50" s="36" t="s">
        <v>28</v>
      </c>
      <c r="C50">
        <v>8645</v>
      </c>
    </row>
    <row r="51" spans="1:3" x14ac:dyDescent="0.3">
      <c r="A51" s="42" t="s">
        <v>29</v>
      </c>
      <c r="B51" s="43" t="s">
        <v>28</v>
      </c>
      <c r="C51">
        <v>3750</v>
      </c>
    </row>
    <row r="52" spans="1:3" x14ac:dyDescent="0.3">
      <c r="A52" s="35" t="s">
        <v>29</v>
      </c>
      <c r="B52" s="36" t="s">
        <v>28</v>
      </c>
      <c r="C52">
        <v>7315</v>
      </c>
    </row>
    <row r="53" spans="1:3" x14ac:dyDescent="0.3">
      <c r="A53" s="42" t="s">
        <v>29</v>
      </c>
      <c r="B53" s="43" t="s">
        <v>28</v>
      </c>
      <c r="C53">
        <v>8645</v>
      </c>
    </row>
    <row r="54" spans="1:3" x14ac:dyDescent="0.3">
      <c r="A54" s="35" t="s">
        <v>29</v>
      </c>
      <c r="B54" s="36" t="s">
        <v>28</v>
      </c>
      <c r="C54">
        <v>8968</v>
      </c>
    </row>
    <row r="55" spans="1:3" x14ac:dyDescent="0.3">
      <c r="A55" s="42" t="s">
        <v>29</v>
      </c>
      <c r="B55" s="43" t="s">
        <v>28</v>
      </c>
      <c r="C55">
        <v>7125</v>
      </c>
    </row>
    <row r="56" spans="1:3" x14ac:dyDescent="0.3">
      <c r="A56" s="35" t="s">
        <v>29</v>
      </c>
      <c r="B56" s="36" t="s">
        <v>28</v>
      </c>
      <c r="C56">
        <v>6650</v>
      </c>
    </row>
    <row r="57" spans="1:3" x14ac:dyDescent="0.3">
      <c r="A57" s="42" t="s">
        <v>29</v>
      </c>
      <c r="B57" s="43" t="s">
        <v>28</v>
      </c>
      <c r="C57">
        <v>14250</v>
      </c>
    </row>
    <row r="58" spans="1:3" x14ac:dyDescent="0.3">
      <c r="A58" s="35" t="s">
        <v>29</v>
      </c>
      <c r="B58" s="36" t="s">
        <v>28</v>
      </c>
      <c r="C58">
        <v>9310</v>
      </c>
    </row>
    <row r="59" spans="1:3" x14ac:dyDescent="0.3">
      <c r="A59" s="42" t="s">
        <v>29</v>
      </c>
      <c r="B59" s="43" t="s">
        <v>28</v>
      </c>
      <c r="C59">
        <v>4425</v>
      </c>
    </row>
    <row r="60" spans="1:3" x14ac:dyDescent="0.3">
      <c r="A60" s="35" t="s">
        <v>29</v>
      </c>
      <c r="B60" s="36" t="s">
        <v>28</v>
      </c>
      <c r="C60">
        <v>6697.5</v>
      </c>
    </row>
    <row r="61" spans="1:3" x14ac:dyDescent="0.3">
      <c r="A61" s="42" t="s">
        <v>21</v>
      </c>
      <c r="B61" s="43" t="s">
        <v>25</v>
      </c>
      <c r="C61">
        <v>14012.5</v>
      </c>
    </row>
    <row r="62" spans="1:3" x14ac:dyDescent="0.3">
      <c r="A62" s="35" t="s">
        <v>21</v>
      </c>
      <c r="B62" s="36" t="s">
        <v>25</v>
      </c>
      <c r="C62">
        <v>9880</v>
      </c>
    </row>
    <row r="63" spans="1:3" x14ac:dyDescent="0.3">
      <c r="A63" s="42" t="s">
        <v>21</v>
      </c>
      <c r="B63" s="43" t="s">
        <v>25</v>
      </c>
      <c r="C63">
        <v>4911.5</v>
      </c>
    </row>
    <row r="64" spans="1:3" x14ac:dyDescent="0.3">
      <c r="A64" s="35" t="s">
        <v>21</v>
      </c>
      <c r="B64" s="36" t="s">
        <v>25</v>
      </c>
      <c r="C64">
        <v>5804.5</v>
      </c>
    </row>
    <row r="65" spans="1:3" x14ac:dyDescent="0.3">
      <c r="A65" s="42" t="s">
        <v>21</v>
      </c>
      <c r="B65" s="43" t="s">
        <v>25</v>
      </c>
      <c r="C65">
        <v>9880</v>
      </c>
    </row>
    <row r="66" spans="1:3" x14ac:dyDescent="0.3">
      <c r="A66" s="35" t="s">
        <v>21</v>
      </c>
      <c r="B66" s="36" t="s">
        <v>25</v>
      </c>
      <c r="C66">
        <v>8906.25</v>
      </c>
    </row>
    <row r="67" spans="1:3" x14ac:dyDescent="0.3">
      <c r="A67" s="42" t="s">
        <v>21</v>
      </c>
      <c r="B67" s="43" t="s">
        <v>25</v>
      </c>
      <c r="C67">
        <v>2200</v>
      </c>
    </row>
    <row r="68" spans="1:3" x14ac:dyDescent="0.3">
      <c r="A68" s="35" t="s">
        <v>21</v>
      </c>
      <c r="B68" s="36" t="s">
        <v>25</v>
      </c>
      <c r="C68">
        <v>9880</v>
      </c>
    </row>
    <row r="69" spans="1:3" x14ac:dyDescent="0.3">
      <c r="A69" s="42" t="s">
        <v>21</v>
      </c>
      <c r="B69" s="43" t="s">
        <v>25</v>
      </c>
      <c r="C69">
        <v>5600</v>
      </c>
    </row>
    <row r="70" spans="1:3" x14ac:dyDescent="0.3">
      <c r="A70" s="35" t="s">
        <v>16</v>
      </c>
      <c r="B70" s="36" t="s">
        <v>35</v>
      </c>
      <c r="C70">
        <v>11400</v>
      </c>
    </row>
    <row r="71" spans="1:3" x14ac:dyDescent="0.3">
      <c r="A71" s="42" t="s">
        <v>16</v>
      </c>
      <c r="B71" s="43" t="s">
        <v>35</v>
      </c>
      <c r="C71">
        <v>8906.25</v>
      </c>
    </row>
    <row r="72" spans="1:3" x14ac:dyDescent="0.3">
      <c r="A72" s="35" t="s">
        <v>16</v>
      </c>
      <c r="B72" s="36" t="s">
        <v>35</v>
      </c>
      <c r="C72">
        <v>7813.75</v>
      </c>
    </row>
    <row r="73" spans="1:3" x14ac:dyDescent="0.3">
      <c r="A73" s="42" t="s">
        <v>16</v>
      </c>
      <c r="B73" s="43" t="s">
        <v>35</v>
      </c>
      <c r="C73">
        <v>5310</v>
      </c>
    </row>
    <row r="74" spans="1:3" x14ac:dyDescent="0.3">
      <c r="A74" s="35" t="s">
        <v>16</v>
      </c>
      <c r="B74" s="36" t="s">
        <v>35</v>
      </c>
      <c r="C74">
        <v>8930</v>
      </c>
    </row>
    <row r="75" spans="1:3" x14ac:dyDescent="0.3">
      <c r="A75" s="42" t="s">
        <v>16</v>
      </c>
      <c r="B75" s="43" t="s">
        <v>35</v>
      </c>
      <c r="C75">
        <v>6688</v>
      </c>
    </row>
    <row r="76" spans="1:3" x14ac:dyDescent="0.3">
      <c r="A76" s="35" t="s">
        <v>16</v>
      </c>
      <c r="B76" s="36" t="s">
        <v>35</v>
      </c>
      <c r="C76">
        <v>5625</v>
      </c>
    </row>
    <row r="77" spans="1:3" x14ac:dyDescent="0.3">
      <c r="A77" s="42" t="s">
        <v>16</v>
      </c>
      <c r="B77" s="43" t="s">
        <v>35</v>
      </c>
      <c r="C77">
        <v>10046.25</v>
      </c>
    </row>
    <row r="78" spans="1:3" x14ac:dyDescent="0.3">
      <c r="A78" s="35" t="s">
        <v>16</v>
      </c>
      <c r="B78" s="36" t="s">
        <v>35</v>
      </c>
      <c r="C78">
        <v>9405</v>
      </c>
    </row>
    <row r="79" spans="1:3" x14ac:dyDescent="0.3">
      <c r="A79" s="42" t="s">
        <v>16</v>
      </c>
      <c r="B79" s="43" t="s">
        <v>35</v>
      </c>
      <c r="C79">
        <v>2200</v>
      </c>
    </row>
    <row r="80" spans="1:3" x14ac:dyDescent="0.3">
      <c r="A80" s="35" t="s">
        <v>16</v>
      </c>
      <c r="B80" s="36" t="s">
        <v>35</v>
      </c>
      <c r="C80">
        <v>3500</v>
      </c>
    </row>
    <row r="81" spans="1:3" x14ac:dyDescent="0.3">
      <c r="A81" s="27" t="s">
        <v>16</v>
      </c>
      <c r="B81" s="28" t="s">
        <v>35</v>
      </c>
      <c r="C81">
        <v>4900</v>
      </c>
    </row>
  </sheetData>
  <autoFilter ref="A1:C81" xr:uid="{C53A36BC-5E85-40A6-9036-99AE171DA994}"/>
  <mergeCells count="6">
    <mergeCell ref="I23:U23"/>
    <mergeCell ref="I24:U24"/>
    <mergeCell ref="I25:U25"/>
    <mergeCell ref="K1:Y1"/>
    <mergeCell ref="I21:U21"/>
    <mergeCell ref="I22:U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Sales Data</vt:lpstr>
      <vt:lpstr>Sheet1</vt:lpstr>
      <vt:lpstr>Models List</vt:lpstr>
      <vt:lpstr>Duplicate Dataset</vt:lpstr>
      <vt:lpstr>Customer Info</vt:lpstr>
      <vt:lpstr>Linear REGRE - Units - Sales</vt:lpstr>
      <vt:lpstr>ANOVA - Sales MODELS</vt:lpstr>
      <vt:lpstr>ANOVA - NSW Sales Performance</vt:lpstr>
      <vt:lpstr>T-Test - Sales Reps N&amp;W</vt:lpstr>
      <vt:lpstr>T-Test - Discount&amp;UnDiscount</vt:lpstr>
      <vt:lpstr>Sales Rep Avg. Sales</vt:lpstr>
      <vt:lpstr>Sales Trend</vt:lpstr>
      <vt:lpstr>Sales by Region</vt:lpstr>
      <vt:lpstr>Sales-Model-Monthly</vt:lpstr>
      <vt:lpstr>Sales-Reps-Monthly</vt:lpstr>
      <vt:lpstr>Discount VS No Discount -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Arjay B. Cleofe</cp:lastModifiedBy>
  <cp:revision/>
  <dcterms:created xsi:type="dcterms:W3CDTF">2021-09-09T16:24:17Z</dcterms:created>
  <dcterms:modified xsi:type="dcterms:W3CDTF">2024-10-22T14:35:29Z</dcterms:modified>
  <cp:category/>
  <cp:contentStatus/>
</cp:coreProperties>
</file>