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0" yWindow="0" windowWidth="28720" windowHeight="17540" tabRatio="500"/>
  </bookViews>
  <sheets>
    <sheet name="Aerospike Sizing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8" i="1" l="1"/>
  <c r="E29" i="1"/>
  <c r="E30" i="1"/>
  <c r="E31" i="1"/>
  <c r="E33" i="1"/>
  <c r="E36" i="1"/>
  <c r="E25" i="1"/>
  <c r="E26" i="1"/>
  <c r="E34" i="1"/>
  <c r="E37" i="1"/>
  <c r="E38" i="1"/>
  <c r="D28" i="1"/>
  <c r="D29" i="1"/>
  <c r="D30" i="1"/>
  <c r="D31" i="1"/>
  <c r="D33" i="1"/>
  <c r="D36" i="1"/>
  <c r="D34" i="1"/>
  <c r="D37" i="1"/>
  <c r="D38" i="1"/>
  <c r="C28" i="1"/>
  <c r="C29" i="1"/>
  <c r="C30" i="1"/>
  <c r="C31" i="1"/>
  <c r="C33" i="1"/>
  <c r="C36" i="1"/>
  <c r="C34" i="1"/>
  <c r="C37" i="1"/>
  <c r="C38" i="1"/>
  <c r="E35" i="1"/>
  <c r="D35" i="1"/>
  <c r="C35" i="1"/>
</calcChain>
</file>

<file path=xl/sharedStrings.xml><?xml version="1.0" encoding="utf-8"?>
<sst xmlns="http://schemas.openxmlformats.org/spreadsheetml/2006/main" count="44" uniqueCount="37">
  <si>
    <t>Set name, bytes</t>
  </si>
  <si>
    <t>Record overhead, bytes</t>
  </si>
  <si>
    <t>Set name overhead, bytes</t>
  </si>
  <si>
    <t>Set records, count</t>
  </si>
  <si>
    <t>Set blob bins, count</t>
  </si>
  <si>
    <t>Set int bins, count</t>
  </si>
  <si>
    <t>Bins overhead, bytes</t>
  </si>
  <si>
    <t>Data size, bytes</t>
  </si>
  <si>
    <t>Replication factor</t>
  </si>
  <si>
    <t>High Watermark, RAM</t>
  </si>
  <si>
    <t>High Watermark, HDD</t>
  </si>
  <si>
    <t>Data in memory</t>
  </si>
  <si>
    <t>Single bin namespace</t>
  </si>
  <si>
    <t>min</t>
  </si>
  <si>
    <t>avg</t>
  </si>
  <si>
    <t>max</t>
  </si>
  <si>
    <t>INPUT</t>
  </si>
  <si>
    <t>SECONDARY INDEX OVERHEAD</t>
  </si>
  <si>
    <t>ESTIMATED SIZE</t>
  </si>
  <si>
    <t>Estimation units</t>
  </si>
  <si>
    <t>GB</t>
  </si>
  <si>
    <t>Int sec. index key cardinality &lt; 32</t>
  </si>
  <si>
    <t>Int sec. index key cardinality &gt; 32</t>
  </si>
  <si>
    <t>Str sec. index key cardinality &lt; 32</t>
  </si>
  <si>
    <t>Str sec. index key cardinality &gt; 32</t>
  </si>
  <si>
    <t>RECORD DATA OVERHEAD</t>
  </si>
  <si>
    <t>Disks per server, count</t>
  </si>
  <si>
    <t>RAM, total</t>
  </si>
  <si>
    <t>SSD, total</t>
  </si>
  <si>
    <t>SSD, per server</t>
  </si>
  <si>
    <t>Servers to failure, count</t>
  </si>
  <si>
    <t>Disk size, GB</t>
  </si>
  <si>
    <t>RAM per server, GB</t>
  </si>
  <si>
    <t>RAM Servers, count</t>
  </si>
  <si>
    <t>OS RAM, GB</t>
  </si>
  <si>
    <t>SSD Servers, count</t>
  </si>
  <si>
    <t>Servers,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</si>
</sst>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2" tint="-0.749992370372631"/>
      <name val="Calibri"/>
      <scheme val="minor"/>
    </font>
    <font>
      <i/>
      <sz val="12"/>
      <color theme="2" tint="-0.74999237037263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</borders>
  <cellStyleXfs count="1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3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2" xfId="0" applyFill="1" applyBorder="1" applyAlignment="1">
      <alignment horizontal="right"/>
    </xf>
    <xf numFmtId="0" fontId="0" fillId="2" borderId="3" xfId="0" applyFill="1" applyBorder="1"/>
    <xf numFmtId="0" fontId="3" fillId="4" borderId="0" xfId="0" applyFont="1" applyFill="1" applyAlignment="1">
      <alignment horizontal="left" indent="1"/>
    </xf>
    <xf numFmtId="0" fontId="4" fillId="4" borderId="0" xfId="0" applyFont="1" applyFill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3" xfId="0" applyFill="1" applyBorder="1" applyAlignment="1"/>
    <xf numFmtId="1" fontId="0" fillId="2" borderId="1" xfId="0" applyNumberFormat="1" applyFill="1" applyBorder="1"/>
    <xf numFmtId="1" fontId="0" fillId="2" borderId="3" xfId="0" applyNumberFormat="1" applyFill="1" applyBorder="1"/>
    <xf numFmtId="0" fontId="0" fillId="2" borderId="1" xfId="0" applyFill="1" applyBorder="1" applyAlignment="1"/>
    <xf numFmtId="0" fontId="0" fillId="2" borderId="2" xfId="0" applyFill="1" applyBorder="1" applyAlignment="1"/>
    <xf numFmtId="0" fontId="0" fillId="2" borderId="1" xfId="0" applyFill="1" applyBorder="1" applyAlignment="1">
      <alignment horizontal="right"/>
    </xf>
    <xf numFmtId="1" fontId="0" fillId="2" borderId="2" xfId="0" applyNumberFormat="1" applyFill="1" applyBorder="1"/>
    <xf numFmtId="0" fontId="0" fillId="2" borderId="0" xfId="0" applyFill="1" applyBorder="1" applyAlignment="1">
      <alignment horizontal="left"/>
    </xf>
    <xf numFmtId="0" fontId="0" fillId="2" borderId="0" xfId="0" applyFill="1" applyBorder="1" applyAlignment="1">
      <alignment horizontal="right"/>
    </xf>
    <xf numFmtId="1" fontId="0" fillId="3" borderId="3" xfId="0" applyNumberFormat="1" applyFill="1" applyBorder="1"/>
    <xf numFmtId="0" fontId="3" fillId="4" borderId="0" xfId="0" applyFont="1" applyFill="1" applyAlignment="1">
      <alignment horizontal="left" indent="1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1" xfId="0" applyFill="1" applyBorder="1" applyAlignment="1">
      <alignment horizontal="left"/>
    </xf>
  </cellXfs>
  <cellStyles count="1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Normal" xfId="0" builtinId="0"/>
  </cellStyles>
  <dxfs count="27"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8"/>
  <sheetViews>
    <sheetView tabSelected="1" workbookViewId="0">
      <selection activeCell="E18" sqref="E18"/>
    </sheetView>
  </sheetViews>
  <sheetFormatPr baseColWidth="10" defaultRowHeight="15" x14ac:dyDescent="0"/>
  <cols>
    <col min="1" max="1" width="2.6640625" style="1" customWidth="1"/>
    <col min="2" max="2" width="32.5" style="1" customWidth="1"/>
    <col min="3" max="3" width="19.6640625" style="1" customWidth="1"/>
    <col min="4" max="4" width="18.6640625" style="1" customWidth="1"/>
    <col min="5" max="5" width="18.1640625" style="1" customWidth="1"/>
    <col min="6" max="6" width="11.1640625" style="1" bestFit="1" customWidth="1"/>
    <col min="7" max="16384" width="10.83203125" style="1"/>
  </cols>
  <sheetData>
    <row r="2" spans="2:5">
      <c r="B2" s="19" t="s">
        <v>16</v>
      </c>
      <c r="C2" s="19"/>
      <c r="D2" s="19"/>
      <c r="E2" s="19"/>
    </row>
    <row r="3" spans="2:5">
      <c r="B3" s="22" t="s">
        <v>3</v>
      </c>
      <c r="C3" s="22"/>
      <c r="D3" s="22"/>
      <c r="E3" s="14">
        <v>1500000000</v>
      </c>
    </row>
    <row r="4" spans="2:5">
      <c r="B4" s="20" t="s">
        <v>0</v>
      </c>
      <c r="C4" s="20"/>
      <c r="D4" s="20"/>
      <c r="E4" s="4">
        <v>10</v>
      </c>
    </row>
    <row r="5" spans="2:5">
      <c r="B5" s="20" t="s">
        <v>5</v>
      </c>
      <c r="C5" s="20"/>
      <c r="D5" s="20"/>
      <c r="E5" s="4">
        <v>0</v>
      </c>
    </row>
    <row r="6" spans="2:5">
      <c r="B6" s="20" t="s">
        <v>4</v>
      </c>
      <c r="C6" s="20"/>
      <c r="D6" s="20"/>
      <c r="E6" s="4">
        <v>1</v>
      </c>
    </row>
    <row r="7" spans="2:5">
      <c r="B7" s="20" t="s">
        <v>7</v>
      </c>
      <c r="C7" s="20"/>
      <c r="D7" s="20"/>
      <c r="E7" s="4">
        <v>512</v>
      </c>
    </row>
    <row r="8" spans="2:5">
      <c r="B8" s="20" t="s">
        <v>8</v>
      </c>
      <c r="C8" s="20"/>
      <c r="D8" s="20"/>
      <c r="E8" s="4">
        <v>2</v>
      </c>
    </row>
    <row r="9" spans="2:5">
      <c r="B9" s="20" t="s">
        <v>11</v>
      </c>
      <c r="C9" s="20"/>
      <c r="D9" s="20"/>
      <c r="E9" s="4" t="b">
        <v>0</v>
      </c>
    </row>
    <row r="10" spans="2:5">
      <c r="B10" s="20" t="s">
        <v>12</v>
      </c>
      <c r="C10" s="20"/>
      <c r="D10" s="20"/>
      <c r="E10" s="4" t="b">
        <v>0</v>
      </c>
    </row>
    <row r="11" spans="2:5">
      <c r="B11" s="20" t="s">
        <v>21</v>
      </c>
      <c r="C11" s="20"/>
      <c r="D11" s="20"/>
      <c r="E11" s="4"/>
    </row>
    <row r="12" spans="2:5">
      <c r="B12" s="20" t="s">
        <v>22</v>
      </c>
      <c r="C12" s="20"/>
      <c r="D12" s="20"/>
      <c r="E12" s="4"/>
    </row>
    <row r="13" spans="2:5">
      <c r="B13" s="20" t="s">
        <v>23</v>
      </c>
      <c r="C13" s="20"/>
      <c r="D13" s="20"/>
      <c r="E13" s="4"/>
    </row>
    <row r="14" spans="2:5">
      <c r="B14" s="20" t="s">
        <v>24</v>
      </c>
      <c r="C14" s="20"/>
      <c r="D14" s="20"/>
      <c r="E14" s="4"/>
    </row>
    <row r="15" spans="2:5">
      <c r="B15" s="20" t="s">
        <v>9</v>
      </c>
      <c r="C15" s="20"/>
      <c r="D15" s="20"/>
      <c r="E15" s="4">
        <v>0.5</v>
      </c>
    </row>
    <row r="16" spans="2:5">
      <c r="B16" s="20" t="s">
        <v>10</v>
      </c>
      <c r="C16" s="20"/>
      <c r="D16" s="20"/>
      <c r="E16" s="4">
        <v>0.6</v>
      </c>
    </row>
    <row r="17" spans="2:5">
      <c r="B17" s="20" t="s">
        <v>19</v>
      </c>
      <c r="C17" s="20"/>
      <c r="D17" s="20"/>
      <c r="E17" s="4" t="s">
        <v>20</v>
      </c>
    </row>
    <row r="18" spans="2:5">
      <c r="B18" s="20" t="s">
        <v>30</v>
      </c>
      <c r="C18" s="20"/>
      <c r="D18" s="20"/>
      <c r="E18" s="4">
        <v>2</v>
      </c>
    </row>
    <row r="19" spans="2:5">
      <c r="B19" s="20" t="s">
        <v>26</v>
      </c>
      <c r="C19" s="20"/>
      <c r="D19" s="20"/>
      <c r="E19" s="4">
        <v>3</v>
      </c>
    </row>
    <row r="20" spans="2:5">
      <c r="B20" s="20" t="s">
        <v>31</v>
      </c>
      <c r="C20" s="20"/>
      <c r="D20" s="20"/>
      <c r="E20" s="4">
        <v>240</v>
      </c>
    </row>
    <row r="21" spans="2:5">
      <c r="B21" s="16" t="s">
        <v>32</v>
      </c>
      <c r="C21" s="16"/>
      <c r="D21" s="16"/>
      <c r="E21" s="17">
        <v>96</v>
      </c>
    </row>
    <row r="22" spans="2:5">
      <c r="B22" s="21" t="s">
        <v>34</v>
      </c>
      <c r="C22" s="21"/>
      <c r="D22" s="21"/>
      <c r="E22" s="8">
        <v>4</v>
      </c>
    </row>
    <row r="23" spans="2:5">
      <c r="B23" s="19" t="s">
        <v>25</v>
      </c>
      <c r="C23" s="19"/>
      <c r="D23" s="19"/>
      <c r="E23" s="19"/>
    </row>
    <row r="24" spans="2:5">
      <c r="B24" s="22" t="s">
        <v>1</v>
      </c>
      <c r="C24" s="22"/>
      <c r="D24" s="22"/>
      <c r="E24" s="12">
        <v>64</v>
      </c>
    </row>
    <row r="25" spans="2:5">
      <c r="B25" s="20" t="s">
        <v>2</v>
      </c>
      <c r="C25" s="20"/>
      <c r="D25" s="20"/>
      <c r="E25" s="13">
        <f>IF(ISBLANK($E$4),0,9+$E$4)</f>
        <v>19</v>
      </c>
    </row>
    <row r="26" spans="2:5">
      <c r="B26" s="21" t="s">
        <v>6</v>
      </c>
      <c r="C26" s="21"/>
      <c r="D26" s="21"/>
      <c r="E26" s="9">
        <f>($E$5+$E$6)*28+$E$5*2+$E$6*5</f>
        <v>33</v>
      </c>
    </row>
    <row r="27" spans="2:5">
      <c r="B27" s="6" t="s">
        <v>17</v>
      </c>
      <c r="C27" s="7" t="s">
        <v>13</v>
      </c>
      <c r="D27" s="7" t="s">
        <v>14</v>
      </c>
      <c r="E27" s="7" t="s">
        <v>15</v>
      </c>
    </row>
    <row r="28" spans="2:5">
      <c r="B28" s="2" t="s">
        <v>21</v>
      </c>
      <c r="C28" s="10">
        <f>IF(ISBLANK($E$11),0,(16.25*1*$E$11)+(20*1*$E$3))</f>
        <v>0</v>
      </c>
      <c r="D28" s="10">
        <f>IF(ISBLANK($E$11),0,(16.25*1.5*$E$11)+(20*2*$E$3))</f>
        <v>0</v>
      </c>
      <c r="E28" s="10">
        <f>IF(ISBLANK($E$11),0,(16.25*2*$E$11)+(20*3.5*$E$3))</f>
        <v>0</v>
      </c>
    </row>
    <row r="29" spans="2:5">
      <c r="B29" s="3" t="s">
        <v>22</v>
      </c>
      <c r="C29" s="15">
        <f>IF(ISBLANK($E$12),0,(16.25*1*$E$12)+(28.44*1*$E$3))</f>
        <v>0</v>
      </c>
      <c r="D29" s="15">
        <f>IF(ISBLANK($E$12),0,(16.25*1.5*$E$12)+(28.44*1.5*$E$3))</f>
        <v>0</v>
      </c>
      <c r="E29" s="15">
        <f>IF(ISBLANK($E$12),0,(16.25*2*$E$12)+(28.44*2*$E$3)+(28.44*$E$12))</f>
        <v>0</v>
      </c>
    </row>
    <row r="30" spans="2:5">
      <c r="B30" s="3" t="s">
        <v>23</v>
      </c>
      <c r="C30" s="15">
        <f>IF(ISBLANK($E$13),0,(28.44*1*$E$13)+(20*1*$E$3))</f>
        <v>0</v>
      </c>
      <c r="D30" s="15">
        <f>IF(ISBLANK($E$13),0,(28.44*1.5*$E$13)+(20*2*$E$3))</f>
        <v>0</v>
      </c>
      <c r="E30" s="15">
        <f>IF(ISBLANK($E$13),0,(28.44*2*$E$13)+(20*3.5*$E$3))</f>
        <v>0</v>
      </c>
    </row>
    <row r="31" spans="2:5">
      <c r="B31" s="5" t="s">
        <v>24</v>
      </c>
      <c r="C31" s="11">
        <f>IF(ISBLANK($E$14),0,(28.44*1*$E$14)+(28.44*1*$E$3))</f>
        <v>0</v>
      </c>
      <c r="D31" s="11">
        <f>IF(ISBLANK($E$14),0,(28.44*1.5*$E$14)+(28.44*1.5*$E$3))</f>
        <v>0</v>
      </c>
      <c r="E31" s="11">
        <f>IF(ISBLANK($E$14),0,(28.44*2*$E$14)+(28.44*2*$E$3)+(28.44*$E$14))</f>
        <v>0</v>
      </c>
    </row>
    <row r="32" spans="2:5">
      <c r="B32" s="6" t="s">
        <v>18</v>
      </c>
      <c r="C32" s="7" t="s">
        <v>13</v>
      </c>
      <c r="D32" s="7" t="s">
        <v>14</v>
      </c>
      <c r="E32" s="7" t="s">
        <v>15</v>
      </c>
    </row>
    <row r="33" spans="2:5">
      <c r="B33" s="3" t="s">
        <v>27</v>
      </c>
      <c r="C33" s="15">
        <f>ROUNDUP(($E$8*$E$3*64/$E$15+$E$8*$E$3*IF($E$9,IF($E$10,0,2+12*($E$5+$E$6))+0*$E$5+5*$E$6+$E$7,0)+SUM($C$28:$C$31))/CHOOSE(MATCH($E$17,{"B";"KB";"MB";"GB"},0),1,1000,1000000,1000000000),0)</f>
        <v>384</v>
      </c>
      <c r="D33" s="15">
        <f>ROUNDUP(($E$8*$E$3*64/$E$15+$E$8*$E$3*IF($E$9,IF($E$10,0,2+12*($E$5+$E$6))+0*$E$5+5*$E$6+$E$7,0)+SUM($D$28:$D$31))/CHOOSE(MATCH($E$17,{"B";"KB";"MB";"GB"},0),1,1000,1000000,1000000000),0)</f>
        <v>384</v>
      </c>
      <c r="E33" s="15">
        <f>ROUNDUP(($E$8*$E$3*64/$E$15+$E$8*$E$3*IF($E$9,IF($E$10,0,2+12*($E$5+$E$6))+0*$E$5+5*$E$6+$E$7,0)+SUM($E$28:$E$31))/CHOOSE(MATCH($E$17,{"B";"KB";"MB";"GB"},0),1,1000,1000000,1000000000),0)</f>
        <v>384</v>
      </c>
    </row>
    <row r="34" spans="2:5">
      <c r="B34" s="5" t="s">
        <v>28</v>
      </c>
      <c r="C34" s="11">
        <f>ROUNDUP(($E$8*ROUNDUP(($E$24+$E$25+$E$26+$E$7)*$E$3/128,0)*128/$E$16)/CHOOSE(MATCH($E$17,{"B";"KB";"MB";"GB"},0),1,1000,1000000,1000000000),0)</f>
        <v>3140</v>
      </c>
      <c r="D34" s="11">
        <f>ROUNDUP(($E$8*ROUNDUP(($E$24+$E$25+$E$26+$E$7)*$E$3/128,0)*128/$E$16)/CHOOSE(MATCH($E$17,{"B";"KB";"MB";"GB"},0),1,1000,1000000,1000000000),0)</f>
        <v>3140</v>
      </c>
      <c r="E34" s="11">
        <f>ROUNDUP(($E$8*ROUNDUP(($E$24+$E$25+$E$26+$E$7)*$E$3/128,0)*128/$E$16)/CHOOSE(MATCH($E$17,{"B";"KB";"MB";"GB"},0),1,1000,1000000,1000000000),0)</f>
        <v>3140</v>
      </c>
    </row>
    <row r="35" spans="2:5">
      <c r="B35" s="5" t="s">
        <v>29</v>
      </c>
      <c r="C35" s="11">
        <f>ROUNDUP($C$34/$C$37-$E$18,0)</f>
        <v>447</v>
      </c>
      <c r="D35" s="11">
        <f>ROUNDUP($D$34/$D$37-$E$18,0)</f>
        <v>447</v>
      </c>
      <c r="E35" s="11">
        <f>ROUNDUP($E$34/$E$37-$E$18,0)</f>
        <v>447</v>
      </c>
    </row>
    <row r="36" spans="2:5">
      <c r="B36" s="5" t="s">
        <v>33</v>
      </c>
      <c r="C36" s="11">
        <f>ROUNDUP($C$33/((IF(ISBLANK($E$21),1,$E$21)-IF(ISBLANK($E$22),0,$E$22))*1000000000/CHOOSE(MATCH($E$17,{"B";"KB";"MB";"GB"},0),1,1000,1000000,1000000000)),0)+$E$18</f>
        <v>7</v>
      </c>
      <c r="D36" s="11">
        <f>ROUNDUP($D$33/((IF(ISBLANK($E$21),1,$E$21)-IF(ISBLANK($E$22),0,$E$22))*1000000000/CHOOSE(MATCH($E$17,{"B";"KB";"MB";"GB"},0),1,1000,1000000,1000000000)),0)+$E$18</f>
        <v>7</v>
      </c>
      <c r="E36" s="11">
        <f>ROUNDUP($E$33/((IF(ISBLANK($E$21),1,$E$21)-IF(ISBLANK($E$22),0,$E$22))*1000000000/CHOOSE(MATCH($E$17,{"B";"KB";"MB";"GB"},0),1,1000,1000000,1000000000)),0)+$E$18</f>
        <v>7</v>
      </c>
    </row>
    <row r="37" spans="2:5">
      <c r="B37" s="3" t="s">
        <v>35</v>
      </c>
      <c r="C37" s="15">
        <f>ROUNDUP($C$34/(IF(OR(ISBLANK($E$19),ISBLANK($E$20)),0,$E$19*$E$20)*1000000000/CHOOSE(MATCH($E$17,{"B";"KB";"MB";"GB"},0),1,1000,1000000,1000000000)),0)+$E$18</f>
        <v>7</v>
      </c>
      <c r="D37" s="15">
        <f>ROUNDUP($D$34/(IF(OR(ISBLANK($E$19),ISBLANK($E$20)),0,$E$19*$E$20)*1000000000/CHOOSE(MATCH($E$17,{"B";"KB";"MB";"GB"},0),1,1000,1000000,1000000000)),0)+$E$18</f>
        <v>7</v>
      </c>
      <c r="E37" s="15">
        <f>ROUNDUP($E$34/(IF(OR(ISBLANK($E$19),ISBLANK($E$20)),0,$E$19*$E$20)*1000000000/CHOOSE(MATCH($E$17,{"B";"KB";"MB";"GB"},0),1,1000,1000000,1000000000)),0)+$E$18</f>
        <v>7</v>
      </c>
    </row>
    <row r="38" spans="2:5">
      <c r="B38" s="5" t="s">
        <v>36</v>
      </c>
      <c r="C38" s="18">
        <f>MAX($C36:$C37)</f>
        <v>7</v>
      </c>
      <c r="D38" s="18">
        <f>MAX($D36:$D37)</f>
        <v>7</v>
      </c>
      <c r="E38" s="18">
        <f>MAX($E36:$E37)</f>
        <v>7</v>
      </c>
    </row>
  </sheetData>
  <dataConsolidate/>
  <mergeCells count="24">
    <mergeCell ref="B25:D25"/>
    <mergeCell ref="B26:D26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24:D24"/>
    <mergeCell ref="B2:E2"/>
    <mergeCell ref="B23:E23"/>
    <mergeCell ref="B15:D15"/>
    <mergeCell ref="B16:D16"/>
    <mergeCell ref="B17:D17"/>
    <mergeCell ref="B18:D18"/>
    <mergeCell ref="B19:D19"/>
    <mergeCell ref="B20:D20"/>
    <mergeCell ref="B22:D22"/>
  </mergeCells>
  <conditionalFormatting sqref="D38">
    <cfRule type="expression" dxfId="17" priority="7">
      <formula>ABS($D$36-$D$37)&gt;1</formula>
    </cfRule>
    <cfRule type="expression" dxfId="16" priority="11">
      <formula>$D$36=$D$37</formula>
    </cfRule>
    <cfRule type="expression" dxfId="15" priority="8">
      <formula>ABS($D$36-$D$37)=1</formula>
    </cfRule>
  </conditionalFormatting>
  <conditionalFormatting sqref="E38">
    <cfRule type="expression" dxfId="14" priority="5">
      <formula>ABS($E$36-$E$37)=1</formula>
    </cfRule>
    <cfRule type="expression" dxfId="13" priority="6">
      <formula>$E$36=$E$37</formula>
    </cfRule>
    <cfRule type="expression" dxfId="12" priority="4">
      <formula>ABS($E$36-$E$37)&gt;1</formula>
    </cfRule>
  </conditionalFormatting>
  <conditionalFormatting sqref="C38">
    <cfRule type="expression" dxfId="10" priority="2">
      <formula>ABS($C$36-$C$37)=1</formula>
    </cfRule>
    <cfRule type="expression" dxfId="9" priority="3">
      <formula>$C$36=$C$37</formula>
    </cfRule>
    <cfRule type="expression" dxfId="11" priority="1">
      <formula>ABS($C$36-$C$37)&gt;1</formula>
    </cfRule>
  </conditionalFormatting>
  <dataValidations count="3">
    <dataValidation type="list" showInputMessage="1" showErrorMessage="1" sqref="E17">
      <formula1>"B,KB,MB,GB"</formula1>
    </dataValidation>
    <dataValidation type="list" showInputMessage="1" showErrorMessage="1" sqref="E9:E10">
      <formula1>"TRUE,FALSE"</formula1>
    </dataValidation>
    <dataValidation showInputMessage="1" showErrorMessage="1" sqref="E18:E22"/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Aerospike Sizing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Zhemzhitsky</dc:creator>
  <cp:lastModifiedBy>Sergey Zhemzhitsky</cp:lastModifiedBy>
  <dcterms:created xsi:type="dcterms:W3CDTF">2015-11-08T22:37:30Z</dcterms:created>
  <dcterms:modified xsi:type="dcterms:W3CDTF">2015-12-01T13:32:20Z</dcterms:modified>
</cp:coreProperties>
</file>