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omments1.xml" ContentType="application/vnd.openxmlformats-officedocument.spreadsheetml.comments+xml"/>
  <Override PartName="/xl/externalLinks/externalLink6.xml" ContentType="application/vnd.openxmlformats-officedocument.spreadsheetml.externalLink+xml"/>
  <Override PartName="/xl/comments2.xml" ContentType="application/vnd.openxmlformats-officedocument.spreadsheetml.comment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https://clgcr.sharepoint.com/sites/ClimateLeadGroup-NDC_Ecu/Documentos compartidos/ECU_NDC_model/setup_phase_3/AgrUTCUTS_20241018_Yos/"/>
    </mc:Choice>
  </mc:AlternateContent>
  <xr:revisionPtr revIDLastSave="59" documentId="13_ncr:1_{3F228E43-2DC0-43E7-BE66-1FAEADA4461F}" xr6:coauthVersionLast="47" xr6:coauthVersionMax="47" xr10:uidLastSave="{4913A04A-AD9A-46DC-A64F-DB6101299707}"/>
  <bookViews>
    <workbookView xWindow="-76920" yWindow="-120" windowWidth="38640" windowHeight="21120" activeTab="6" xr2:uid="{00000000-000D-0000-FFFF-FFFF00000000}"/>
  </bookViews>
  <sheets>
    <sheet name="hist_inven_agr" sheetId="2" r:id="rId1"/>
    <sheet name="Aggregate_agro" sheetId="1" r:id="rId2"/>
    <sheet name="fe_heads" sheetId="3" r:id="rId3"/>
    <sheet name="fe_factoremis" sheetId="4" r:id="rId4"/>
    <sheet name="GENERAL_SUMMARY" sheetId="5" r:id="rId5"/>
    <sheet name="Comparación" sheetId="14" r:id="rId6"/>
    <sheet name="Comp.%" sheetId="15" r:id="rId7"/>
    <sheet name="hist_inven_for" sheetId="6" r:id="rId8"/>
    <sheet name="emis_for" sheetId="7" r:id="rId9"/>
    <sheet name="hist_area_for" sheetId="8" r:id="rId10"/>
    <sheet name="hist_area_camb" sheetId="9" r:id="rId11"/>
    <sheet name="hist_emis" sheetId="10" r:id="rId12"/>
    <sheet name="hist_emis_detail" sheetId="12" r:id="rId13"/>
    <sheet name="hist_manglar" sheetId="13" r:id="rId14"/>
  </sheets>
  <externalReferences>
    <externalReference r:id="rId15"/>
    <externalReference r:id="rId16"/>
    <externalReference r:id="rId17"/>
    <externalReference r:id="rId18"/>
    <externalReference r:id="rId19"/>
    <externalReference r:id="rId20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5" l="1"/>
  <c r="E4" i="15"/>
  <c r="D4" i="15"/>
  <c r="C4" i="15"/>
  <c r="B4" i="15"/>
  <c r="F19" i="15"/>
  <c r="F20" i="15" s="1"/>
  <c r="E19" i="15"/>
  <c r="E20" i="15" s="1"/>
  <c r="D19" i="15"/>
  <c r="D20" i="15" s="1"/>
  <c r="C19" i="15"/>
  <c r="C20" i="15" s="1"/>
  <c r="B19" i="15"/>
  <c r="B20" i="15" s="1"/>
  <c r="F15" i="15"/>
  <c r="F16" i="15" s="1"/>
  <c r="E15" i="15"/>
  <c r="E16" i="15" s="1"/>
  <c r="D15" i="15"/>
  <c r="D16" i="15" s="1"/>
  <c r="C15" i="15"/>
  <c r="C16" i="15" s="1"/>
  <c r="B15" i="15"/>
  <c r="B16" i="15" s="1"/>
  <c r="F11" i="15"/>
  <c r="F12" i="15" s="1"/>
  <c r="E11" i="15"/>
  <c r="E12" i="15" s="1"/>
  <c r="D11" i="15"/>
  <c r="D12" i="15" s="1"/>
  <c r="C11" i="15"/>
  <c r="C12" i="15" s="1"/>
  <c r="B11" i="15"/>
  <c r="B12" i="15" s="1"/>
  <c r="F7" i="15"/>
  <c r="F8" i="15" s="1"/>
  <c r="E7" i="15"/>
  <c r="E8" i="15" s="1"/>
  <c r="D7" i="15"/>
  <c r="D8" i="15" s="1"/>
  <c r="C7" i="15"/>
  <c r="C8" i="15" s="1"/>
  <c r="B7" i="15"/>
  <c r="B8" i="15" s="1"/>
  <c r="C19" i="14"/>
  <c r="D19" i="14"/>
  <c r="E19" i="14"/>
  <c r="F19" i="14"/>
  <c r="B19" i="14"/>
  <c r="C15" i="14"/>
  <c r="D15" i="14"/>
  <c r="E15" i="14"/>
  <c r="F15" i="14"/>
  <c r="B15" i="14"/>
  <c r="C11" i="14"/>
  <c r="D11" i="14"/>
  <c r="E11" i="14"/>
  <c r="F11" i="14"/>
  <c r="B11" i="14"/>
  <c r="C7" i="14"/>
  <c r="D7" i="14"/>
  <c r="E7" i="14"/>
  <c r="F7" i="14"/>
  <c r="B7" i="14"/>
  <c r="F17" i="5"/>
  <c r="G17" i="5"/>
  <c r="H17" i="5"/>
  <c r="I17" i="5"/>
  <c r="E17" i="5"/>
  <c r="E15" i="5"/>
  <c r="G15" i="5"/>
  <c r="H15" i="5"/>
  <c r="I15" i="5"/>
  <c r="F15" i="5"/>
  <c r="I14" i="5"/>
  <c r="E14" i="5"/>
  <c r="E16" i="5" s="1"/>
  <c r="J7" i="7" l="1"/>
  <c r="J9" i="7"/>
  <c r="D7" i="7"/>
  <c r="D17" i="4"/>
  <c r="F6" i="4"/>
  <c r="D6" i="4"/>
  <c r="D55" i="7"/>
  <c r="E55" i="7"/>
  <c r="F55" i="7"/>
  <c r="G55" i="7"/>
  <c r="H55" i="7"/>
  <c r="I55" i="7"/>
  <c r="J55" i="7"/>
  <c r="K55" i="7"/>
  <c r="C55" i="7"/>
  <c r="X3" i="9" l="1"/>
  <c r="Y3" i="9"/>
  <c r="Z3" i="9"/>
  <c r="AA3" i="9"/>
  <c r="AB3" i="9"/>
  <c r="AC3" i="9"/>
  <c r="AD3" i="9"/>
  <c r="AE3" i="9"/>
  <c r="X4" i="9"/>
  <c r="Y4" i="9"/>
  <c r="Z4" i="9"/>
  <c r="AA4" i="9"/>
  <c r="AB4" i="9"/>
  <c r="AC4" i="9"/>
  <c r="AD4" i="9"/>
  <c r="AE4" i="9"/>
  <c r="X5" i="9"/>
  <c r="Y5" i="9"/>
  <c r="Z5" i="9"/>
  <c r="AA5" i="9"/>
  <c r="AB5" i="9"/>
  <c r="AC5" i="9"/>
  <c r="AD5" i="9"/>
  <c r="AE5" i="9"/>
  <c r="X6" i="9"/>
  <c r="Y6" i="9"/>
  <c r="Z6" i="9"/>
  <c r="AA6" i="9"/>
  <c r="AB6" i="9"/>
  <c r="AC6" i="9"/>
  <c r="AD6" i="9"/>
  <c r="AE6" i="9"/>
  <c r="X8" i="9"/>
  <c r="Y8" i="9"/>
  <c r="Z8" i="9"/>
  <c r="AA8" i="9"/>
  <c r="AB8" i="9"/>
  <c r="AC8" i="9"/>
  <c r="AD8" i="9"/>
  <c r="AE8" i="9"/>
  <c r="X9" i="9"/>
  <c r="Y9" i="9"/>
  <c r="Z9" i="9"/>
  <c r="AA9" i="9"/>
  <c r="AB9" i="9"/>
  <c r="AC9" i="9"/>
  <c r="AD9" i="9"/>
  <c r="AE9" i="9"/>
  <c r="X11" i="9"/>
  <c r="Y11" i="9"/>
  <c r="Z11" i="9"/>
  <c r="AA11" i="9"/>
  <c r="AB11" i="9"/>
  <c r="AC11" i="9"/>
  <c r="AD11" i="9"/>
  <c r="AE11" i="9"/>
  <c r="X12" i="9"/>
  <c r="Y12" i="9"/>
  <c r="Z12" i="9"/>
  <c r="AA12" i="9"/>
  <c r="AB12" i="9"/>
  <c r="AC12" i="9"/>
  <c r="AD12" i="9"/>
  <c r="AE12" i="9"/>
  <c r="X13" i="9"/>
  <c r="Y13" i="9"/>
  <c r="Z13" i="9"/>
  <c r="AA13" i="9"/>
  <c r="AB13" i="9"/>
  <c r="AC13" i="9"/>
  <c r="AD13" i="9"/>
  <c r="AE13" i="9"/>
  <c r="X15" i="9"/>
  <c r="Y15" i="9"/>
  <c r="Z15" i="9"/>
  <c r="AA15" i="9"/>
  <c r="AB15" i="9"/>
  <c r="AC15" i="9"/>
  <c r="AD15" i="9"/>
  <c r="AE15" i="9"/>
  <c r="X16" i="9"/>
  <c r="Y16" i="9"/>
  <c r="Z16" i="9"/>
  <c r="AA16" i="9"/>
  <c r="AB16" i="9"/>
  <c r="AC16" i="9"/>
  <c r="AD16" i="9"/>
  <c r="AE16" i="9"/>
  <c r="X18" i="9"/>
  <c r="Y18" i="9"/>
  <c r="Z18" i="9"/>
  <c r="AA18" i="9"/>
  <c r="AB18" i="9"/>
  <c r="AC18" i="9"/>
  <c r="AD18" i="9"/>
  <c r="AE18" i="9"/>
  <c r="X19" i="9"/>
  <c r="Y19" i="9"/>
  <c r="Z19" i="9"/>
  <c r="AA19" i="9"/>
  <c r="AB19" i="9"/>
  <c r="AC19" i="9"/>
  <c r="AD19" i="9"/>
  <c r="AE19" i="9"/>
  <c r="X20" i="9"/>
  <c r="Y20" i="9"/>
  <c r="Z20" i="9"/>
  <c r="AA20" i="9"/>
  <c r="AB20" i="9"/>
  <c r="AC20" i="9"/>
  <c r="AD20" i="9"/>
  <c r="AE20" i="9"/>
  <c r="X22" i="9"/>
  <c r="Y22" i="9"/>
  <c r="Z22" i="9"/>
  <c r="AA22" i="9"/>
  <c r="AB22" i="9"/>
  <c r="AC22" i="9"/>
  <c r="AD22" i="9"/>
  <c r="AE22" i="9"/>
  <c r="X23" i="9"/>
  <c r="Y23" i="9"/>
  <c r="Z23" i="9"/>
  <c r="AA23" i="9"/>
  <c r="AB23" i="9"/>
  <c r="AC23" i="9"/>
  <c r="AD23" i="9"/>
  <c r="AE23" i="9"/>
  <c r="X25" i="9"/>
  <c r="Y25" i="9"/>
  <c r="Z25" i="9"/>
  <c r="AA25" i="9"/>
  <c r="AB25" i="9"/>
  <c r="AC25" i="9"/>
  <c r="AD25" i="9"/>
  <c r="AE25" i="9"/>
  <c r="X26" i="9"/>
  <c r="Y26" i="9"/>
  <c r="Z26" i="9"/>
  <c r="AA26" i="9"/>
  <c r="AB26" i="9"/>
  <c r="AC26" i="9"/>
  <c r="AD26" i="9"/>
  <c r="AE26" i="9"/>
  <c r="X27" i="9"/>
  <c r="Y27" i="9"/>
  <c r="Z27" i="9"/>
  <c r="AA27" i="9"/>
  <c r="AB27" i="9"/>
  <c r="AC27" i="9"/>
  <c r="AD27" i="9"/>
  <c r="AE27" i="9"/>
  <c r="X29" i="9"/>
  <c r="Y29" i="9"/>
  <c r="Z29" i="9"/>
  <c r="AA29" i="9"/>
  <c r="AB29" i="9"/>
  <c r="AC29" i="9"/>
  <c r="AD29" i="9"/>
  <c r="AE29" i="9"/>
  <c r="X30" i="9"/>
  <c r="Y30" i="9"/>
  <c r="Z30" i="9"/>
  <c r="AA30" i="9"/>
  <c r="AB30" i="9"/>
  <c r="AC30" i="9"/>
  <c r="AD30" i="9"/>
  <c r="AE30" i="9"/>
  <c r="X32" i="9"/>
  <c r="Y32" i="9"/>
  <c r="Z32" i="9"/>
  <c r="AA32" i="9"/>
  <c r="AB32" i="9"/>
  <c r="AC32" i="9"/>
  <c r="AD32" i="9"/>
  <c r="AE32" i="9"/>
  <c r="X33" i="9"/>
  <c r="Y33" i="9"/>
  <c r="Z33" i="9"/>
  <c r="AA33" i="9"/>
  <c r="AB33" i="9"/>
  <c r="AC33" i="9"/>
  <c r="AD33" i="9"/>
  <c r="AE33" i="9"/>
  <c r="X34" i="9"/>
  <c r="Y34" i="9"/>
  <c r="Z34" i="9"/>
  <c r="AA34" i="9"/>
  <c r="AB34" i="9"/>
  <c r="AC34" i="9"/>
  <c r="AD34" i="9"/>
  <c r="AE34" i="9"/>
  <c r="X35" i="9"/>
  <c r="Y35" i="9"/>
  <c r="Z35" i="9"/>
  <c r="AA35" i="9"/>
  <c r="AB35" i="9"/>
  <c r="AC35" i="9"/>
  <c r="AD35" i="9"/>
  <c r="AE35" i="9"/>
  <c r="X36" i="9"/>
  <c r="Y36" i="9"/>
  <c r="Z36" i="9"/>
  <c r="AA36" i="9"/>
  <c r="AB36" i="9"/>
  <c r="AC36" i="9"/>
  <c r="AD36" i="9"/>
  <c r="AE36" i="9"/>
  <c r="X37" i="9"/>
  <c r="Y37" i="9"/>
  <c r="Z37" i="9"/>
  <c r="AA37" i="9"/>
  <c r="AB37" i="9"/>
  <c r="AC37" i="9"/>
  <c r="AD37" i="9"/>
  <c r="AE37" i="9"/>
  <c r="X39" i="9"/>
  <c r="Y39" i="9"/>
  <c r="Z39" i="9"/>
  <c r="AA39" i="9"/>
  <c r="AB39" i="9"/>
  <c r="AC39" i="9"/>
  <c r="AD39" i="9"/>
  <c r="AE39" i="9"/>
  <c r="X40" i="9"/>
  <c r="Y40" i="9"/>
  <c r="Z40" i="9"/>
  <c r="AA40" i="9"/>
  <c r="AB40" i="9"/>
  <c r="AC40" i="9"/>
  <c r="AD40" i="9"/>
  <c r="AE40" i="9"/>
  <c r="X41" i="9"/>
  <c r="Y41" i="9"/>
  <c r="Z41" i="9"/>
  <c r="AA41" i="9"/>
  <c r="AB41" i="9"/>
  <c r="AC41" i="9"/>
  <c r="AD41" i="9"/>
  <c r="AE41" i="9"/>
  <c r="X42" i="9"/>
  <c r="Y42" i="9"/>
  <c r="Z42" i="9"/>
  <c r="AA42" i="9"/>
  <c r="AB42" i="9"/>
  <c r="AC42" i="9"/>
  <c r="AD42" i="9"/>
  <c r="AE42" i="9"/>
  <c r="X44" i="9"/>
  <c r="Y44" i="9"/>
  <c r="Z44" i="9"/>
  <c r="AA44" i="9"/>
  <c r="AB44" i="9"/>
  <c r="AC44" i="9"/>
  <c r="AD44" i="9"/>
  <c r="AE44" i="9"/>
  <c r="W4" i="9"/>
  <c r="W5" i="9"/>
  <c r="W6" i="9"/>
  <c r="W8" i="9"/>
  <c r="W9" i="9"/>
  <c r="W11" i="9"/>
  <c r="W12" i="9"/>
  <c r="W13" i="9"/>
  <c r="W15" i="9"/>
  <c r="W16" i="9"/>
  <c r="W18" i="9"/>
  <c r="W19" i="9"/>
  <c r="W20" i="9"/>
  <c r="W22" i="9"/>
  <c r="W23" i="9"/>
  <c r="W25" i="9"/>
  <c r="W26" i="9"/>
  <c r="W27" i="9"/>
  <c r="W29" i="9"/>
  <c r="W30" i="9"/>
  <c r="W32" i="9"/>
  <c r="W33" i="9"/>
  <c r="W34" i="9"/>
  <c r="W35" i="9"/>
  <c r="W36" i="9"/>
  <c r="W37" i="9"/>
  <c r="W39" i="9"/>
  <c r="W40" i="9"/>
  <c r="W41" i="9"/>
  <c r="W42" i="9"/>
  <c r="W44" i="9"/>
  <c r="W3" i="9"/>
  <c r="N3" i="9"/>
  <c r="O3" i="9"/>
  <c r="P3" i="9"/>
  <c r="Q3" i="9"/>
  <c r="R3" i="9"/>
  <c r="S3" i="9"/>
  <c r="T3" i="9"/>
  <c r="U3" i="9"/>
  <c r="N4" i="9"/>
  <c r="O4" i="9"/>
  <c r="P4" i="9"/>
  <c r="Q4" i="9"/>
  <c r="R4" i="9"/>
  <c r="S4" i="9"/>
  <c r="T4" i="9"/>
  <c r="U4" i="9"/>
  <c r="N5" i="9"/>
  <c r="O5" i="9"/>
  <c r="P5" i="9"/>
  <c r="Q5" i="9"/>
  <c r="R5" i="9"/>
  <c r="S5" i="9"/>
  <c r="T5" i="9"/>
  <c r="U5" i="9"/>
  <c r="N6" i="9"/>
  <c r="O6" i="9"/>
  <c r="P6" i="9"/>
  <c r="Q6" i="9"/>
  <c r="R6" i="9"/>
  <c r="S6" i="9"/>
  <c r="T6" i="9"/>
  <c r="U6" i="9"/>
  <c r="N8" i="9"/>
  <c r="O8" i="9"/>
  <c r="P8" i="9"/>
  <c r="Q8" i="9"/>
  <c r="R8" i="9"/>
  <c r="S8" i="9"/>
  <c r="T8" i="9"/>
  <c r="U8" i="9"/>
  <c r="N9" i="9"/>
  <c r="O9" i="9"/>
  <c r="P9" i="9"/>
  <c r="Q9" i="9"/>
  <c r="R9" i="9"/>
  <c r="S9" i="9"/>
  <c r="T9" i="9"/>
  <c r="U9" i="9"/>
  <c r="N11" i="9"/>
  <c r="O11" i="9"/>
  <c r="P11" i="9"/>
  <c r="Q11" i="9"/>
  <c r="R11" i="9"/>
  <c r="S11" i="9"/>
  <c r="T11" i="9"/>
  <c r="U11" i="9"/>
  <c r="N12" i="9"/>
  <c r="O12" i="9"/>
  <c r="P12" i="9"/>
  <c r="Q12" i="9"/>
  <c r="R12" i="9"/>
  <c r="S12" i="9"/>
  <c r="T12" i="9"/>
  <c r="U12" i="9"/>
  <c r="N13" i="9"/>
  <c r="O13" i="9"/>
  <c r="P13" i="9"/>
  <c r="Q13" i="9"/>
  <c r="R13" i="9"/>
  <c r="S13" i="9"/>
  <c r="T13" i="9"/>
  <c r="U13" i="9"/>
  <c r="N15" i="9"/>
  <c r="O15" i="9"/>
  <c r="P15" i="9"/>
  <c r="Q15" i="9"/>
  <c r="R15" i="9"/>
  <c r="S15" i="9"/>
  <c r="T15" i="9"/>
  <c r="U15" i="9"/>
  <c r="N16" i="9"/>
  <c r="O16" i="9"/>
  <c r="P16" i="9"/>
  <c r="Q16" i="9"/>
  <c r="R16" i="9"/>
  <c r="S16" i="9"/>
  <c r="T16" i="9"/>
  <c r="U16" i="9"/>
  <c r="N18" i="9"/>
  <c r="O18" i="9"/>
  <c r="P18" i="9"/>
  <c r="Q18" i="9"/>
  <c r="R18" i="9"/>
  <c r="S18" i="9"/>
  <c r="T18" i="9"/>
  <c r="U18" i="9"/>
  <c r="N19" i="9"/>
  <c r="O19" i="9"/>
  <c r="P19" i="9"/>
  <c r="Q19" i="9"/>
  <c r="R19" i="9"/>
  <c r="S19" i="9"/>
  <c r="T19" i="9"/>
  <c r="U19" i="9"/>
  <c r="N20" i="9"/>
  <c r="O20" i="9"/>
  <c r="P20" i="9"/>
  <c r="Q20" i="9"/>
  <c r="R20" i="9"/>
  <c r="S20" i="9"/>
  <c r="T20" i="9"/>
  <c r="U20" i="9"/>
  <c r="N22" i="9"/>
  <c r="O22" i="9"/>
  <c r="P22" i="9"/>
  <c r="Q22" i="9"/>
  <c r="R22" i="9"/>
  <c r="S22" i="9"/>
  <c r="T22" i="9"/>
  <c r="U22" i="9"/>
  <c r="N23" i="9"/>
  <c r="O23" i="9"/>
  <c r="P23" i="9"/>
  <c r="Q23" i="9"/>
  <c r="R23" i="9"/>
  <c r="S23" i="9"/>
  <c r="T23" i="9"/>
  <c r="U23" i="9"/>
  <c r="N25" i="9"/>
  <c r="O25" i="9"/>
  <c r="P25" i="9"/>
  <c r="Q25" i="9"/>
  <c r="R25" i="9"/>
  <c r="S25" i="9"/>
  <c r="T25" i="9"/>
  <c r="U25" i="9"/>
  <c r="N26" i="9"/>
  <c r="O26" i="9"/>
  <c r="P26" i="9"/>
  <c r="Q26" i="9"/>
  <c r="R26" i="9"/>
  <c r="S26" i="9"/>
  <c r="T26" i="9"/>
  <c r="U26" i="9"/>
  <c r="N27" i="9"/>
  <c r="O27" i="9"/>
  <c r="P27" i="9"/>
  <c r="Q27" i="9"/>
  <c r="R27" i="9"/>
  <c r="S27" i="9"/>
  <c r="T27" i="9"/>
  <c r="U27" i="9"/>
  <c r="N29" i="9"/>
  <c r="O29" i="9"/>
  <c r="P29" i="9"/>
  <c r="Q29" i="9"/>
  <c r="R29" i="9"/>
  <c r="S29" i="9"/>
  <c r="T29" i="9"/>
  <c r="U29" i="9"/>
  <c r="N30" i="9"/>
  <c r="O30" i="9"/>
  <c r="P30" i="9"/>
  <c r="Q30" i="9"/>
  <c r="R30" i="9"/>
  <c r="S30" i="9"/>
  <c r="T30" i="9"/>
  <c r="U30" i="9"/>
  <c r="N32" i="9"/>
  <c r="O32" i="9"/>
  <c r="P32" i="9"/>
  <c r="Q32" i="9"/>
  <c r="R32" i="9"/>
  <c r="S32" i="9"/>
  <c r="T32" i="9"/>
  <c r="U32" i="9"/>
  <c r="N33" i="9"/>
  <c r="O33" i="9"/>
  <c r="P33" i="9"/>
  <c r="Q33" i="9"/>
  <c r="R33" i="9"/>
  <c r="S33" i="9"/>
  <c r="T33" i="9"/>
  <c r="U33" i="9"/>
  <c r="N34" i="9"/>
  <c r="O34" i="9"/>
  <c r="P34" i="9"/>
  <c r="Q34" i="9"/>
  <c r="R34" i="9"/>
  <c r="S34" i="9"/>
  <c r="T34" i="9"/>
  <c r="U34" i="9"/>
  <c r="N35" i="9"/>
  <c r="O35" i="9"/>
  <c r="P35" i="9"/>
  <c r="Q35" i="9"/>
  <c r="R35" i="9"/>
  <c r="S35" i="9"/>
  <c r="T35" i="9"/>
  <c r="U35" i="9"/>
  <c r="N36" i="9"/>
  <c r="O36" i="9"/>
  <c r="P36" i="9"/>
  <c r="Q36" i="9"/>
  <c r="R36" i="9"/>
  <c r="S36" i="9"/>
  <c r="T36" i="9"/>
  <c r="U36" i="9"/>
  <c r="N37" i="9"/>
  <c r="O37" i="9"/>
  <c r="P37" i="9"/>
  <c r="Q37" i="9"/>
  <c r="R37" i="9"/>
  <c r="S37" i="9"/>
  <c r="T37" i="9"/>
  <c r="U37" i="9"/>
  <c r="N39" i="9"/>
  <c r="O39" i="9"/>
  <c r="P39" i="9"/>
  <c r="Q39" i="9"/>
  <c r="R39" i="9"/>
  <c r="S39" i="9"/>
  <c r="T39" i="9"/>
  <c r="U39" i="9"/>
  <c r="N40" i="9"/>
  <c r="O40" i="9"/>
  <c r="P40" i="9"/>
  <c r="Q40" i="9"/>
  <c r="R40" i="9"/>
  <c r="S40" i="9"/>
  <c r="T40" i="9"/>
  <c r="U40" i="9"/>
  <c r="N41" i="9"/>
  <c r="O41" i="9"/>
  <c r="P41" i="9"/>
  <c r="Q41" i="9"/>
  <c r="R41" i="9"/>
  <c r="S41" i="9"/>
  <c r="T41" i="9"/>
  <c r="U41" i="9"/>
  <c r="N42" i="9"/>
  <c r="O42" i="9"/>
  <c r="P42" i="9"/>
  <c r="Q42" i="9"/>
  <c r="R42" i="9"/>
  <c r="S42" i="9"/>
  <c r="T42" i="9"/>
  <c r="U42" i="9"/>
  <c r="N44" i="9"/>
  <c r="O44" i="9"/>
  <c r="P44" i="9"/>
  <c r="Q44" i="9"/>
  <c r="R44" i="9"/>
  <c r="S44" i="9"/>
  <c r="T44" i="9"/>
  <c r="U44" i="9"/>
  <c r="M4" i="9"/>
  <c r="M5" i="9"/>
  <c r="M6" i="9"/>
  <c r="M8" i="9"/>
  <c r="M9" i="9"/>
  <c r="M11" i="9"/>
  <c r="M12" i="9"/>
  <c r="M13" i="9"/>
  <c r="M15" i="9"/>
  <c r="M16" i="9"/>
  <c r="M18" i="9"/>
  <c r="M19" i="9"/>
  <c r="M20" i="9"/>
  <c r="M22" i="9"/>
  <c r="M23" i="9"/>
  <c r="M25" i="9"/>
  <c r="M26" i="9"/>
  <c r="M27" i="9"/>
  <c r="M29" i="9"/>
  <c r="M30" i="9"/>
  <c r="M32" i="9"/>
  <c r="M33" i="9"/>
  <c r="M34" i="9"/>
  <c r="M35" i="9"/>
  <c r="M36" i="9"/>
  <c r="M37" i="9"/>
  <c r="M39" i="9"/>
  <c r="M40" i="9"/>
  <c r="M41" i="9"/>
  <c r="M42" i="9"/>
  <c r="M44" i="9"/>
  <c r="M3" i="9"/>
  <c r="D11" i="13" l="1"/>
  <c r="E11" i="13"/>
  <c r="F11" i="13"/>
  <c r="G11" i="13"/>
  <c r="H11" i="13"/>
  <c r="I11" i="13"/>
  <c r="J11" i="13"/>
  <c r="K11" i="13"/>
  <c r="C11" i="13"/>
  <c r="J8" i="13"/>
  <c r="H8" i="13"/>
  <c r="F8" i="13"/>
  <c r="D8" i="13"/>
  <c r="J7" i="13"/>
  <c r="H7" i="13"/>
  <c r="F7" i="13"/>
  <c r="D7" i="13"/>
  <c r="J6" i="13"/>
  <c r="H6" i="13"/>
  <c r="F6" i="13"/>
  <c r="D6" i="13"/>
  <c r="J5" i="13"/>
  <c r="J4" i="13"/>
  <c r="H4" i="13"/>
  <c r="F4" i="13"/>
  <c r="D4" i="13"/>
  <c r="J3" i="13"/>
  <c r="H3" i="13"/>
  <c r="F3" i="13"/>
  <c r="D3" i="13"/>
  <c r="K4" i="12"/>
  <c r="I4" i="12"/>
  <c r="J4" i="12" s="1"/>
  <c r="G4" i="12"/>
  <c r="E4" i="12"/>
  <c r="F4" i="12" s="1"/>
  <c r="C4" i="12"/>
  <c r="D4" i="12" s="1"/>
  <c r="K3" i="12"/>
  <c r="J3" i="12"/>
  <c r="I3" i="12"/>
  <c r="G3" i="12"/>
  <c r="H3" i="12" s="1"/>
  <c r="E3" i="12"/>
  <c r="F3" i="12" s="1"/>
  <c r="D3" i="12"/>
  <c r="C3" i="12"/>
  <c r="T44" i="10"/>
  <c r="R44" i="10"/>
  <c r="P44" i="10"/>
  <c r="O44" i="10"/>
  <c r="N44" i="10"/>
  <c r="M44" i="10"/>
  <c r="L44" i="10"/>
  <c r="J44" i="10"/>
  <c r="S44" i="10" s="1"/>
  <c r="H44" i="10"/>
  <c r="Q44" i="10" s="1"/>
  <c r="F44" i="10"/>
  <c r="D44" i="10"/>
  <c r="J43" i="10"/>
  <c r="H43" i="10"/>
  <c r="F43" i="10"/>
  <c r="D43" i="10"/>
  <c r="J42" i="10"/>
  <c r="H42" i="10"/>
  <c r="F42" i="10"/>
  <c r="D42" i="10"/>
  <c r="T41" i="10"/>
  <c r="R41" i="10"/>
  <c r="P41" i="10"/>
  <c r="N41" i="10"/>
  <c r="L41" i="10"/>
  <c r="J41" i="10"/>
  <c r="S41" i="10" s="1"/>
  <c r="H41" i="10"/>
  <c r="Q41" i="10" s="1"/>
  <c r="F41" i="10"/>
  <c r="O41" i="10" s="1"/>
  <c r="D41" i="10"/>
  <c r="M41" i="10" s="1"/>
  <c r="T40" i="10"/>
  <c r="R40" i="10"/>
  <c r="Q40" i="10"/>
  <c r="P40" i="10"/>
  <c r="O40" i="10"/>
  <c r="N40" i="10"/>
  <c r="M40" i="10"/>
  <c r="L40" i="10"/>
  <c r="J40" i="10"/>
  <c r="S40" i="10" s="1"/>
  <c r="H40" i="10"/>
  <c r="F40" i="10"/>
  <c r="D40" i="10"/>
  <c r="T39" i="10"/>
  <c r="R39" i="10"/>
  <c r="P39" i="10"/>
  <c r="N39" i="10"/>
  <c r="M39" i="10"/>
  <c r="L39" i="10"/>
  <c r="J39" i="10"/>
  <c r="S39" i="10" s="1"/>
  <c r="H39" i="10"/>
  <c r="Q39" i="10" s="1"/>
  <c r="F39" i="10"/>
  <c r="O39" i="10" s="1"/>
  <c r="D39" i="10"/>
  <c r="T37" i="10"/>
  <c r="R37" i="10"/>
  <c r="Q37" i="10"/>
  <c r="P37" i="10"/>
  <c r="N37" i="10"/>
  <c r="L37" i="10"/>
  <c r="J37" i="10"/>
  <c r="S37" i="10" s="1"/>
  <c r="H37" i="10"/>
  <c r="F37" i="10"/>
  <c r="O37" i="10" s="1"/>
  <c r="D37" i="10"/>
  <c r="M37" i="10" s="1"/>
  <c r="J36" i="10"/>
  <c r="H36" i="10"/>
  <c r="F36" i="10"/>
  <c r="D36" i="10"/>
  <c r="J35" i="10"/>
  <c r="H35" i="10"/>
  <c r="F35" i="10"/>
  <c r="D35" i="10"/>
  <c r="T34" i="10"/>
  <c r="R34" i="10"/>
  <c r="P34" i="10"/>
  <c r="O34" i="10"/>
  <c r="N34" i="10"/>
  <c r="L34" i="10"/>
  <c r="J34" i="10"/>
  <c r="S34" i="10" s="1"/>
  <c r="H34" i="10"/>
  <c r="Q34" i="10" s="1"/>
  <c r="F34" i="10"/>
  <c r="D34" i="10"/>
  <c r="M34" i="10" s="1"/>
  <c r="T33" i="10"/>
  <c r="R33" i="10"/>
  <c r="Q33" i="10"/>
  <c r="P33" i="10"/>
  <c r="N33" i="10"/>
  <c r="M33" i="10"/>
  <c r="L33" i="10"/>
  <c r="J33" i="10"/>
  <c r="S33" i="10" s="1"/>
  <c r="H33" i="10"/>
  <c r="F33" i="10"/>
  <c r="O33" i="10" s="1"/>
  <c r="D33" i="10"/>
  <c r="T32" i="10"/>
  <c r="R32" i="10"/>
  <c r="P32" i="10"/>
  <c r="N32" i="10"/>
  <c r="L32" i="10"/>
  <c r="J32" i="10"/>
  <c r="S32" i="10" s="1"/>
  <c r="H32" i="10"/>
  <c r="Q32" i="10" s="1"/>
  <c r="F32" i="10"/>
  <c r="O32" i="10" s="1"/>
  <c r="D32" i="10"/>
  <c r="M32" i="10" s="1"/>
  <c r="T30" i="10"/>
  <c r="R30" i="10"/>
  <c r="P30" i="10"/>
  <c r="O30" i="10"/>
  <c r="N30" i="10"/>
  <c r="M30" i="10"/>
  <c r="L30" i="10"/>
  <c r="J30" i="10"/>
  <c r="S30" i="10" s="1"/>
  <c r="H30" i="10"/>
  <c r="Q30" i="10" s="1"/>
  <c r="F30" i="10"/>
  <c r="D30" i="10"/>
  <c r="J29" i="10"/>
  <c r="H29" i="10"/>
  <c r="F29" i="10"/>
  <c r="D29" i="10"/>
  <c r="J28" i="10"/>
  <c r="H28" i="10"/>
  <c r="F28" i="10"/>
  <c r="D28" i="10"/>
  <c r="T27" i="10"/>
  <c r="R27" i="10"/>
  <c r="P27" i="10"/>
  <c r="N27" i="10"/>
  <c r="L27" i="10"/>
  <c r="J27" i="10"/>
  <c r="S27" i="10" s="1"/>
  <c r="H27" i="10"/>
  <c r="Q27" i="10" s="1"/>
  <c r="F27" i="10"/>
  <c r="O27" i="10" s="1"/>
  <c r="D27" i="10"/>
  <c r="M27" i="10" s="1"/>
  <c r="T26" i="10"/>
  <c r="R26" i="10"/>
  <c r="Q26" i="10"/>
  <c r="P26" i="10"/>
  <c r="O26" i="10"/>
  <c r="N26" i="10"/>
  <c r="L26" i="10"/>
  <c r="J26" i="10"/>
  <c r="S26" i="10" s="1"/>
  <c r="H26" i="10"/>
  <c r="F26" i="10"/>
  <c r="D26" i="10"/>
  <c r="M26" i="10" s="1"/>
  <c r="T25" i="10"/>
  <c r="R25" i="10"/>
  <c r="P25" i="10"/>
  <c r="N25" i="10"/>
  <c r="M25" i="10"/>
  <c r="L25" i="10"/>
  <c r="J25" i="10"/>
  <c r="S25" i="10" s="1"/>
  <c r="H25" i="10"/>
  <c r="Q25" i="10" s="1"/>
  <c r="F25" i="10"/>
  <c r="O25" i="10" s="1"/>
  <c r="D25" i="10"/>
  <c r="T23" i="10"/>
  <c r="R23" i="10"/>
  <c r="Q23" i="10"/>
  <c r="P23" i="10"/>
  <c r="N23" i="10"/>
  <c r="L23" i="10"/>
  <c r="J23" i="10"/>
  <c r="S23" i="10" s="1"/>
  <c r="H23" i="10"/>
  <c r="F23" i="10"/>
  <c r="O23" i="10" s="1"/>
  <c r="D23" i="10"/>
  <c r="M23" i="10" s="1"/>
  <c r="T22" i="10"/>
  <c r="R22" i="10"/>
  <c r="P22" i="10"/>
  <c r="O22" i="10"/>
  <c r="N22" i="10"/>
  <c r="L22" i="10"/>
  <c r="J22" i="10"/>
  <c r="S22" i="10" s="1"/>
  <c r="H22" i="10"/>
  <c r="Q22" i="10" s="1"/>
  <c r="F22" i="10"/>
  <c r="D22" i="10"/>
  <c r="M22" i="10" s="1"/>
  <c r="J21" i="10"/>
  <c r="H21" i="10"/>
  <c r="F21" i="10"/>
  <c r="D21" i="10"/>
  <c r="T20" i="10"/>
  <c r="R20" i="10"/>
  <c r="Q20" i="10"/>
  <c r="P20" i="10"/>
  <c r="O20" i="10"/>
  <c r="N20" i="10"/>
  <c r="L20" i="10"/>
  <c r="J20" i="10"/>
  <c r="S20" i="10" s="1"/>
  <c r="H20" i="10"/>
  <c r="F20" i="10"/>
  <c r="D20" i="10"/>
  <c r="M20" i="10" s="1"/>
  <c r="T19" i="10"/>
  <c r="R19" i="10"/>
  <c r="P19" i="10"/>
  <c r="N19" i="10"/>
  <c r="M19" i="10"/>
  <c r="L19" i="10"/>
  <c r="J19" i="10"/>
  <c r="S19" i="10" s="1"/>
  <c r="H19" i="10"/>
  <c r="Q19" i="10" s="1"/>
  <c r="F19" i="10"/>
  <c r="O19" i="10" s="1"/>
  <c r="D19" i="10"/>
  <c r="T18" i="10"/>
  <c r="R18" i="10"/>
  <c r="Q18" i="10"/>
  <c r="P18" i="10"/>
  <c r="N18" i="10"/>
  <c r="L18" i="10"/>
  <c r="J18" i="10"/>
  <c r="S18" i="10" s="1"/>
  <c r="H18" i="10"/>
  <c r="F18" i="10"/>
  <c r="O18" i="10" s="1"/>
  <c r="D18" i="10"/>
  <c r="M18" i="10" s="1"/>
  <c r="T16" i="10"/>
  <c r="R16" i="10"/>
  <c r="P16" i="10"/>
  <c r="N16" i="10"/>
  <c r="L16" i="10"/>
  <c r="J16" i="10"/>
  <c r="S16" i="10" s="1"/>
  <c r="H16" i="10"/>
  <c r="Q16" i="10" s="1"/>
  <c r="F16" i="10"/>
  <c r="O16" i="10" s="1"/>
  <c r="D16" i="10"/>
  <c r="M16" i="10" s="1"/>
  <c r="T15" i="10"/>
  <c r="R15" i="10"/>
  <c r="Q15" i="10"/>
  <c r="P15" i="10"/>
  <c r="N15" i="10"/>
  <c r="M15" i="10"/>
  <c r="L15" i="10"/>
  <c r="J15" i="10"/>
  <c r="S15" i="10" s="1"/>
  <c r="H15" i="10"/>
  <c r="F15" i="10"/>
  <c r="O15" i="10" s="1"/>
  <c r="D15" i="10"/>
  <c r="J14" i="10"/>
  <c r="H14" i="10"/>
  <c r="F14" i="10"/>
  <c r="D14" i="10"/>
  <c r="T13" i="10"/>
  <c r="R13" i="10"/>
  <c r="P13" i="10"/>
  <c r="O13" i="10"/>
  <c r="N13" i="10"/>
  <c r="M13" i="10"/>
  <c r="L13" i="10"/>
  <c r="J13" i="10"/>
  <c r="S13" i="10" s="1"/>
  <c r="H13" i="10"/>
  <c r="Q13" i="10" s="1"/>
  <c r="F13" i="10"/>
  <c r="D13" i="10"/>
  <c r="T12" i="10"/>
  <c r="R12" i="10"/>
  <c r="Q12" i="10"/>
  <c r="P12" i="10"/>
  <c r="N12" i="10"/>
  <c r="L12" i="10"/>
  <c r="J12" i="10"/>
  <c r="S12" i="10" s="1"/>
  <c r="H12" i="10"/>
  <c r="F12" i="10"/>
  <c r="O12" i="10" s="1"/>
  <c r="D12" i="10"/>
  <c r="M12" i="10" s="1"/>
  <c r="T11" i="10"/>
  <c r="R11" i="10"/>
  <c r="Q11" i="10"/>
  <c r="P11" i="10"/>
  <c r="O11" i="10"/>
  <c r="N11" i="10"/>
  <c r="L11" i="10"/>
  <c r="J11" i="10"/>
  <c r="S11" i="10" s="1"/>
  <c r="H11" i="10"/>
  <c r="F11" i="10"/>
  <c r="D11" i="10"/>
  <c r="M11" i="10" s="1"/>
  <c r="T9" i="10"/>
  <c r="R9" i="10"/>
  <c r="Q9" i="10"/>
  <c r="P9" i="10"/>
  <c r="N9" i="10"/>
  <c r="M9" i="10"/>
  <c r="L9" i="10"/>
  <c r="J9" i="10"/>
  <c r="S9" i="10" s="1"/>
  <c r="H9" i="10"/>
  <c r="F9" i="10"/>
  <c r="O9" i="10" s="1"/>
  <c r="D9" i="10"/>
  <c r="T8" i="10"/>
  <c r="R8" i="10"/>
  <c r="Q8" i="10"/>
  <c r="P8" i="10"/>
  <c r="N8" i="10"/>
  <c r="L8" i="10"/>
  <c r="J8" i="10"/>
  <c r="S8" i="10" s="1"/>
  <c r="H8" i="10"/>
  <c r="F8" i="10"/>
  <c r="O8" i="10" s="1"/>
  <c r="D8" i="10"/>
  <c r="M8" i="10" s="1"/>
  <c r="J7" i="10"/>
  <c r="H7" i="10"/>
  <c r="F7" i="10"/>
  <c r="D7" i="10"/>
  <c r="T6" i="10"/>
  <c r="R6" i="10"/>
  <c r="Q6" i="10"/>
  <c r="P6" i="10"/>
  <c r="N6" i="10"/>
  <c r="L6" i="10"/>
  <c r="J6" i="10"/>
  <c r="S6" i="10" s="1"/>
  <c r="H6" i="10"/>
  <c r="F6" i="10"/>
  <c r="O6" i="10" s="1"/>
  <c r="D6" i="10"/>
  <c r="M6" i="10" s="1"/>
  <c r="T5" i="10"/>
  <c r="R5" i="10"/>
  <c r="Q5" i="10"/>
  <c r="P5" i="10"/>
  <c r="O5" i="10"/>
  <c r="N5" i="10"/>
  <c r="L5" i="10"/>
  <c r="J5" i="10"/>
  <c r="S5" i="10" s="1"/>
  <c r="H5" i="10"/>
  <c r="F5" i="10"/>
  <c r="D5" i="10"/>
  <c r="M5" i="10" s="1"/>
  <c r="T4" i="10"/>
  <c r="R4" i="10"/>
  <c r="Q4" i="10"/>
  <c r="P4" i="10"/>
  <c r="N4" i="10"/>
  <c r="M4" i="10"/>
  <c r="L4" i="10"/>
  <c r="J4" i="10"/>
  <c r="S4" i="10" s="1"/>
  <c r="H4" i="10"/>
  <c r="F4" i="10"/>
  <c r="O4" i="10" s="1"/>
  <c r="D4" i="10"/>
  <c r="T3" i="10"/>
  <c r="R3" i="10"/>
  <c r="Q3" i="10"/>
  <c r="P3" i="10"/>
  <c r="N3" i="10"/>
  <c r="L3" i="10"/>
  <c r="J3" i="10"/>
  <c r="S3" i="10" s="1"/>
  <c r="H3" i="10"/>
  <c r="F3" i="10"/>
  <c r="O3" i="10" s="1"/>
  <c r="D3" i="10"/>
  <c r="M3" i="10" s="1"/>
  <c r="J44" i="9"/>
  <c r="H44" i="9"/>
  <c r="F44" i="9"/>
  <c r="D44" i="9"/>
  <c r="J43" i="9"/>
  <c r="H43" i="9"/>
  <c r="F43" i="9"/>
  <c r="D43" i="9"/>
  <c r="J42" i="9"/>
  <c r="H42" i="9"/>
  <c r="F42" i="9"/>
  <c r="D42" i="9"/>
  <c r="J41" i="9"/>
  <c r="H41" i="9"/>
  <c r="F41" i="9"/>
  <c r="D41" i="9"/>
  <c r="J40" i="9"/>
  <c r="H40" i="9"/>
  <c r="F40" i="9"/>
  <c r="D40" i="9"/>
  <c r="J39" i="9"/>
  <c r="H39" i="9"/>
  <c r="F39" i="9"/>
  <c r="D39" i="9"/>
  <c r="J37" i="9"/>
  <c r="H37" i="9"/>
  <c r="F37" i="9"/>
  <c r="D37" i="9"/>
  <c r="J36" i="9"/>
  <c r="H36" i="9"/>
  <c r="F36" i="9"/>
  <c r="D36" i="9"/>
  <c r="J35" i="9"/>
  <c r="H35" i="9"/>
  <c r="F35" i="9"/>
  <c r="D35" i="9"/>
  <c r="J34" i="9"/>
  <c r="H34" i="9"/>
  <c r="F34" i="9"/>
  <c r="D34" i="9"/>
  <c r="J33" i="9"/>
  <c r="H33" i="9"/>
  <c r="F33" i="9"/>
  <c r="D33" i="9"/>
  <c r="J32" i="9"/>
  <c r="H32" i="9"/>
  <c r="F32" i="9"/>
  <c r="D32" i="9"/>
  <c r="J30" i="9"/>
  <c r="H30" i="9"/>
  <c r="F30" i="9"/>
  <c r="D30" i="9"/>
  <c r="J29" i="9"/>
  <c r="H29" i="9"/>
  <c r="F29" i="9"/>
  <c r="D29" i="9"/>
  <c r="J27" i="9"/>
  <c r="H27" i="9"/>
  <c r="F27" i="9"/>
  <c r="D27" i="9"/>
  <c r="J26" i="9"/>
  <c r="H26" i="9"/>
  <c r="F26" i="9"/>
  <c r="D26" i="9"/>
  <c r="J25" i="9"/>
  <c r="H25" i="9"/>
  <c r="F25" i="9"/>
  <c r="D25" i="9"/>
  <c r="J23" i="9"/>
  <c r="H23" i="9"/>
  <c r="F23" i="9"/>
  <c r="D23" i="9"/>
  <c r="J22" i="9"/>
  <c r="H22" i="9"/>
  <c r="F22" i="9"/>
  <c r="D22" i="9"/>
  <c r="J20" i="9"/>
  <c r="H20" i="9"/>
  <c r="F20" i="9"/>
  <c r="D20" i="9"/>
  <c r="J19" i="9"/>
  <c r="H19" i="9"/>
  <c r="F19" i="9"/>
  <c r="D19" i="9"/>
  <c r="J18" i="9"/>
  <c r="H18" i="9"/>
  <c r="F18" i="9"/>
  <c r="D18" i="9"/>
  <c r="J16" i="9"/>
  <c r="H16" i="9"/>
  <c r="F16" i="9"/>
  <c r="D16" i="9"/>
  <c r="J15" i="9"/>
  <c r="H15" i="9"/>
  <c r="F15" i="9"/>
  <c r="D15" i="9"/>
  <c r="J13" i="9"/>
  <c r="H13" i="9"/>
  <c r="F13" i="9"/>
  <c r="D13" i="9"/>
  <c r="J12" i="9"/>
  <c r="H12" i="9"/>
  <c r="F12" i="9"/>
  <c r="D12" i="9"/>
  <c r="J11" i="9"/>
  <c r="H11" i="9"/>
  <c r="F11" i="9"/>
  <c r="D11" i="9"/>
  <c r="J9" i="9"/>
  <c r="H9" i="9"/>
  <c r="F9" i="9"/>
  <c r="D9" i="9"/>
  <c r="J8" i="9"/>
  <c r="H8" i="9"/>
  <c r="F8" i="9"/>
  <c r="D8" i="9"/>
  <c r="J6" i="9"/>
  <c r="H6" i="9"/>
  <c r="F6" i="9"/>
  <c r="D6" i="9"/>
  <c r="J5" i="9"/>
  <c r="H5" i="9"/>
  <c r="F5" i="9"/>
  <c r="D5" i="9"/>
  <c r="J4" i="9"/>
  <c r="H4" i="9"/>
  <c r="F4" i="9"/>
  <c r="D4" i="9"/>
  <c r="J3" i="9"/>
  <c r="H3" i="9"/>
  <c r="F3" i="9"/>
  <c r="D3" i="9"/>
  <c r="C15" i="8"/>
  <c r="D15" i="8"/>
  <c r="E15" i="8"/>
  <c r="F15" i="8"/>
  <c r="G15" i="8"/>
  <c r="H15" i="8"/>
  <c r="I15" i="8"/>
  <c r="J15" i="8"/>
  <c r="B15" i="8"/>
  <c r="C2" i="8"/>
  <c r="J14" i="8"/>
  <c r="D11" i="8"/>
  <c r="D14" i="8" s="1"/>
  <c r="F11" i="8"/>
  <c r="F14" i="8" s="1"/>
  <c r="H11" i="8"/>
  <c r="H14" i="8" s="1"/>
  <c r="J11" i="8"/>
  <c r="B11" i="8"/>
  <c r="B14" i="8" s="1"/>
  <c r="I12" i="8"/>
  <c r="I10" i="8"/>
  <c r="I9" i="8"/>
  <c r="I8" i="8"/>
  <c r="I7" i="8"/>
  <c r="I6" i="8"/>
  <c r="I5" i="8"/>
  <c r="I4" i="8"/>
  <c r="I3" i="8"/>
  <c r="I2" i="8"/>
  <c r="G12" i="8"/>
  <c r="G10" i="8"/>
  <c r="G9" i="8"/>
  <c r="G8" i="8"/>
  <c r="G7" i="8"/>
  <c r="G6" i="8"/>
  <c r="G5" i="8"/>
  <c r="G4" i="8"/>
  <c r="G3" i="8"/>
  <c r="G2" i="8"/>
  <c r="E12" i="8"/>
  <c r="E10" i="8"/>
  <c r="E9" i="8"/>
  <c r="E8" i="8"/>
  <c r="E7" i="8"/>
  <c r="E6" i="8"/>
  <c r="E5" i="8"/>
  <c r="E4" i="8"/>
  <c r="E3" i="8"/>
  <c r="E2" i="8"/>
  <c r="C3" i="8"/>
  <c r="C4" i="8"/>
  <c r="C5" i="8"/>
  <c r="C6" i="8"/>
  <c r="C7" i="8"/>
  <c r="C8" i="8"/>
  <c r="C9" i="8"/>
  <c r="C10" i="8"/>
  <c r="C12" i="8"/>
  <c r="H4" i="12" l="1"/>
  <c r="I11" i="8"/>
  <c r="I14" i="8" s="1"/>
  <c r="E11" i="8"/>
  <c r="E14" i="8" s="1"/>
  <c r="C11" i="8"/>
  <c r="C14" i="8" s="1"/>
  <c r="G11" i="8"/>
  <c r="G14" i="8" s="1"/>
  <c r="C53" i="7"/>
  <c r="C9" i="7"/>
  <c r="D24" i="7"/>
  <c r="E24" i="7"/>
  <c r="F24" i="7"/>
  <c r="G24" i="7"/>
  <c r="H24" i="7"/>
  <c r="I24" i="7"/>
  <c r="J24" i="7"/>
  <c r="K24" i="7"/>
  <c r="D32" i="7"/>
  <c r="E32" i="7"/>
  <c r="F32" i="7"/>
  <c r="G32" i="7"/>
  <c r="H32" i="7"/>
  <c r="I32" i="7"/>
  <c r="J32" i="7"/>
  <c r="K32" i="7"/>
  <c r="D40" i="7"/>
  <c r="E40" i="7"/>
  <c r="F40" i="7"/>
  <c r="G40" i="7"/>
  <c r="H40" i="7"/>
  <c r="I40" i="7"/>
  <c r="J40" i="7"/>
  <c r="K40" i="7"/>
  <c r="D48" i="7"/>
  <c r="E48" i="7"/>
  <c r="F48" i="7"/>
  <c r="G48" i="7"/>
  <c r="H48" i="7"/>
  <c r="I48" i="7"/>
  <c r="J48" i="7"/>
  <c r="K48" i="7"/>
  <c r="C48" i="7"/>
  <c r="C40" i="7"/>
  <c r="C32" i="7"/>
  <c r="C24" i="7"/>
  <c r="D16" i="7"/>
  <c r="E16" i="7"/>
  <c r="F16" i="7"/>
  <c r="G16" i="7"/>
  <c r="H16" i="7"/>
  <c r="I16" i="7"/>
  <c r="J16" i="7"/>
  <c r="K16" i="7"/>
  <c r="D8" i="7"/>
  <c r="E8" i="7"/>
  <c r="F8" i="7"/>
  <c r="G8" i="7"/>
  <c r="H8" i="7"/>
  <c r="I8" i="7"/>
  <c r="J8" i="7"/>
  <c r="K8" i="7"/>
  <c r="C16" i="7"/>
  <c r="C8" i="7"/>
  <c r="B48" i="7"/>
  <c r="B40" i="7"/>
  <c r="B39" i="7"/>
  <c r="B32" i="7"/>
  <c r="B24" i="7"/>
  <c r="B16" i="7"/>
  <c r="G1" i="7"/>
  <c r="I3" i="7"/>
  <c r="G3" i="7"/>
  <c r="E3" i="7"/>
  <c r="F3" i="7" s="1"/>
  <c r="C3" i="7"/>
  <c r="I4" i="7"/>
  <c r="G4" i="7"/>
  <c r="H4" i="7" s="1"/>
  <c r="E4" i="7"/>
  <c r="C4" i="7"/>
  <c r="I5" i="7"/>
  <c r="G5" i="7"/>
  <c r="E5" i="7"/>
  <c r="F5" i="7" s="1"/>
  <c r="C5" i="7"/>
  <c r="I6" i="7"/>
  <c r="G6" i="7"/>
  <c r="H6" i="7" s="1"/>
  <c r="E6" i="7"/>
  <c r="C6" i="7"/>
  <c r="I7" i="7"/>
  <c r="G7" i="7"/>
  <c r="E7" i="7"/>
  <c r="F7" i="7" s="1"/>
  <c r="C7" i="7"/>
  <c r="I9" i="7"/>
  <c r="G9" i="7"/>
  <c r="H9" i="7" s="1"/>
  <c r="E9" i="7"/>
  <c r="I10" i="7"/>
  <c r="G10" i="7"/>
  <c r="E10" i="7"/>
  <c r="F10" i="7" s="1"/>
  <c r="C10" i="7"/>
  <c r="I11" i="7"/>
  <c r="G11" i="7"/>
  <c r="H11" i="7" s="1"/>
  <c r="E11" i="7"/>
  <c r="C11" i="7"/>
  <c r="I12" i="7"/>
  <c r="G12" i="7"/>
  <c r="E12" i="7"/>
  <c r="F12" i="7" s="1"/>
  <c r="C12" i="7"/>
  <c r="I13" i="7"/>
  <c r="G13" i="7"/>
  <c r="H13" i="7" s="1"/>
  <c r="E13" i="7"/>
  <c r="C13" i="7"/>
  <c r="I14" i="7"/>
  <c r="G14" i="7"/>
  <c r="E14" i="7"/>
  <c r="F14" i="7" s="1"/>
  <c r="C14" i="7"/>
  <c r="I15" i="7"/>
  <c r="G15" i="7"/>
  <c r="H15" i="7" s="1"/>
  <c r="E15" i="7"/>
  <c r="C15" i="7"/>
  <c r="I17" i="7"/>
  <c r="G17" i="7"/>
  <c r="E17" i="7"/>
  <c r="F17" i="7" s="1"/>
  <c r="C17" i="7"/>
  <c r="I18" i="7"/>
  <c r="G18" i="7"/>
  <c r="H18" i="7" s="1"/>
  <c r="E18" i="7"/>
  <c r="C18" i="7"/>
  <c r="I19" i="7"/>
  <c r="G19" i="7"/>
  <c r="E19" i="7"/>
  <c r="F19" i="7" s="1"/>
  <c r="C19" i="7"/>
  <c r="I20" i="7"/>
  <c r="G20" i="7"/>
  <c r="H20" i="7" s="1"/>
  <c r="E20" i="7"/>
  <c r="C20" i="7"/>
  <c r="I21" i="7"/>
  <c r="G21" i="7"/>
  <c r="E21" i="7"/>
  <c r="F21" i="7" s="1"/>
  <c r="C21" i="7"/>
  <c r="I22" i="7"/>
  <c r="G22" i="7"/>
  <c r="H22" i="7" s="1"/>
  <c r="E22" i="7"/>
  <c r="C22" i="7"/>
  <c r="I23" i="7"/>
  <c r="G23" i="7"/>
  <c r="E23" i="7"/>
  <c r="F23" i="7" s="1"/>
  <c r="C23" i="7"/>
  <c r="I25" i="7"/>
  <c r="G25" i="7"/>
  <c r="H25" i="7" s="1"/>
  <c r="E25" i="7"/>
  <c r="C25" i="7"/>
  <c r="I26" i="7"/>
  <c r="G26" i="7"/>
  <c r="E26" i="7"/>
  <c r="F26" i="7" s="1"/>
  <c r="C26" i="7"/>
  <c r="I27" i="7"/>
  <c r="G27" i="7"/>
  <c r="H27" i="7" s="1"/>
  <c r="E27" i="7"/>
  <c r="C27" i="7"/>
  <c r="I28" i="7"/>
  <c r="G28" i="7"/>
  <c r="E28" i="7"/>
  <c r="F28" i="7" s="1"/>
  <c r="C28" i="7"/>
  <c r="I29" i="7"/>
  <c r="G29" i="7"/>
  <c r="H29" i="7" s="1"/>
  <c r="E29" i="7"/>
  <c r="C29" i="7"/>
  <c r="I30" i="7"/>
  <c r="G30" i="7"/>
  <c r="E30" i="7"/>
  <c r="F30" i="7" s="1"/>
  <c r="C30" i="7"/>
  <c r="I31" i="7"/>
  <c r="G31" i="7"/>
  <c r="H31" i="7" s="1"/>
  <c r="E31" i="7"/>
  <c r="C31" i="7"/>
  <c r="I33" i="7"/>
  <c r="G33" i="7"/>
  <c r="E33" i="7"/>
  <c r="F33" i="7" s="1"/>
  <c r="C33" i="7"/>
  <c r="I34" i="7"/>
  <c r="G34" i="7"/>
  <c r="H34" i="7" s="1"/>
  <c r="E34" i="7"/>
  <c r="C34" i="7"/>
  <c r="I35" i="7"/>
  <c r="G35" i="7"/>
  <c r="E35" i="7"/>
  <c r="F35" i="7" s="1"/>
  <c r="C35" i="7"/>
  <c r="I36" i="7"/>
  <c r="G36" i="7"/>
  <c r="H36" i="7" s="1"/>
  <c r="E36" i="7"/>
  <c r="C36" i="7"/>
  <c r="I37" i="7"/>
  <c r="G37" i="7"/>
  <c r="E37" i="7"/>
  <c r="F37" i="7" s="1"/>
  <c r="C37" i="7"/>
  <c r="I38" i="7"/>
  <c r="G38" i="7"/>
  <c r="H38" i="7" s="1"/>
  <c r="E38" i="7"/>
  <c r="C38" i="7"/>
  <c r="I39" i="7"/>
  <c r="G39" i="7"/>
  <c r="E39" i="7"/>
  <c r="F39" i="7" s="1"/>
  <c r="C39" i="7"/>
  <c r="I41" i="7"/>
  <c r="G41" i="7"/>
  <c r="H41" i="7" s="1"/>
  <c r="E41" i="7"/>
  <c r="C41" i="7"/>
  <c r="I42" i="7"/>
  <c r="G42" i="7"/>
  <c r="E42" i="7"/>
  <c r="F42" i="7" s="1"/>
  <c r="C42" i="7"/>
  <c r="I43" i="7"/>
  <c r="G43" i="7"/>
  <c r="H43" i="7" s="1"/>
  <c r="E43" i="7"/>
  <c r="C43" i="7"/>
  <c r="I44" i="7"/>
  <c r="G44" i="7"/>
  <c r="E44" i="7"/>
  <c r="F44" i="7" s="1"/>
  <c r="C44" i="7"/>
  <c r="I45" i="7"/>
  <c r="G45" i="7"/>
  <c r="H45" i="7" s="1"/>
  <c r="E45" i="7"/>
  <c r="C45" i="7"/>
  <c r="I46" i="7"/>
  <c r="G46" i="7"/>
  <c r="E46" i="7"/>
  <c r="F46" i="7" s="1"/>
  <c r="C46" i="7"/>
  <c r="I47" i="7"/>
  <c r="G47" i="7"/>
  <c r="H47" i="7" s="1"/>
  <c r="E47" i="7"/>
  <c r="C47" i="7"/>
  <c r="I49" i="7"/>
  <c r="G49" i="7"/>
  <c r="E49" i="7"/>
  <c r="F49" i="7" s="1"/>
  <c r="C49" i="7"/>
  <c r="I50" i="7"/>
  <c r="G50" i="7"/>
  <c r="H50" i="7" s="1"/>
  <c r="E50" i="7"/>
  <c r="C50" i="7"/>
  <c r="I51" i="7"/>
  <c r="G51" i="7"/>
  <c r="E51" i="7"/>
  <c r="F51" i="7" s="1"/>
  <c r="C51" i="7"/>
  <c r="I52" i="7"/>
  <c r="G52" i="7"/>
  <c r="H52" i="7" s="1"/>
  <c r="E52" i="7"/>
  <c r="C52" i="7"/>
  <c r="I53" i="7"/>
  <c r="G53" i="7"/>
  <c r="E53" i="7"/>
  <c r="F53" i="7" s="1"/>
  <c r="C2" i="7"/>
  <c r="E2" i="7"/>
  <c r="G2" i="7"/>
  <c r="I2" i="7"/>
  <c r="C1" i="7"/>
  <c r="E1" i="7"/>
  <c r="I1" i="7"/>
  <c r="A38" i="7"/>
  <c r="B38" i="7"/>
  <c r="K38" i="7"/>
  <c r="J38" i="7" s="1"/>
  <c r="A39" i="7"/>
  <c r="K39" i="7"/>
  <c r="A41" i="7"/>
  <c r="B41" i="7"/>
  <c r="K41" i="7"/>
  <c r="A42" i="7"/>
  <c r="B42" i="7"/>
  <c r="K42" i="7"/>
  <c r="A43" i="7"/>
  <c r="B43" i="7"/>
  <c r="K43" i="7"/>
  <c r="A44" i="7"/>
  <c r="B44" i="7"/>
  <c r="K44" i="7"/>
  <c r="A45" i="7"/>
  <c r="B45" i="7"/>
  <c r="K45" i="7"/>
  <c r="A46" i="7"/>
  <c r="B46" i="7"/>
  <c r="K46" i="7"/>
  <c r="A47" i="7"/>
  <c r="B47" i="7"/>
  <c r="K47" i="7"/>
  <c r="A49" i="7"/>
  <c r="B49" i="7"/>
  <c r="K49" i="7"/>
  <c r="A50" i="7"/>
  <c r="B50" i="7"/>
  <c r="K50" i="7"/>
  <c r="A51" i="7"/>
  <c r="B51" i="7"/>
  <c r="K51" i="7"/>
  <c r="A52" i="7"/>
  <c r="B52" i="7"/>
  <c r="K52" i="7"/>
  <c r="A53" i="7"/>
  <c r="B53" i="7"/>
  <c r="K53" i="7"/>
  <c r="A3" i="7"/>
  <c r="B3" i="7"/>
  <c r="K3" i="7"/>
  <c r="A4" i="7"/>
  <c r="B4" i="7"/>
  <c r="K4" i="7"/>
  <c r="A5" i="7"/>
  <c r="B5" i="7"/>
  <c r="K5" i="7"/>
  <c r="A6" i="7"/>
  <c r="B6" i="7"/>
  <c r="K6" i="7"/>
  <c r="A7" i="7"/>
  <c r="B7" i="7"/>
  <c r="K7" i="7"/>
  <c r="A9" i="7"/>
  <c r="B9" i="7"/>
  <c r="B8" i="7" s="1"/>
  <c r="K9" i="7"/>
  <c r="A10" i="7"/>
  <c r="B10" i="7"/>
  <c r="K10" i="7"/>
  <c r="A11" i="7"/>
  <c r="B11" i="7"/>
  <c r="K11" i="7"/>
  <c r="A12" i="7"/>
  <c r="B12" i="7"/>
  <c r="K12" i="7"/>
  <c r="A13" i="7"/>
  <c r="B13" i="7"/>
  <c r="K13" i="7"/>
  <c r="A14" i="7"/>
  <c r="B14" i="7"/>
  <c r="K14" i="7"/>
  <c r="A15" i="7"/>
  <c r="B15" i="7"/>
  <c r="K15" i="7"/>
  <c r="A17" i="7"/>
  <c r="B17" i="7"/>
  <c r="K17" i="7"/>
  <c r="A18" i="7"/>
  <c r="B18" i="7"/>
  <c r="K18" i="7"/>
  <c r="A19" i="7"/>
  <c r="B19" i="7"/>
  <c r="K19" i="7"/>
  <c r="A20" i="7"/>
  <c r="B20" i="7"/>
  <c r="K20" i="7"/>
  <c r="A21" i="7"/>
  <c r="B21" i="7"/>
  <c r="K21" i="7"/>
  <c r="A22" i="7"/>
  <c r="B22" i="7"/>
  <c r="K22" i="7"/>
  <c r="A23" i="7"/>
  <c r="B23" i="7"/>
  <c r="K23" i="7"/>
  <c r="A25" i="7"/>
  <c r="B25" i="7"/>
  <c r="K25" i="7"/>
  <c r="A26" i="7"/>
  <c r="B26" i="7"/>
  <c r="K26" i="7"/>
  <c r="A27" i="7"/>
  <c r="B27" i="7"/>
  <c r="K27" i="7"/>
  <c r="A28" i="7"/>
  <c r="B28" i="7"/>
  <c r="K28" i="7"/>
  <c r="A29" i="7"/>
  <c r="B29" i="7"/>
  <c r="K29" i="7"/>
  <c r="A30" i="7"/>
  <c r="B30" i="7"/>
  <c r="K30" i="7"/>
  <c r="A31" i="7"/>
  <c r="B31" i="7"/>
  <c r="K31" i="7"/>
  <c r="A33" i="7"/>
  <c r="B33" i="7"/>
  <c r="K33" i="7"/>
  <c r="A34" i="7"/>
  <c r="B34" i="7"/>
  <c r="K34" i="7"/>
  <c r="A35" i="7"/>
  <c r="B35" i="7"/>
  <c r="K35" i="7"/>
  <c r="A36" i="7"/>
  <c r="B36" i="7"/>
  <c r="K36" i="7"/>
  <c r="A37" i="7"/>
  <c r="B37" i="7"/>
  <c r="K37" i="7"/>
  <c r="A2" i="7"/>
  <c r="B2" i="7"/>
  <c r="K2" i="7"/>
  <c r="K1" i="7"/>
  <c r="B1" i="7"/>
  <c r="A1" i="7"/>
  <c r="F16" i="5"/>
  <c r="G16" i="5"/>
  <c r="H16" i="5"/>
  <c r="I16" i="5"/>
  <c r="F14" i="5"/>
  <c r="G14" i="5"/>
  <c r="H14" i="5"/>
  <c r="I3" i="1"/>
  <c r="I4" i="1"/>
  <c r="I5" i="1"/>
  <c r="I6" i="1"/>
  <c r="I2" i="1"/>
  <c r="H2" i="1"/>
  <c r="J20" i="7" l="1"/>
  <c r="J41" i="7"/>
  <c r="H2" i="7"/>
  <c r="F52" i="7"/>
  <c r="F50" i="7"/>
  <c r="F47" i="7"/>
  <c r="F45" i="7"/>
  <c r="F43" i="7"/>
  <c r="F41" i="7"/>
  <c r="F38" i="7"/>
  <c r="F36" i="7"/>
  <c r="F34" i="7"/>
  <c r="F31" i="7"/>
  <c r="F29" i="7"/>
  <c r="F27" i="7"/>
  <c r="F25" i="7"/>
  <c r="F22" i="7"/>
  <c r="F18" i="7"/>
  <c r="F15" i="7"/>
  <c r="F13" i="7"/>
  <c r="F11" i="7"/>
  <c r="F9" i="7"/>
  <c r="F6" i="7"/>
  <c r="F4" i="7"/>
  <c r="J22" i="7"/>
  <c r="J4" i="7"/>
  <c r="D21" i="7"/>
  <c r="D2" i="7"/>
  <c r="F20" i="7"/>
  <c r="J50" i="7"/>
  <c r="J47" i="7"/>
  <c r="J31" i="7"/>
  <c r="J29" i="7"/>
  <c r="J13" i="7"/>
  <c r="J11" i="7"/>
  <c r="D49" i="7"/>
  <c r="D42" i="7"/>
  <c r="D30" i="7"/>
  <c r="D23" i="7"/>
  <c r="D12" i="7"/>
  <c r="D5" i="7"/>
  <c r="H49" i="7"/>
  <c r="H46" i="7"/>
  <c r="H39" i="7"/>
  <c r="H37" i="7"/>
  <c r="H30" i="7"/>
  <c r="H28" i="7"/>
  <c r="H21" i="7"/>
  <c r="H19" i="7"/>
  <c r="H12" i="7"/>
  <c r="H10" i="7"/>
  <c r="H3" i="7"/>
  <c r="D39" i="7"/>
  <c r="H53" i="7"/>
  <c r="J51" i="7"/>
  <c r="J49" i="7"/>
  <c r="J46" i="7"/>
  <c r="H44" i="7"/>
  <c r="J42" i="7"/>
  <c r="J39" i="7"/>
  <c r="J37" i="7"/>
  <c r="H35" i="7"/>
  <c r="J33" i="7"/>
  <c r="J30" i="7"/>
  <c r="J28" i="7"/>
  <c r="H26" i="7"/>
  <c r="J23" i="7"/>
  <c r="J21" i="7"/>
  <c r="J19" i="7"/>
  <c r="H17" i="7"/>
  <c r="J14" i="7"/>
  <c r="J12" i="7"/>
  <c r="J10" i="7"/>
  <c r="H7" i="7"/>
  <c r="J5" i="7"/>
  <c r="J3" i="7"/>
  <c r="J2" i="7"/>
  <c r="D52" i="7"/>
  <c r="D50" i="7"/>
  <c r="D47" i="7"/>
  <c r="D45" i="7"/>
  <c r="D43" i="7"/>
  <c r="D41" i="7"/>
  <c r="D38" i="7"/>
  <c r="D36" i="7"/>
  <c r="D34" i="7"/>
  <c r="D31" i="7"/>
  <c r="D29" i="7"/>
  <c r="D27" i="7"/>
  <c r="D25" i="7"/>
  <c r="D22" i="7"/>
  <c r="D20" i="7"/>
  <c r="D18" i="7"/>
  <c r="D15" i="7"/>
  <c r="D13" i="7"/>
  <c r="D11" i="7"/>
  <c r="D9" i="7"/>
  <c r="D6" i="7"/>
  <c r="D4" i="7"/>
  <c r="F2" i="7"/>
  <c r="D51" i="7"/>
  <c r="D14" i="7"/>
  <c r="J52" i="7"/>
  <c r="J45" i="7"/>
  <c r="J43" i="7"/>
  <c r="J36" i="7"/>
  <c r="J34" i="7"/>
  <c r="J27" i="7"/>
  <c r="J25" i="7"/>
  <c r="J18" i="7"/>
  <c r="J15" i="7"/>
  <c r="J6" i="7"/>
  <c r="D53" i="7"/>
  <c r="D46" i="7"/>
  <c r="D44" i="7"/>
  <c r="D37" i="7"/>
  <c r="D35" i="7"/>
  <c r="D28" i="7"/>
  <c r="D26" i="7"/>
  <c r="D19" i="7"/>
  <c r="D17" i="7"/>
  <c r="D10" i="7"/>
  <c r="D3" i="7"/>
  <c r="D33" i="7"/>
  <c r="H14" i="7"/>
  <c r="H42" i="7"/>
  <c r="H23" i="7"/>
  <c r="J53" i="7"/>
  <c r="J44" i="7"/>
  <c r="J35" i="7"/>
  <c r="J26" i="7"/>
  <c r="J17" i="7"/>
  <c r="H33" i="7"/>
  <c r="H51" i="7"/>
  <c r="H5" i="7"/>
  <c r="D7" i="4"/>
  <c r="E7" i="4" s="1"/>
  <c r="F7" i="4"/>
  <c r="G7" i="4" s="1"/>
  <c r="H7" i="4"/>
  <c r="I7" i="4"/>
  <c r="J7" i="4"/>
  <c r="L7" i="4"/>
  <c r="K7" i="4" s="1"/>
  <c r="D8" i="4"/>
  <c r="E8" i="4"/>
  <c r="F8" i="4"/>
  <c r="G8" i="4" s="1"/>
  <c r="H8" i="4"/>
  <c r="I8" i="4" s="1"/>
  <c r="J8" i="4"/>
  <c r="K8" i="4"/>
  <c r="L8" i="4"/>
  <c r="D9" i="4"/>
  <c r="E9" i="4" s="1"/>
  <c r="F9" i="4"/>
  <c r="H9" i="4"/>
  <c r="G9" i="4" s="1"/>
  <c r="J9" i="4"/>
  <c r="K9" i="4" s="1"/>
  <c r="L9" i="4"/>
  <c r="D10" i="4"/>
  <c r="E10" i="4" s="1"/>
  <c r="F10" i="4"/>
  <c r="G10" i="4" s="1"/>
  <c r="H10" i="4"/>
  <c r="I10" i="4"/>
  <c r="J10" i="4"/>
  <c r="K10" i="4"/>
  <c r="L10" i="4"/>
  <c r="D11" i="4"/>
  <c r="E11" i="4"/>
  <c r="F11" i="4"/>
  <c r="H11" i="4"/>
  <c r="I11" i="4" s="1"/>
  <c r="J11" i="4"/>
  <c r="K11" i="4" s="1"/>
  <c r="L11" i="4"/>
  <c r="D12" i="4"/>
  <c r="E12" i="4" s="1"/>
  <c r="F12" i="4"/>
  <c r="G12" i="4"/>
  <c r="H12" i="4"/>
  <c r="I12" i="4"/>
  <c r="J12" i="4"/>
  <c r="K12" i="4" s="1"/>
  <c r="L12" i="4"/>
  <c r="D13" i="4"/>
  <c r="F13" i="4"/>
  <c r="G13" i="4" s="1"/>
  <c r="H13" i="4"/>
  <c r="I13" i="4" s="1"/>
  <c r="J13" i="4"/>
  <c r="K13" i="4"/>
  <c r="L13" i="4"/>
  <c r="D14" i="4"/>
  <c r="E14" i="4"/>
  <c r="F14" i="4"/>
  <c r="G14" i="4"/>
  <c r="H14" i="4"/>
  <c r="I14" i="4" s="1"/>
  <c r="J14" i="4"/>
  <c r="K14" i="4" s="1"/>
  <c r="L14" i="4"/>
  <c r="D15" i="4"/>
  <c r="E15" i="4" s="1"/>
  <c r="F15" i="4"/>
  <c r="G15" i="4" s="1"/>
  <c r="H15" i="4"/>
  <c r="I15" i="4"/>
  <c r="J15" i="4"/>
  <c r="L15" i="4"/>
  <c r="K15" i="4" s="1"/>
  <c r="D16" i="4"/>
  <c r="E16" i="4"/>
  <c r="F16" i="4"/>
  <c r="G16" i="4" s="1"/>
  <c r="H16" i="4"/>
  <c r="I16" i="4" s="1"/>
  <c r="J16" i="4"/>
  <c r="K16" i="4"/>
  <c r="L16" i="4"/>
  <c r="E17" i="4"/>
  <c r="F17" i="4"/>
  <c r="G17" i="4" s="1"/>
  <c r="H17" i="4"/>
  <c r="J17" i="4"/>
  <c r="K17" i="4" s="1"/>
  <c r="L17" i="4"/>
  <c r="D18" i="4"/>
  <c r="E18" i="4"/>
  <c r="F18" i="4"/>
  <c r="H18" i="4"/>
  <c r="G18" i="4" s="1"/>
  <c r="I18" i="4"/>
  <c r="J18" i="4"/>
  <c r="K18" i="4"/>
  <c r="L18" i="4"/>
  <c r="D19" i="4"/>
  <c r="E19" i="4" s="1"/>
  <c r="F19" i="4"/>
  <c r="H19" i="4"/>
  <c r="I19" i="4" s="1"/>
  <c r="J19" i="4"/>
  <c r="K19" i="4" s="1"/>
  <c r="L19" i="4"/>
  <c r="D20" i="4"/>
  <c r="F20" i="4"/>
  <c r="E20" i="4" s="1"/>
  <c r="G20" i="4"/>
  <c r="H20" i="4"/>
  <c r="I20" i="4"/>
  <c r="J20" i="4"/>
  <c r="K20" i="4"/>
  <c r="L20" i="4"/>
  <c r="K6" i="4"/>
  <c r="I6" i="4"/>
  <c r="G6" i="4"/>
  <c r="E6" i="4"/>
  <c r="H6" i="4"/>
  <c r="J6" i="4"/>
  <c r="L6" i="4"/>
  <c r="M54" i="3"/>
  <c r="N54" i="3"/>
  <c r="O54" i="3"/>
  <c r="P54" i="3"/>
  <c r="Q54" i="3"/>
  <c r="R54" i="3"/>
  <c r="S54" i="3"/>
  <c r="T54" i="3"/>
  <c r="U54" i="3"/>
  <c r="V54" i="3"/>
  <c r="W54" i="3"/>
  <c r="X54" i="3"/>
  <c r="Y54" i="3"/>
  <c r="Z54" i="3"/>
  <c r="AA54" i="3"/>
  <c r="AB54" i="3"/>
  <c r="M55" i="3"/>
  <c r="N55" i="3"/>
  <c r="O55" i="3"/>
  <c r="P55" i="3"/>
  <c r="Q55" i="3"/>
  <c r="R55" i="3"/>
  <c r="S55" i="3"/>
  <c r="T55" i="3"/>
  <c r="U55" i="3"/>
  <c r="V55" i="3"/>
  <c r="W55" i="3"/>
  <c r="X55" i="3"/>
  <c r="Y55" i="3"/>
  <c r="Z55" i="3"/>
  <c r="AA55" i="3"/>
  <c r="AB55" i="3"/>
  <c r="M56" i="3"/>
  <c r="N56" i="3"/>
  <c r="O56" i="3"/>
  <c r="P56" i="3"/>
  <c r="Q56" i="3"/>
  <c r="R56" i="3"/>
  <c r="S56" i="3"/>
  <c r="T56" i="3"/>
  <c r="U56" i="3"/>
  <c r="V56" i="3"/>
  <c r="W56" i="3"/>
  <c r="X56" i="3"/>
  <c r="Y56" i="3"/>
  <c r="Z56" i="3"/>
  <c r="AA56" i="3"/>
  <c r="AB56" i="3"/>
  <c r="M57" i="3"/>
  <c r="N57" i="3"/>
  <c r="O57" i="3"/>
  <c r="P57" i="3"/>
  <c r="Q57" i="3"/>
  <c r="R57" i="3"/>
  <c r="S57" i="3"/>
  <c r="T57" i="3"/>
  <c r="U57" i="3"/>
  <c r="V57" i="3"/>
  <c r="W57" i="3"/>
  <c r="X57" i="3"/>
  <c r="Y57" i="3"/>
  <c r="Z57" i="3"/>
  <c r="AA57" i="3"/>
  <c r="AB57" i="3"/>
  <c r="M58" i="3"/>
  <c r="N58" i="3"/>
  <c r="O58" i="3"/>
  <c r="P58" i="3"/>
  <c r="Q58" i="3"/>
  <c r="R58" i="3"/>
  <c r="S58" i="3"/>
  <c r="T58" i="3"/>
  <c r="U58" i="3"/>
  <c r="V58" i="3"/>
  <c r="W58" i="3"/>
  <c r="X58" i="3"/>
  <c r="Y58" i="3"/>
  <c r="Z58" i="3"/>
  <c r="AA58" i="3"/>
  <c r="AB58" i="3"/>
  <c r="M59" i="3"/>
  <c r="N59" i="3"/>
  <c r="O59" i="3"/>
  <c r="P59" i="3"/>
  <c r="Q59" i="3"/>
  <c r="R59" i="3"/>
  <c r="S59" i="3"/>
  <c r="T59" i="3"/>
  <c r="U59" i="3"/>
  <c r="V59" i="3"/>
  <c r="W59" i="3"/>
  <c r="X59" i="3"/>
  <c r="Y59" i="3"/>
  <c r="Z59" i="3"/>
  <c r="AA59" i="3"/>
  <c r="AB59" i="3"/>
  <c r="M60" i="3"/>
  <c r="N60" i="3"/>
  <c r="O60" i="3"/>
  <c r="P60" i="3"/>
  <c r="Q60" i="3"/>
  <c r="R60" i="3"/>
  <c r="S60" i="3"/>
  <c r="T60" i="3"/>
  <c r="U60" i="3"/>
  <c r="V60" i="3"/>
  <c r="W60" i="3"/>
  <c r="X60" i="3"/>
  <c r="Y60" i="3"/>
  <c r="Z60" i="3"/>
  <c r="AA60" i="3"/>
  <c r="AB60" i="3"/>
  <c r="M61" i="3"/>
  <c r="N61" i="3"/>
  <c r="O61" i="3"/>
  <c r="P61" i="3"/>
  <c r="Q61" i="3"/>
  <c r="R61" i="3"/>
  <c r="S61" i="3"/>
  <c r="T61" i="3"/>
  <c r="U61" i="3"/>
  <c r="V61" i="3"/>
  <c r="W61" i="3"/>
  <c r="X61" i="3"/>
  <c r="Y61" i="3"/>
  <c r="Z61" i="3"/>
  <c r="AA61" i="3"/>
  <c r="AB61" i="3"/>
  <c r="M62" i="3"/>
  <c r="N62" i="3"/>
  <c r="O62" i="3"/>
  <c r="P62" i="3"/>
  <c r="Q62" i="3"/>
  <c r="R62" i="3"/>
  <c r="S62" i="3"/>
  <c r="T62" i="3"/>
  <c r="U62" i="3"/>
  <c r="V62" i="3"/>
  <c r="W62" i="3"/>
  <c r="X62" i="3"/>
  <c r="Y62" i="3"/>
  <c r="Z62" i="3"/>
  <c r="AA62" i="3"/>
  <c r="AB62" i="3"/>
  <c r="M63" i="3"/>
  <c r="N63" i="3"/>
  <c r="O63" i="3"/>
  <c r="P63" i="3"/>
  <c r="Q63" i="3"/>
  <c r="R63" i="3"/>
  <c r="S63" i="3"/>
  <c r="T63" i="3"/>
  <c r="U63" i="3"/>
  <c r="V63" i="3"/>
  <c r="W63" i="3"/>
  <c r="X63" i="3"/>
  <c r="Y63" i="3"/>
  <c r="Z63" i="3"/>
  <c r="AA63" i="3"/>
  <c r="AB63" i="3"/>
  <c r="M64" i="3"/>
  <c r="N64" i="3"/>
  <c r="O64" i="3"/>
  <c r="P64" i="3"/>
  <c r="Q64" i="3"/>
  <c r="R64" i="3"/>
  <c r="S64" i="3"/>
  <c r="T64" i="3"/>
  <c r="U64" i="3"/>
  <c r="V64" i="3"/>
  <c r="W64" i="3"/>
  <c r="X64" i="3"/>
  <c r="Y64" i="3"/>
  <c r="Z64" i="3"/>
  <c r="AA64" i="3"/>
  <c r="AB64" i="3"/>
  <c r="M65" i="3"/>
  <c r="N65" i="3"/>
  <c r="O65" i="3"/>
  <c r="P65" i="3"/>
  <c r="Q65" i="3"/>
  <c r="R65" i="3"/>
  <c r="S65" i="3"/>
  <c r="T65" i="3"/>
  <c r="U65" i="3"/>
  <c r="V65" i="3"/>
  <c r="W65" i="3"/>
  <c r="X65" i="3"/>
  <c r="Y65" i="3"/>
  <c r="Z65" i="3"/>
  <c r="AA65" i="3"/>
  <c r="AB65" i="3"/>
  <c r="M66" i="3"/>
  <c r="N66" i="3"/>
  <c r="O66" i="3"/>
  <c r="P66" i="3"/>
  <c r="Q66" i="3"/>
  <c r="R66" i="3"/>
  <c r="S66" i="3"/>
  <c r="T66" i="3"/>
  <c r="U66" i="3"/>
  <c r="V66" i="3"/>
  <c r="W66" i="3"/>
  <c r="X66" i="3"/>
  <c r="Y66" i="3"/>
  <c r="Z66" i="3"/>
  <c r="AA66" i="3"/>
  <c r="AB66" i="3"/>
  <c r="M67" i="3"/>
  <c r="N67" i="3"/>
  <c r="O67" i="3"/>
  <c r="P67" i="3"/>
  <c r="Q67" i="3"/>
  <c r="R67" i="3"/>
  <c r="S67" i="3"/>
  <c r="T67" i="3"/>
  <c r="U67" i="3"/>
  <c r="V67" i="3"/>
  <c r="W67" i="3"/>
  <c r="X67" i="3"/>
  <c r="Y67" i="3"/>
  <c r="Z67" i="3"/>
  <c r="AA67" i="3"/>
  <c r="AB67" i="3"/>
  <c r="M68" i="3"/>
  <c r="N68" i="3"/>
  <c r="O68" i="3"/>
  <c r="P68" i="3"/>
  <c r="Q68" i="3"/>
  <c r="R68" i="3"/>
  <c r="S68" i="3"/>
  <c r="T68" i="3"/>
  <c r="U68" i="3"/>
  <c r="V68" i="3"/>
  <c r="W68" i="3"/>
  <c r="X68" i="3"/>
  <c r="Y68" i="3"/>
  <c r="Z68" i="3"/>
  <c r="AA68" i="3"/>
  <c r="AB68" i="3"/>
  <c r="L68" i="3"/>
  <c r="L67" i="3"/>
  <c r="L66" i="3"/>
  <c r="L65" i="3"/>
  <c r="L64" i="3"/>
  <c r="L63" i="3"/>
  <c r="L62" i="3"/>
  <c r="L61" i="3"/>
  <c r="L60" i="3"/>
  <c r="L59" i="3"/>
  <c r="L58" i="3"/>
  <c r="L57" i="3"/>
  <c r="L56" i="3"/>
  <c r="L55" i="3"/>
  <c r="L54" i="3"/>
  <c r="D68" i="3"/>
  <c r="E68" i="3"/>
  <c r="C55" i="3"/>
  <c r="K55" i="3"/>
  <c r="I56" i="3"/>
  <c r="E58" i="3"/>
  <c r="B59" i="3"/>
  <c r="C59" i="3"/>
  <c r="K59" i="3"/>
  <c r="I60" i="3"/>
  <c r="D62" i="3"/>
  <c r="E62" i="3"/>
  <c r="C63" i="3"/>
  <c r="K63" i="3"/>
  <c r="I64" i="3"/>
  <c r="D66" i="3"/>
  <c r="E66" i="3"/>
  <c r="E54" i="3"/>
  <c r="C54" i="3"/>
  <c r="B54" i="3"/>
  <c r="D27" i="3"/>
  <c r="E27" i="3"/>
  <c r="F27" i="3"/>
  <c r="G27" i="3"/>
  <c r="H27" i="3"/>
  <c r="I27" i="3"/>
  <c r="J27" i="3"/>
  <c r="K27" i="3"/>
  <c r="D28" i="3"/>
  <c r="E28" i="3"/>
  <c r="F28" i="3"/>
  <c r="G28" i="3"/>
  <c r="H28" i="3"/>
  <c r="I28" i="3"/>
  <c r="J28" i="3"/>
  <c r="K28" i="3"/>
  <c r="D29" i="3"/>
  <c r="E29" i="3"/>
  <c r="F29" i="3"/>
  <c r="G29" i="3"/>
  <c r="H29" i="3"/>
  <c r="I29" i="3"/>
  <c r="J29" i="3"/>
  <c r="K29" i="3"/>
  <c r="D30" i="3"/>
  <c r="E30" i="3"/>
  <c r="F30" i="3"/>
  <c r="G30" i="3"/>
  <c r="H30" i="3"/>
  <c r="I30" i="3"/>
  <c r="J30" i="3"/>
  <c r="K30" i="3"/>
  <c r="D31" i="3"/>
  <c r="E31" i="3"/>
  <c r="F31" i="3"/>
  <c r="G31" i="3"/>
  <c r="H31" i="3"/>
  <c r="I31" i="3"/>
  <c r="J31" i="3"/>
  <c r="K31" i="3"/>
  <c r="D32" i="3"/>
  <c r="E32" i="3"/>
  <c r="F32" i="3"/>
  <c r="G32" i="3"/>
  <c r="H32" i="3"/>
  <c r="I32" i="3"/>
  <c r="J32" i="3"/>
  <c r="K32" i="3"/>
  <c r="D33" i="3"/>
  <c r="E33" i="3"/>
  <c r="F33" i="3"/>
  <c r="G33" i="3"/>
  <c r="H33" i="3"/>
  <c r="I33" i="3"/>
  <c r="J33" i="3"/>
  <c r="K33" i="3"/>
  <c r="C30" i="3"/>
  <c r="C28" i="3"/>
  <c r="C29" i="3"/>
  <c r="C31" i="3"/>
  <c r="C32" i="3"/>
  <c r="C33" i="3"/>
  <c r="C44" i="3" s="1"/>
  <c r="C27" i="3"/>
  <c r="I22" i="3"/>
  <c r="I68" i="3" s="1"/>
  <c r="G22" i="3"/>
  <c r="G68" i="3" s="1"/>
  <c r="E22" i="3"/>
  <c r="C22" i="3"/>
  <c r="D22" i="3" s="1"/>
  <c r="I9" i="3"/>
  <c r="I55" i="3" s="1"/>
  <c r="G9" i="3"/>
  <c r="G39" i="3" s="1"/>
  <c r="E9" i="3"/>
  <c r="E55" i="3" s="1"/>
  <c r="C9" i="3"/>
  <c r="C39" i="3" s="1"/>
  <c r="I10" i="3"/>
  <c r="G10" i="3"/>
  <c r="G56" i="3" s="1"/>
  <c r="E10" i="3"/>
  <c r="E56" i="3" s="1"/>
  <c r="C10" i="3"/>
  <c r="D10" i="3" s="1"/>
  <c r="D56" i="3" s="1"/>
  <c r="I11" i="3"/>
  <c r="I41" i="3" s="1"/>
  <c r="G11" i="3"/>
  <c r="H11" i="3" s="1"/>
  <c r="H57" i="3" s="1"/>
  <c r="E11" i="3"/>
  <c r="E57" i="3" s="1"/>
  <c r="C11" i="3"/>
  <c r="C57" i="3" s="1"/>
  <c r="I12" i="3"/>
  <c r="I58" i="3" s="1"/>
  <c r="G12" i="3"/>
  <c r="G58" i="3" s="1"/>
  <c r="E12" i="3"/>
  <c r="C12" i="3"/>
  <c r="C58" i="3" s="1"/>
  <c r="I13" i="3"/>
  <c r="I43" i="3" s="1"/>
  <c r="G13" i="3"/>
  <c r="G59" i="3" s="1"/>
  <c r="E13" i="3"/>
  <c r="E59" i="3" s="1"/>
  <c r="C13" i="3"/>
  <c r="I14" i="3"/>
  <c r="G14" i="3"/>
  <c r="G60" i="3" s="1"/>
  <c r="E14" i="3"/>
  <c r="E60" i="3" s="1"/>
  <c r="C14" i="3"/>
  <c r="D14" i="3" s="1"/>
  <c r="D60" i="3" s="1"/>
  <c r="I15" i="3"/>
  <c r="J15" i="3" s="1"/>
  <c r="J61" i="3" s="1"/>
  <c r="G15" i="3"/>
  <c r="H15" i="3" s="1"/>
  <c r="H61" i="3" s="1"/>
  <c r="E15" i="3"/>
  <c r="E61" i="3" s="1"/>
  <c r="C15" i="3"/>
  <c r="C61" i="3" s="1"/>
  <c r="I16" i="3"/>
  <c r="I62" i="3" s="1"/>
  <c r="G16" i="3"/>
  <c r="F16" i="3" s="1"/>
  <c r="F62" i="3" s="1"/>
  <c r="E16" i="3"/>
  <c r="C16" i="3"/>
  <c r="D16" i="3" s="1"/>
  <c r="I17" i="3"/>
  <c r="I63" i="3" s="1"/>
  <c r="G17" i="3"/>
  <c r="G63" i="3" s="1"/>
  <c r="E17" i="3"/>
  <c r="E63" i="3" s="1"/>
  <c r="C17" i="3"/>
  <c r="I18" i="3"/>
  <c r="G18" i="3"/>
  <c r="G64" i="3" s="1"/>
  <c r="E18" i="3"/>
  <c r="E64" i="3" s="1"/>
  <c r="C18" i="3"/>
  <c r="D18" i="3" s="1"/>
  <c r="D64" i="3" s="1"/>
  <c r="I19" i="3"/>
  <c r="I65" i="3" s="1"/>
  <c r="G19" i="3"/>
  <c r="H19" i="3" s="1"/>
  <c r="H65" i="3" s="1"/>
  <c r="E19" i="3"/>
  <c r="E65" i="3" s="1"/>
  <c r="C19" i="3"/>
  <c r="C65" i="3" s="1"/>
  <c r="I20" i="3"/>
  <c r="I66" i="3" s="1"/>
  <c r="G20" i="3"/>
  <c r="G66" i="3" s="1"/>
  <c r="E20" i="3"/>
  <c r="C20" i="3"/>
  <c r="D20" i="3" s="1"/>
  <c r="I21" i="3"/>
  <c r="I67" i="3" s="1"/>
  <c r="G21" i="3"/>
  <c r="G67" i="3" s="1"/>
  <c r="E21" i="3"/>
  <c r="E67" i="3" s="1"/>
  <c r="C21" i="3"/>
  <c r="C67" i="3" s="1"/>
  <c r="C8" i="3"/>
  <c r="E8" i="3"/>
  <c r="F8" i="3" s="1"/>
  <c r="F54" i="3" s="1"/>
  <c r="G8" i="3"/>
  <c r="G54" i="3" s="1"/>
  <c r="I8" i="3"/>
  <c r="I54" i="3" s="1"/>
  <c r="B9" i="3"/>
  <c r="B55" i="3" s="1"/>
  <c r="B10" i="3"/>
  <c r="B56" i="3" s="1"/>
  <c r="B11" i="3"/>
  <c r="B57" i="3" s="1"/>
  <c r="B12" i="3"/>
  <c r="B58" i="3" s="1"/>
  <c r="B13" i="3"/>
  <c r="B14" i="3"/>
  <c r="B60" i="3" s="1"/>
  <c r="B15" i="3"/>
  <c r="B61" i="3" s="1"/>
  <c r="B16" i="3"/>
  <c r="B62" i="3" s="1"/>
  <c r="B17" i="3"/>
  <c r="B63" i="3" s="1"/>
  <c r="B18" i="3"/>
  <c r="B64" i="3" s="1"/>
  <c r="B19" i="3"/>
  <c r="B65" i="3" s="1"/>
  <c r="B20" i="3"/>
  <c r="B66" i="3" s="1"/>
  <c r="B21" i="3"/>
  <c r="B67" i="3" s="1"/>
  <c r="B22" i="3"/>
  <c r="B68" i="3" s="1"/>
  <c r="B8" i="3"/>
  <c r="K22" i="3"/>
  <c r="K68" i="3" s="1"/>
  <c r="K9" i="3"/>
  <c r="J9" i="3" s="1"/>
  <c r="J55" i="3" s="1"/>
  <c r="K10" i="3"/>
  <c r="K56" i="3" s="1"/>
  <c r="K11" i="3"/>
  <c r="K57" i="3" s="1"/>
  <c r="K12" i="3"/>
  <c r="K58" i="3" s="1"/>
  <c r="K13" i="3"/>
  <c r="K14" i="3"/>
  <c r="K60" i="3" s="1"/>
  <c r="K15" i="3"/>
  <c r="K61" i="3" s="1"/>
  <c r="K16" i="3"/>
  <c r="K62" i="3" s="1"/>
  <c r="K17" i="3"/>
  <c r="K18" i="3"/>
  <c r="K64" i="3" s="1"/>
  <c r="K19" i="3"/>
  <c r="K65" i="3" s="1"/>
  <c r="K20" i="3"/>
  <c r="K66" i="3" s="1"/>
  <c r="K21" i="3"/>
  <c r="K67" i="3" s="1"/>
  <c r="K8" i="3"/>
  <c r="K54" i="3" s="1"/>
  <c r="B43" i="1"/>
  <c r="C43" i="1"/>
  <c r="D43" i="1"/>
  <c r="E43" i="1"/>
  <c r="F43" i="1"/>
  <c r="G43" i="1"/>
  <c r="H43" i="1"/>
  <c r="B44" i="1"/>
  <c r="C44" i="1"/>
  <c r="D44" i="1"/>
  <c r="E44" i="1"/>
  <c r="F44" i="1"/>
  <c r="G44" i="1"/>
  <c r="H44" i="1"/>
  <c r="B45" i="1"/>
  <c r="C45" i="1"/>
  <c r="D45" i="1"/>
  <c r="E45" i="1"/>
  <c r="F45" i="1"/>
  <c r="G45" i="1"/>
  <c r="H45" i="1"/>
  <c r="B46" i="1"/>
  <c r="C46" i="1"/>
  <c r="D46" i="1"/>
  <c r="E46" i="1"/>
  <c r="F46" i="1"/>
  <c r="G46" i="1"/>
  <c r="H46" i="1"/>
  <c r="B47" i="1"/>
  <c r="C47" i="1"/>
  <c r="D47" i="1"/>
  <c r="E47" i="1"/>
  <c r="F47" i="1"/>
  <c r="G47" i="1"/>
  <c r="H47" i="1"/>
  <c r="B48" i="1"/>
  <c r="C48" i="1"/>
  <c r="D48" i="1"/>
  <c r="E48" i="1"/>
  <c r="F48" i="1"/>
  <c r="G48" i="1"/>
  <c r="H48" i="1"/>
  <c r="B49" i="1"/>
  <c r="C49" i="1"/>
  <c r="D49" i="1"/>
  <c r="E49" i="1"/>
  <c r="F49" i="1"/>
  <c r="G49" i="1"/>
  <c r="H49" i="1"/>
  <c r="I44" i="1"/>
  <c r="I45" i="1"/>
  <c r="I46" i="1"/>
  <c r="I47" i="1"/>
  <c r="I48" i="1"/>
  <c r="I49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K44" i="1"/>
  <c r="K45" i="1"/>
  <c r="K46" i="1"/>
  <c r="K47" i="1"/>
  <c r="K48" i="1"/>
  <c r="K49" i="1"/>
  <c r="K43" i="1"/>
  <c r="I43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B34" i="1"/>
  <c r="B35" i="1"/>
  <c r="B36" i="1"/>
  <c r="B37" i="1"/>
  <c r="B38" i="1"/>
  <c r="B39" i="1"/>
  <c r="B33" i="1"/>
  <c r="G19" i="4" l="1"/>
  <c r="I17" i="4"/>
  <c r="I9" i="4"/>
  <c r="E13" i="4"/>
  <c r="G11" i="4"/>
  <c r="G65" i="3"/>
  <c r="D12" i="3"/>
  <c r="D58" i="3" s="1"/>
  <c r="G38" i="3"/>
  <c r="E42" i="3"/>
  <c r="E40" i="3"/>
  <c r="C64" i="3"/>
  <c r="G62" i="3"/>
  <c r="I61" i="3"/>
  <c r="C60" i="3"/>
  <c r="I57" i="3"/>
  <c r="C56" i="3"/>
  <c r="G61" i="3"/>
  <c r="C38" i="3"/>
  <c r="E38" i="3"/>
  <c r="D42" i="3"/>
  <c r="D40" i="3"/>
  <c r="C66" i="3"/>
  <c r="C62" i="3"/>
  <c r="I59" i="3"/>
  <c r="C68" i="3"/>
  <c r="G43" i="3"/>
  <c r="G42" i="3"/>
  <c r="G40" i="3"/>
  <c r="G55" i="3"/>
  <c r="G57" i="3"/>
  <c r="D8" i="3"/>
  <c r="D54" i="3" s="1"/>
  <c r="C41" i="3"/>
  <c r="F38" i="3"/>
  <c r="H8" i="3"/>
  <c r="H54" i="3" s="1"/>
  <c r="C43" i="3"/>
  <c r="K44" i="3"/>
  <c r="C42" i="3"/>
  <c r="J20" i="3"/>
  <c r="J66" i="3" s="1"/>
  <c r="J18" i="3"/>
  <c r="J16" i="3"/>
  <c r="J62" i="3" s="1"/>
  <c r="J14" i="3"/>
  <c r="J60" i="3" s="1"/>
  <c r="J12" i="3"/>
  <c r="J58" i="3" s="1"/>
  <c r="J10" i="3"/>
  <c r="J56" i="3" s="1"/>
  <c r="J22" i="3"/>
  <c r="J68" i="3" s="1"/>
  <c r="H41" i="3"/>
  <c r="F21" i="3"/>
  <c r="F67" i="3" s="1"/>
  <c r="F19" i="3"/>
  <c r="F65" i="3" s="1"/>
  <c r="F17" i="3"/>
  <c r="F63" i="3" s="1"/>
  <c r="F15" i="3"/>
  <c r="F61" i="3" s="1"/>
  <c r="F13" i="3"/>
  <c r="F11" i="3"/>
  <c r="F57" i="3" s="1"/>
  <c r="F9" i="3"/>
  <c r="C40" i="3"/>
  <c r="G41" i="3"/>
  <c r="G44" i="3"/>
  <c r="E44" i="3"/>
  <c r="E43" i="3"/>
  <c r="E41" i="3"/>
  <c r="E39" i="3"/>
  <c r="J21" i="3"/>
  <c r="J67" i="3" s="1"/>
  <c r="J13" i="3"/>
  <c r="H9" i="3"/>
  <c r="J8" i="3"/>
  <c r="J54" i="3" s="1"/>
  <c r="D9" i="3"/>
  <c r="K43" i="3"/>
  <c r="K42" i="3"/>
  <c r="K41" i="3"/>
  <c r="K40" i="3"/>
  <c r="K39" i="3"/>
  <c r="K38" i="3"/>
  <c r="D17" i="3"/>
  <c r="D63" i="3" s="1"/>
  <c r="H17" i="3"/>
  <c r="H63" i="3" s="1"/>
  <c r="F18" i="3"/>
  <c r="F14" i="3"/>
  <c r="F10" i="3"/>
  <c r="F56" i="3" s="1"/>
  <c r="F22" i="3"/>
  <c r="F68" i="3" s="1"/>
  <c r="J41" i="3"/>
  <c r="J40" i="3"/>
  <c r="J39" i="3"/>
  <c r="I40" i="3"/>
  <c r="J19" i="3"/>
  <c r="J65" i="3" s="1"/>
  <c r="J11" i="3"/>
  <c r="J57" i="3" s="1"/>
  <c r="H20" i="3"/>
  <c r="H66" i="3" s="1"/>
  <c r="H18" i="3"/>
  <c r="H14" i="3"/>
  <c r="H60" i="3" s="1"/>
  <c r="H12" i="3"/>
  <c r="H58" i="3" s="1"/>
  <c r="H10" i="3"/>
  <c r="H22" i="3"/>
  <c r="H68" i="3" s="1"/>
  <c r="I42" i="3"/>
  <c r="I38" i="3"/>
  <c r="D21" i="3"/>
  <c r="D67" i="3" s="1"/>
  <c r="D19" i="3"/>
  <c r="D65" i="3" s="1"/>
  <c r="D15" i="3"/>
  <c r="D13" i="3"/>
  <c r="D11" i="3"/>
  <c r="I44" i="3"/>
  <c r="I39" i="3"/>
  <c r="F20" i="3"/>
  <c r="F66" i="3" s="1"/>
  <c r="H13" i="3"/>
  <c r="F12" i="3"/>
  <c r="F58" i="3" s="1"/>
  <c r="H21" i="3"/>
  <c r="H67" i="3" s="1"/>
  <c r="J17" i="3"/>
  <c r="H16" i="3"/>
  <c r="H62" i="3" s="1"/>
  <c r="D41" i="3" l="1"/>
  <c r="D57" i="3"/>
  <c r="H40" i="3"/>
  <c r="H56" i="3"/>
  <c r="J38" i="3"/>
  <c r="D39" i="3"/>
  <c r="D55" i="3"/>
  <c r="F43" i="3"/>
  <c r="F59" i="3"/>
  <c r="F42" i="3"/>
  <c r="F64" i="3"/>
  <c r="D43" i="3"/>
  <c r="D59" i="3"/>
  <c r="D44" i="3"/>
  <c r="D61" i="3"/>
  <c r="J43" i="3"/>
  <c r="J59" i="3"/>
  <c r="H43" i="3"/>
  <c r="H59" i="3"/>
  <c r="J42" i="3"/>
  <c r="J64" i="3"/>
  <c r="H42" i="3"/>
  <c r="H64" i="3"/>
  <c r="F40" i="3"/>
  <c r="J44" i="3"/>
  <c r="J63" i="3"/>
  <c r="H39" i="3"/>
  <c r="H55" i="3"/>
  <c r="F44" i="3"/>
  <c r="F60" i="3"/>
  <c r="H38" i="3"/>
  <c r="F39" i="3"/>
  <c r="F55" i="3"/>
  <c r="F41" i="3"/>
  <c r="D38" i="3"/>
  <c r="H44" i="3"/>
  <c r="F5" i="1" l="1"/>
  <c r="H5" i="1" s="1"/>
  <c r="F4" i="1"/>
  <c r="H4" i="1" s="1"/>
  <c r="F3" i="1"/>
  <c r="H3" i="1" s="1"/>
  <c r="F2" i="1"/>
  <c r="F6" i="1"/>
  <c r="H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22" authorId="0" shapeId="0" xr:uid="{A964795B-920E-4C27-9782-21DF418374A7}">
      <text>
        <r>
          <rPr>
            <sz val="11"/>
            <color theme="1"/>
            <rFont val="Calibri"/>
            <family val="2"/>
            <scheme val="minor"/>
          </rPr>
          <t>======
ID#AAAAkkpSM-U
tc={872D0DEB-7458-488B-A784-A7D4A6132573}    (2022-11-28 17:31:22)
[Threaded comment]
Your version of Excel allows you to read this threaded comment; however, any edits to it will get removed if the file is opened in a newer version of Excel. Learn more: https://go.microsoft.com/fwlink/?linkid=870924
Comment:
    No es necesario rellenar todos los años. Agregué algunos años históricos por si la información que tenemos es así, y podemos usarla para hacer proyecciones. 
Para el modelo solo será necesario 2018-2050 (o el periodo de modelación que decidamos)</t>
        </r>
      </text>
    </comment>
    <comment ref="B32" authorId="0" shapeId="0" xr:uid="{30119AE5-A12A-41A2-BFA5-EFBD45C95B26}">
      <text>
        <r>
          <rPr>
            <sz val="11"/>
            <color theme="1"/>
            <rFont val="Calibri"/>
            <family val="2"/>
            <scheme val="minor"/>
          </rPr>
          <t>======
ID#AAAAkkpSM-U
tc={872D0DEB-7458-488B-A784-A7D4A6132573}    (2022-11-28 17:31:22)
[Threaded comment]
Your version of Excel allows you to read this threaded comment; however, any edits to it will get removed if the file is opened in a newer version of Excel. Learn more: https://go.microsoft.com/fwlink/?linkid=870924
Comment:
    No es necesario rellenar todos los años. Agregué algunos años históricos por si la información que tenemos es así, y podemos usarla para hacer proyecciones. 
Para el modelo solo será necesario 2018-2050 (o el periodo de modelación que decidamos)</t>
        </r>
      </text>
    </comment>
    <comment ref="B42" authorId="0" shapeId="0" xr:uid="{09BF280B-5F4F-469F-B779-BCBDB657A525}">
      <text>
        <r>
          <rPr>
            <sz val="11"/>
            <color theme="1"/>
            <rFont val="Calibri"/>
            <family val="2"/>
            <scheme val="minor"/>
          </rPr>
          <t>======
ID#AAAAkkpSM-U
tc={872D0DEB-7458-488B-A784-A7D4A6132573}    (2022-11-28 17:31:22)
[Threaded comment]
Your version of Excel allows you to read this threaded comment; however, any edits to it will get removed if the file is opened in a newer version of Excel. Learn more: https://go.microsoft.com/fwlink/?linkid=870924
Comment:
    No es necesario rellenar todos los años. Agregué algunos años históricos por si la información que tenemos es así, y podemos usarla para hacer proyecciones. 
Para el modelo solo será necesario 2018-2050 (o el periodo de modelación que decidamos)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 de Windows</author>
  </authors>
  <commentList>
    <comment ref="D50" authorId="0" shapeId="0" xr:uid="{3C833E5E-0CF2-4940-8331-06988F8D5EE0}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Las emisiones de CO2 provocadas por incendios forestales se reporta en la categoría de tierras forestales (perturbaciones)</t>
        </r>
      </text>
    </comment>
  </commentList>
</comments>
</file>

<file path=xl/sharedStrings.xml><?xml version="1.0" encoding="utf-8"?>
<sst xmlns="http://schemas.openxmlformats.org/spreadsheetml/2006/main" count="2008" uniqueCount="222">
  <si>
    <t>Year</t>
  </si>
  <si>
    <t>Emission</t>
  </si>
  <si>
    <t>Value</t>
  </si>
  <si>
    <t>Unit</t>
  </si>
  <si>
    <t>GWP</t>
  </si>
  <si>
    <t>Mton CO2e</t>
  </si>
  <si>
    <t>Results</t>
  </si>
  <si>
    <t>Error (abs)</t>
  </si>
  <si>
    <t>Error (rel)</t>
  </si>
  <si>
    <t>3A1 Fermentacion Entérica</t>
  </si>
  <si>
    <t>Gg CH4</t>
  </si>
  <si>
    <t>Gg</t>
  </si>
  <si>
    <t>1 exp 9</t>
  </si>
  <si>
    <t>g</t>
  </si>
  <si>
    <t>Ton</t>
  </si>
  <si>
    <t>1 exp 6</t>
  </si>
  <si>
    <t>Mton</t>
  </si>
  <si>
    <t>1 exp 12</t>
  </si>
  <si>
    <t>Growth trajectory - Demands - PlanMICC</t>
  </si>
  <si>
    <t>Cabezas</t>
  </si>
  <si>
    <t>PLANMICC Categories [Cabezas]</t>
  </si>
  <si>
    <t>Vacuno lechero (Cabezas)</t>
  </si>
  <si>
    <t>Vacuno no lechero - Toros (Cabezas)</t>
  </si>
  <si>
    <t>Vacuno no lechero - Vacas (Cabezas)</t>
  </si>
  <si>
    <t>Vacuno no lechero - Crecimiento(Cabezas)</t>
  </si>
  <si>
    <t>Vacuno porcino (Cabezas)</t>
  </si>
  <si>
    <t>Vacuno ovino (Cabezas)</t>
  </si>
  <si>
    <t>Vacuno otras especies (Cabezas)</t>
  </si>
  <si>
    <t>PLANMICC Categories [MCabezas]</t>
  </si>
  <si>
    <t>Normalized trajectory - relative to 2018</t>
  </si>
  <si>
    <t>Sector</t>
  </si>
  <si>
    <t>Agricultura</t>
  </si>
  <si>
    <t>Categoria</t>
  </si>
  <si>
    <t>Emisiones de Metano por Fermentación Entérica y Gestión de Estiércol</t>
  </si>
  <si>
    <t>Código de Categoría</t>
  </si>
  <si>
    <t>3A1 y 3A2</t>
  </si>
  <si>
    <t>3A1 and 3A2</t>
  </si>
  <si>
    <t>Hoja</t>
  </si>
  <si>
    <t>1 de 1</t>
  </si>
  <si>
    <t>1 of 1</t>
  </si>
  <si>
    <t>Ecuación</t>
  </si>
  <si>
    <t>Ecuación 10.19</t>
  </si>
  <si>
    <t>Ec. 10.19 y 10.20</t>
  </si>
  <si>
    <t>Ecuación 10.22</t>
  </si>
  <si>
    <t>Eq. 10.19 and 10.20</t>
  </si>
  <si>
    <t>Categoria de Ganado</t>
  </si>
  <si>
    <t>Número de Animales</t>
  </si>
  <si>
    <t>Factor de Emisión para Fermentación Entérica</t>
  </si>
  <si>
    <r>
      <t>CH</t>
    </r>
    <r>
      <rPr>
        <vertAlign val="subscript"/>
        <sz val="9"/>
        <rFont val="Arial"/>
        <family val="2"/>
      </rPr>
      <t>4</t>
    </r>
    <r>
      <rPr>
        <sz val="9"/>
        <rFont val="Arial"/>
        <family val="2"/>
      </rPr>
      <t xml:space="preserve"> Emisiones para Fermentación Entérica</t>
    </r>
  </si>
  <si>
    <t>Emisiones por Gestión del Estiércol</t>
  </si>
  <si>
    <t>CH4 Emisiones por Gestión del Estiércol</t>
  </si>
  <si>
    <t>CH4 Emisiones para Fermentación Entérica</t>
  </si>
  <si>
    <t>(cabezas)</t>
  </si>
  <si>
    <t>(kg cabeza-1 año-1)</t>
  </si>
  <si>
    <t>(Gg CH4 año-1)</t>
  </si>
  <si>
    <t>Tablas 10.10 y 10.11</t>
  </si>
  <si>
    <r>
      <t>CH</t>
    </r>
    <r>
      <rPr>
        <vertAlign val="subscript"/>
        <sz val="9"/>
        <rFont val="Arial"/>
        <family val="2"/>
      </rPr>
      <t>4 Enterica</t>
    </r>
    <r>
      <rPr>
        <sz val="9"/>
        <rFont val="Arial"/>
        <family val="2"/>
      </rPr>
      <t xml:space="preserve"> = N</t>
    </r>
    <r>
      <rPr>
        <vertAlign val="subscript"/>
        <sz val="9"/>
        <rFont val="Arial"/>
        <family val="2"/>
      </rPr>
      <t>(T)</t>
    </r>
    <r>
      <rPr>
        <sz val="9"/>
        <rFont val="Arial"/>
        <family val="2"/>
      </rPr>
      <t xml:space="preserve"> * EF</t>
    </r>
    <r>
      <rPr>
        <vertAlign val="subscript"/>
        <sz val="9"/>
        <rFont val="Arial"/>
        <family val="2"/>
      </rPr>
      <t>(T)</t>
    </r>
    <r>
      <rPr>
        <sz val="9"/>
        <rFont val="Arial"/>
        <family val="2"/>
      </rPr>
      <t xml:space="preserve"> * 10</t>
    </r>
    <r>
      <rPr>
        <vertAlign val="superscript"/>
        <sz val="9"/>
        <rFont val="Arial"/>
        <family val="2"/>
      </rPr>
      <t>-6</t>
    </r>
  </si>
  <si>
    <t>Tablas 10.14 - 10.16</t>
  </si>
  <si>
    <r>
      <t>CH</t>
    </r>
    <r>
      <rPr>
        <vertAlign val="subscript"/>
        <sz val="9"/>
        <rFont val="Arial"/>
        <family val="2"/>
      </rPr>
      <t>4</t>
    </r>
    <r>
      <rPr>
        <sz val="9"/>
        <rFont val="Arial"/>
        <family val="2"/>
      </rPr>
      <t xml:space="preserve"> </t>
    </r>
    <r>
      <rPr>
        <vertAlign val="subscript"/>
        <sz val="9"/>
        <rFont val="Arial"/>
        <family val="2"/>
      </rPr>
      <t>Estiércol</t>
    </r>
    <r>
      <rPr>
        <sz val="9"/>
        <rFont val="Arial"/>
        <family val="2"/>
      </rPr>
      <t xml:space="preserve"> = N</t>
    </r>
    <r>
      <rPr>
        <vertAlign val="subscript"/>
        <sz val="9"/>
        <rFont val="Arial"/>
        <family val="2"/>
      </rPr>
      <t>(T)</t>
    </r>
    <r>
      <rPr>
        <sz val="9"/>
        <rFont val="Arial"/>
        <family val="2"/>
      </rPr>
      <t xml:space="preserve"> * EF</t>
    </r>
    <r>
      <rPr>
        <vertAlign val="subscript"/>
        <sz val="9"/>
        <rFont val="Arial"/>
        <family val="2"/>
      </rPr>
      <t>(T)</t>
    </r>
    <r>
      <rPr>
        <sz val="9"/>
        <rFont val="Arial"/>
        <family val="2"/>
      </rPr>
      <t xml:space="preserve"> * 10</t>
    </r>
    <r>
      <rPr>
        <vertAlign val="superscript"/>
        <sz val="9"/>
        <rFont val="Arial"/>
        <family val="2"/>
      </rPr>
      <t>-6</t>
    </r>
  </si>
  <si>
    <t>CH4 Enterica = N(T) * EF(T) * 10-6</t>
  </si>
  <si>
    <t>CH4 Estiércol = N(T) * EF(T) * 10-6</t>
  </si>
  <si>
    <t>T</t>
  </si>
  <si>
    <r>
      <t xml:space="preserve">N </t>
    </r>
    <r>
      <rPr>
        <b/>
        <vertAlign val="subscript"/>
        <sz val="9"/>
        <rFont val="Arial"/>
        <family val="2"/>
      </rPr>
      <t>(T)</t>
    </r>
  </si>
  <si>
    <r>
      <t>EF</t>
    </r>
    <r>
      <rPr>
        <b/>
        <vertAlign val="subscript"/>
        <sz val="9"/>
        <rFont val="Arial"/>
        <family val="2"/>
      </rPr>
      <t>(T)</t>
    </r>
  </si>
  <si>
    <r>
      <t>CH</t>
    </r>
    <r>
      <rPr>
        <b/>
        <vertAlign val="subscript"/>
        <sz val="9"/>
        <rFont val="Arial"/>
        <family val="2"/>
      </rPr>
      <t>4</t>
    </r>
    <r>
      <rPr>
        <b/>
        <sz val="9"/>
        <rFont val="Arial"/>
        <family val="2"/>
      </rPr>
      <t xml:space="preserve"> </t>
    </r>
    <r>
      <rPr>
        <b/>
        <vertAlign val="subscript"/>
        <sz val="9"/>
        <rFont val="Arial"/>
        <family val="2"/>
      </rPr>
      <t>Enteric</t>
    </r>
  </si>
  <si>
    <r>
      <t>CH</t>
    </r>
    <r>
      <rPr>
        <b/>
        <vertAlign val="subscript"/>
        <sz val="9"/>
        <rFont val="Arial"/>
        <family val="2"/>
      </rPr>
      <t>4</t>
    </r>
    <r>
      <rPr>
        <b/>
        <sz val="9"/>
        <rFont val="Arial"/>
        <family val="2"/>
      </rPr>
      <t xml:space="preserve"> </t>
    </r>
    <r>
      <rPr>
        <b/>
        <vertAlign val="subscript"/>
        <sz val="9"/>
        <rFont val="Arial"/>
        <family val="2"/>
      </rPr>
      <t>Manure</t>
    </r>
  </si>
  <si>
    <t>N (T)</t>
  </si>
  <si>
    <t>EF(T)</t>
  </si>
  <si>
    <t>CH4 Enteric</t>
  </si>
  <si>
    <t>CH4 Manure</t>
  </si>
  <si>
    <t>Ganado Lechero</t>
  </si>
  <si>
    <t>No LecheroToros</t>
  </si>
  <si>
    <t>No Lechero Vacas</t>
  </si>
  <si>
    <t>No Lechero En crecimiento</t>
  </si>
  <si>
    <t>Búfalos</t>
  </si>
  <si>
    <t>Ovejas</t>
  </si>
  <si>
    <t>Cabras</t>
  </si>
  <si>
    <t>Camélidos sudamericanos</t>
  </si>
  <si>
    <t>Camélidos Sudamericanos</t>
  </si>
  <si>
    <t>Camélidos</t>
  </si>
  <si>
    <t>Caballos</t>
  </si>
  <si>
    <t>Mulas &amp; Asnos</t>
  </si>
  <si>
    <t>Cerdos</t>
  </si>
  <si>
    <t>Aves de engorde</t>
  </si>
  <si>
    <t>NA</t>
  </si>
  <si>
    <t>Patos</t>
  </si>
  <si>
    <t>Pavos</t>
  </si>
  <si>
    <t>Ponedoras</t>
  </si>
  <si>
    <t>Total</t>
  </si>
  <si>
    <t>INGEI</t>
  </si>
  <si>
    <t>Interpolado</t>
  </si>
  <si>
    <t>Especie</t>
  </si>
  <si>
    <t>PLANMICC</t>
  </si>
  <si>
    <t>Diferencia PLANMICC - INGEI</t>
  </si>
  <si>
    <t>IPCC 2006</t>
  </si>
  <si>
    <t xml:space="preserve">Categorías de fuentes </t>
  </si>
  <si>
    <t>Gas Efecto Invernadero</t>
  </si>
  <si>
    <r>
      <t xml:space="preserve">Emisión Estiimada INGEI </t>
    </r>
    <r>
      <rPr>
        <b/>
        <sz val="12"/>
        <color indexed="9"/>
        <rFont val="Arial"/>
        <family val="2"/>
      </rPr>
      <t>2010</t>
    </r>
    <r>
      <rPr>
        <b/>
        <sz val="10"/>
        <color indexed="9"/>
        <rFont val="Arial"/>
        <family val="2"/>
      </rPr>
      <t xml:space="preserve">
 (Gg CO2eq)</t>
    </r>
  </si>
  <si>
    <t>Emisión Estiimada INGEI 2012
 (Gg CO2eq)</t>
  </si>
  <si>
    <t>Emisión Estiimada INGEI 2014
 (Gg CO2eq)</t>
  </si>
  <si>
    <t>Emisión Estiimada INGEI 2016
 (Gg CO2eq)</t>
  </si>
  <si>
    <t>Emisión Estiimada INGEI 2018
 (Gg CO2eq)</t>
  </si>
  <si>
    <t>Sum</t>
  </si>
  <si>
    <t>3A1</t>
  </si>
  <si>
    <t>Emisiones de CH4 por fermentación entérica en el ganado doméstico</t>
  </si>
  <si>
    <t>CH4</t>
  </si>
  <si>
    <t>3A2</t>
  </si>
  <si>
    <t>Emisiones de CH4 del gestión de estiércol</t>
  </si>
  <si>
    <t>N2O Emisiones directas de la gestión de estiércol</t>
  </si>
  <si>
    <t>N2O</t>
  </si>
  <si>
    <t>3C6</t>
  </si>
  <si>
    <t>N2O Emisiones indirectas de la gestión de estiércol</t>
  </si>
  <si>
    <t>3C2</t>
  </si>
  <si>
    <t>Encalado: Emisiones anuales de CO2-C de Encalado</t>
  </si>
  <si>
    <t>CO2</t>
  </si>
  <si>
    <t>3C3</t>
  </si>
  <si>
    <t>Fertilización de urea: Emisiones anuales de CO2</t>
  </si>
  <si>
    <t>3C4</t>
  </si>
  <si>
    <t>N2O Emisiones Directas de Suelos Agrícolas</t>
  </si>
  <si>
    <t>3C5</t>
  </si>
  <si>
    <t>N2O Emisiones Indirectas de Suelos Agrícolas</t>
  </si>
  <si>
    <t>3C7</t>
  </si>
  <si>
    <t>Emisiones de CH4 de la producción de arroz</t>
  </si>
  <si>
    <t>3C1</t>
  </si>
  <si>
    <t>Emisiones de la quema de biomasa en tierras de cultivo</t>
  </si>
  <si>
    <t>CH4, N2O</t>
  </si>
  <si>
    <t>subtotal/benchmark</t>
  </si>
  <si>
    <t>faltante</t>
  </si>
  <si>
    <t>País</t>
  </si>
  <si>
    <t>Ecuador</t>
  </si>
  <si>
    <t>Año</t>
  </si>
  <si>
    <t>Módulo</t>
  </si>
  <si>
    <t>Uso de la tierra, cambio de uso de la tierra y silvicultura</t>
  </si>
  <si>
    <t>Lámina</t>
  </si>
  <si>
    <t>Resumen</t>
  </si>
  <si>
    <t>Categoría de uso del suelo</t>
  </si>
  <si>
    <t xml:space="preserve">Sector en
Directrices del IPCC </t>
  </si>
  <si>
    <r>
      <t>Cambio anual en las reservas de carbono, t CO</t>
    </r>
    <r>
      <rPr>
        <vertAlign val="subscript"/>
        <sz val="10"/>
        <rFont val="Arial"/>
        <family val="2"/>
      </rPr>
      <t xml:space="preserve">2 </t>
    </r>
    <r>
      <rPr>
        <vertAlign val="superscript"/>
        <sz val="10"/>
        <rFont val="Arial"/>
        <family val="2"/>
      </rPr>
      <t>5</t>
    </r>
  </si>
  <si>
    <r>
      <rPr>
        <sz val="10"/>
        <color theme="1"/>
        <rFont val="Arial"/>
        <family val="2"/>
      </rPr>
      <t>Cambio anual en las reservas de carbono, t CO</t>
    </r>
    <r>
      <rPr>
        <vertAlign val="subscript"/>
        <sz val="10"/>
        <color theme="1"/>
        <rFont val="Arial"/>
        <family val="2"/>
      </rPr>
      <t xml:space="preserve">2 </t>
    </r>
    <r>
      <rPr>
        <vertAlign val="superscript"/>
        <sz val="10"/>
        <color theme="1"/>
        <rFont val="Arial"/>
        <family val="2"/>
      </rPr>
      <t>5</t>
    </r>
  </si>
  <si>
    <t>Uso inicial de la tierra</t>
  </si>
  <si>
    <t>Uso de la tierra durante el año de reporte</t>
  </si>
  <si>
    <t>Biomasa viva
A</t>
  </si>
  <si>
    <t>Materia orgánica muerta
B</t>
  </si>
  <si>
    <t>Suelos
C</t>
  </si>
  <si>
    <r>
      <t>CO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 Emisiones / Absorciones
D = (A+B+C) x (-1)</t>
    </r>
  </si>
  <si>
    <r>
      <rPr>
        <sz val="10"/>
        <color theme="1"/>
        <rFont val="Arial"/>
        <family val="2"/>
      </rPr>
      <t>CO</t>
    </r>
    <r>
      <rPr>
        <vertAlign val="subscript"/>
        <sz val="10"/>
        <color theme="1"/>
        <rFont val="Arial"/>
        <family val="2"/>
      </rPr>
      <t>2</t>
    </r>
    <r>
      <rPr>
        <sz val="10"/>
        <color theme="1"/>
        <rFont val="Arial"/>
        <family val="2"/>
      </rPr>
      <t xml:space="preserve"> Emisiones / Absorciones
D = (A+B+C) x (-1)</t>
    </r>
  </si>
  <si>
    <t>Tierras Forestales</t>
  </si>
  <si>
    <t>3B1a</t>
  </si>
  <si>
    <t>IE</t>
  </si>
  <si>
    <t>NE</t>
  </si>
  <si>
    <t>Tierra de Cultivo</t>
  </si>
  <si>
    <t>3B1b</t>
  </si>
  <si>
    <t>Pastizales</t>
  </si>
  <si>
    <t>Humedales</t>
  </si>
  <si>
    <t>Asentamientos</t>
  </si>
  <si>
    <t xml:space="preserve">Otras Tierras </t>
  </si>
  <si>
    <t>Sub-Total para Tierras Forestales</t>
  </si>
  <si>
    <t>Tierras de Cultivo</t>
  </si>
  <si>
    <t>3B2a</t>
  </si>
  <si>
    <t>3B2b</t>
  </si>
  <si>
    <t>Sub-Total para Tierras de Cultivo</t>
  </si>
  <si>
    <t>3B3a</t>
  </si>
  <si>
    <t>3B3b</t>
  </si>
  <si>
    <t>Sub-Total para Pastizales</t>
  </si>
  <si>
    <t>3B4a</t>
  </si>
  <si>
    <t>3B4b</t>
  </si>
  <si>
    <t>Sub-Total para Humedales</t>
  </si>
  <si>
    <t>3B5a</t>
  </si>
  <si>
    <t>3B5b</t>
  </si>
  <si>
    <t>Sub-Total para Asentamientos</t>
  </si>
  <si>
    <t>Otras Tierras</t>
  </si>
  <si>
    <t>3B6a</t>
  </si>
  <si>
    <t>3B6b</t>
  </si>
  <si>
    <t>tierras de Cultivo</t>
  </si>
  <si>
    <t>humedales</t>
  </si>
  <si>
    <t>Sub-Total para Otras tierras</t>
  </si>
  <si>
    <t>3C1a</t>
  </si>
  <si>
    <t>Subtotal Quema de biomasa Tierras Forestales</t>
  </si>
  <si>
    <t>Sub-Total para Quema de Biomasa</t>
  </si>
  <si>
    <t>Quema de Biomasa</t>
  </si>
  <si>
    <t xml:space="preserve">Equivalencia a toneladas de CO2 eq </t>
  </si>
  <si>
    <t>Emisiones disgregadas (cuadro de referencia, estas emisiones ya están consideradas en tierras forestales y quema de biomasa en la lámina resumen)</t>
  </si>
  <si>
    <t>Emisiones ton</t>
  </si>
  <si>
    <t>Emisones Gg</t>
  </si>
  <si>
    <t>CH4 + N2O</t>
  </si>
  <si>
    <t>CO2 eq</t>
  </si>
  <si>
    <t>Incendios forestales</t>
  </si>
  <si>
    <t>Extracción de leña</t>
  </si>
  <si>
    <t>Extracción de madera</t>
  </si>
  <si>
    <t>TOTAL</t>
  </si>
  <si>
    <t>Resultados del INGEI</t>
  </si>
  <si>
    <t>Resultados de OSeMOSYS</t>
  </si>
  <si>
    <t>Área de tierras forestales que siguen siendo tierras forestales</t>
  </si>
  <si>
    <t>B. Seco Andino</t>
  </si>
  <si>
    <t>B. Seco Pluvioestacional</t>
  </si>
  <si>
    <t>B. Siempre verde andino Montano</t>
  </si>
  <si>
    <t>B. Siempre verde andino Pie montano</t>
  </si>
  <si>
    <t>B. Siempre verde andino de Ceja Andina</t>
  </si>
  <si>
    <t>B. Siempre verde de tierras bajas de la Amazonía</t>
  </si>
  <si>
    <t>B. Siempre verde de tierras bajas del Chocó</t>
  </si>
  <si>
    <t>Manglar</t>
  </si>
  <si>
    <t>Moretal</t>
  </si>
  <si>
    <t>TOTAL BOSQUE TIERRAS FORESTALES</t>
  </si>
  <si>
    <t xml:space="preserve">Plantación forestal </t>
  </si>
  <si>
    <t>TOTAL BOSQUE TIERRAS FORESTALES [Mha]</t>
  </si>
  <si>
    <t>Área de tierra convertida (ha)</t>
  </si>
  <si>
    <t>Mha</t>
  </si>
  <si>
    <t xml:space="preserve"> -   </t>
  </si>
  <si>
    <t xml:space="preserve">-   </t>
  </si>
  <si>
    <t>-</t>
  </si>
  <si>
    <t>CO2 Emisiones / Absorciones</t>
  </si>
  <si>
    <t>Factor de emisión</t>
  </si>
  <si>
    <t>Plantaciones forestales</t>
  </si>
  <si>
    <t>Tierra de cultivo</t>
  </si>
  <si>
    <t>Otras tierras</t>
  </si>
  <si>
    <t>Totales</t>
  </si>
  <si>
    <t>Modelo</t>
  </si>
  <si>
    <t>Fermentación Entérica</t>
  </si>
  <si>
    <t>Gestión de estiércol directas</t>
  </si>
  <si>
    <t>Gestión de estiércol indirectas</t>
  </si>
  <si>
    <t>N2O Suelos agrícolas</t>
  </si>
  <si>
    <t>Differencia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</si>
</sst>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 * #,##0.00_ ;_ * \-#,##0.00_ ;_ * &quot;-&quot;??_ ;_ @_ "/>
    <numFmt numFmtId="165" formatCode="&quot; &quot;#,##0.00&quot; &quot;;&quot; &quot;&quot;(&quot;#,##0.00&quot;)&quot;;&quot; &quot;&quot;-&quot;#&quot; &quot;;&quot; &quot;@&quot; &quot;"/>
    <numFmt numFmtId="166" formatCode="#,##0.000"/>
    <numFmt numFmtId="167" formatCode="#,##0.0000"/>
    <numFmt numFmtId="168" formatCode="0.000%"/>
    <numFmt numFmtId="169" formatCode="_-* #,##0.00_-;\-* #,##0.00_-;_-* &quot;-&quot;??_-;_-@_-"/>
    <numFmt numFmtId="170" formatCode="_-* #,##0.00_-;\-* #,##0.00_-;_-* &quot;-&quot;??_-;_-@"/>
    <numFmt numFmtId="171" formatCode="_(* #,##0.0000_);_(* \(#,##0.0000\);_(* &quot;-&quot;??_);_(@_)"/>
    <numFmt numFmtId="172" formatCode="0.0%"/>
  </numFmts>
  <fonts count="4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Liberation Sans"/>
      <family val="2"/>
    </font>
    <font>
      <b/>
      <sz val="9"/>
      <name val="Times New Roman"/>
      <family val="1"/>
    </font>
    <font>
      <sz val="10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b/>
      <vertAlign val="subscript"/>
      <sz val="9"/>
      <name val="Arial"/>
      <family val="2"/>
    </font>
    <font>
      <sz val="9"/>
      <name val="Arial"/>
      <family val="2"/>
    </font>
    <font>
      <vertAlign val="subscript"/>
      <sz val="9"/>
      <name val="Arial"/>
      <family val="2"/>
    </font>
    <font>
      <vertAlign val="superscript"/>
      <sz val="9"/>
      <name val="Arial"/>
      <family val="2"/>
    </font>
    <font>
      <sz val="11"/>
      <color rgb="FF000000"/>
      <name val="Calibri"/>
      <family val="2"/>
    </font>
    <font>
      <b/>
      <i/>
      <sz val="16"/>
      <color theme="1"/>
      <name val="Liberation Sans"/>
      <family val="2"/>
    </font>
    <font>
      <b/>
      <i/>
      <u/>
      <sz val="11"/>
      <color theme="1"/>
      <name val="Liberation Sans"/>
      <family val="2"/>
    </font>
    <font>
      <b/>
      <sz val="9"/>
      <color rgb="FFFF0000"/>
      <name val="Arial"/>
      <family val="2"/>
    </font>
    <font>
      <sz val="8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4"/>
      <color theme="1"/>
      <name val="Calibri"/>
      <family val="2"/>
    </font>
    <font>
      <b/>
      <sz val="10"/>
      <color indexed="9"/>
      <name val="Arial"/>
      <family val="2"/>
    </font>
    <font>
      <b/>
      <sz val="12"/>
      <color indexed="9"/>
      <name val="Arial"/>
      <family val="2"/>
    </font>
    <font>
      <b/>
      <sz val="10"/>
      <color theme="0"/>
      <name val="Arial"/>
      <family val="2"/>
    </font>
    <font>
      <i/>
      <sz val="10"/>
      <name val="Arial"/>
      <family val="2"/>
    </font>
    <font>
      <vertAlign val="subscript"/>
      <sz val="10"/>
      <name val="Arial"/>
      <family val="2"/>
    </font>
    <font>
      <vertAlign val="superscript"/>
      <sz val="10"/>
      <name val="Arial"/>
      <family val="2"/>
    </font>
    <font>
      <sz val="8"/>
      <name val="Helvetic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Arial"/>
      <family val="2"/>
    </font>
    <font>
      <sz val="10"/>
      <color rgb="FF000000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i/>
      <sz val="10"/>
      <color theme="1"/>
      <name val="Arial"/>
      <family val="2"/>
    </font>
    <font>
      <vertAlign val="subscript"/>
      <sz val="10"/>
      <color theme="1"/>
      <name val="Arial"/>
      <family val="2"/>
    </font>
    <font>
      <vertAlign val="superscript"/>
      <sz val="10"/>
      <color theme="1"/>
      <name val="Arial"/>
      <family val="2"/>
    </font>
    <font>
      <sz val="11"/>
      <color theme="0"/>
      <name val="Calibri"/>
      <family val="2"/>
      <scheme val="minor"/>
    </font>
    <font>
      <sz val="11"/>
      <color theme="5"/>
      <name val="Calibri"/>
      <family val="2"/>
      <scheme val="minor"/>
    </font>
    <font>
      <sz val="10"/>
      <color rgb="FF000000"/>
      <name val="Arial"/>
      <family val="2"/>
    </font>
    <font>
      <sz val="9"/>
      <color theme="1"/>
      <name val="Arial"/>
      <family val="2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9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8D8D8"/>
        <bgColor rgb="FFD8D8D8"/>
      </patternFill>
    </fill>
    <fill>
      <patternFill patternType="solid">
        <fgColor rgb="FFDADADA"/>
        <bgColor rgb="FFDADADA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0"/>
      </patternFill>
    </fill>
    <fill>
      <patternFill patternType="solid">
        <fgColor rgb="FFA5A5A5"/>
        <bgColor rgb="FFA5A5A5"/>
      </patternFill>
    </fill>
    <fill>
      <patternFill patternType="solid">
        <fgColor theme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5" tint="0.59999389629810485"/>
        <bgColor indexed="64"/>
      </patternFill>
    </fill>
  </fills>
  <borders count="9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19">
    <xf numFmtId="0" fontId="0" fillId="0" borderId="0"/>
    <xf numFmtId="0" fontId="3" fillId="0" borderId="0"/>
    <xf numFmtId="164" fontId="1" fillId="0" borderId="0" applyFont="0" applyFill="0" applyBorder="0" applyAlignment="0" applyProtection="0"/>
    <xf numFmtId="165" fontId="12" fillId="0" borderId="0"/>
    <xf numFmtId="0" fontId="13" fillId="0" borderId="0">
      <alignment horizontal="center"/>
    </xf>
    <xf numFmtId="0" fontId="13" fillId="0" borderId="0">
      <alignment horizontal="center" textRotation="90"/>
    </xf>
    <xf numFmtId="0" fontId="3" fillId="0" borderId="0"/>
    <xf numFmtId="0" fontId="5" fillId="0" borderId="0"/>
    <xf numFmtId="0" fontId="5" fillId="0" borderId="0"/>
    <xf numFmtId="0" fontId="14" fillId="0" borderId="0"/>
    <xf numFmtId="0" fontId="14" fillId="0" borderId="0"/>
    <xf numFmtId="9" fontId="1" fillId="0" borderId="0" applyFont="0" applyFill="0" applyBorder="0" applyAlignment="0" applyProtection="0"/>
    <xf numFmtId="0" fontId="5" fillId="0" borderId="0"/>
    <xf numFmtId="0" fontId="5" fillId="0" borderId="0"/>
    <xf numFmtId="0" fontId="28" fillId="0" borderId="0"/>
    <xf numFmtId="169" fontId="5" fillId="0" borderId="0" applyFont="0" applyFill="0" applyBorder="0" applyAlignment="0" applyProtection="0"/>
    <xf numFmtId="0" fontId="5" fillId="0" borderId="0"/>
    <xf numFmtId="0" fontId="1" fillId="0" borderId="0"/>
    <xf numFmtId="0" fontId="29" fillId="0" borderId="0"/>
  </cellStyleXfs>
  <cellXfs count="533">
    <xf numFmtId="0" fontId="0" fillId="0" borderId="0" xfId="0"/>
    <xf numFmtId="0" fontId="2" fillId="0" borderId="0" xfId="0" applyFont="1"/>
    <xf numFmtId="0" fontId="4" fillId="5" borderId="1" xfId="6" applyFont="1" applyFill="1" applyBorder="1" applyAlignment="1">
      <alignment horizontal="center" vertical="center"/>
    </xf>
    <xf numFmtId="166" fontId="4" fillId="0" borderId="1" xfId="6" applyNumberFormat="1" applyFont="1" applyBorder="1" applyAlignment="1">
      <alignment horizontal="center" vertical="center"/>
    </xf>
    <xf numFmtId="3" fontId="4" fillId="0" borderId="1" xfId="6" applyNumberFormat="1" applyFont="1" applyBorder="1" applyAlignment="1">
      <alignment horizontal="center" vertical="center"/>
    </xf>
    <xf numFmtId="4" fontId="4" fillId="0" borderId="1" xfId="6" applyNumberFormat="1" applyFont="1" applyBorder="1" applyAlignment="1">
      <alignment horizontal="center" vertical="center"/>
    </xf>
    <xf numFmtId="0" fontId="17" fillId="0" borderId="0" xfId="0" applyFont="1"/>
    <xf numFmtId="0" fontId="0" fillId="0" borderId="1" xfId="0" applyBorder="1"/>
    <xf numFmtId="0" fontId="0" fillId="0" borderId="4" xfId="0" applyBorder="1"/>
    <xf numFmtId="0" fontId="0" fillId="0" borderId="2" xfId="0" applyBorder="1"/>
    <xf numFmtId="0" fontId="0" fillId="0" borderId="26" xfId="0" applyBorder="1"/>
    <xf numFmtId="0" fontId="0" fillId="0" borderId="17" xfId="0" applyBorder="1"/>
    <xf numFmtId="0" fontId="0" fillId="0" borderId="5" xfId="0" applyBorder="1"/>
    <xf numFmtId="0" fontId="0" fillId="7" borderId="1" xfId="0" applyFill="1" applyBorder="1"/>
    <xf numFmtId="0" fontId="0" fillId="0" borderId="4" xfId="0" applyBorder="1" applyAlignment="1">
      <alignment horizontal="center"/>
    </xf>
    <xf numFmtId="166" fontId="0" fillId="0" borderId="2" xfId="0" applyNumberFormat="1" applyBorder="1"/>
    <xf numFmtId="0" fontId="0" fillId="0" borderId="26" xfId="0" applyBorder="1" applyAlignment="1">
      <alignment horizontal="center"/>
    </xf>
    <xf numFmtId="0" fontId="4" fillId="5" borderId="17" xfId="6" applyFont="1" applyFill="1" applyBorder="1" applyAlignment="1">
      <alignment horizontal="center" vertical="center"/>
    </xf>
    <xf numFmtId="4" fontId="4" fillId="0" borderId="17" xfId="6" applyNumberFormat="1" applyFont="1" applyBorder="1" applyAlignment="1">
      <alignment horizontal="center" vertical="center"/>
    </xf>
    <xf numFmtId="3" fontId="4" fillId="0" borderId="17" xfId="6" applyNumberFormat="1" applyFont="1" applyBorder="1" applyAlignment="1">
      <alignment horizontal="center" vertical="center"/>
    </xf>
    <xf numFmtId="166" fontId="4" fillId="0" borderId="17" xfId="6" applyNumberFormat="1" applyFont="1" applyBorder="1" applyAlignment="1">
      <alignment horizontal="center" vertical="center"/>
    </xf>
    <xf numFmtId="0" fontId="0" fillId="7" borderId="17" xfId="0" applyFill="1" applyBorder="1"/>
    <xf numFmtId="166" fontId="0" fillId="0" borderId="5" xfId="0" applyNumberFormat="1" applyBorder="1"/>
    <xf numFmtId="0" fontId="0" fillId="0" borderId="28" xfId="0" applyBorder="1" applyAlignment="1">
      <alignment horizontal="center"/>
    </xf>
    <xf numFmtId="0" fontId="4" fillId="5" borderId="3" xfId="6" applyFont="1" applyFill="1" applyBorder="1" applyAlignment="1">
      <alignment horizontal="center" vertical="center"/>
    </xf>
    <xf numFmtId="4" fontId="4" fillId="0" borderId="3" xfId="6" applyNumberFormat="1" applyFont="1" applyBorder="1" applyAlignment="1">
      <alignment horizontal="center" vertical="center"/>
    </xf>
    <xf numFmtId="3" fontId="4" fillId="0" borderId="3" xfId="6" applyNumberFormat="1" applyFont="1" applyBorder="1" applyAlignment="1">
      <alignment horizontal="center" vertical="center"/>
    </xf>
    <xf numFmtId="166" fontId="4" fillId="0" borderId="3" xfId="6" applyNumberFormat="1" applyFont="1" applyBorder="1" applyAlignment="1">
      <alignment horizontal="center" vertical="center"/>
    </xf>
    <xf numFmtId="0" fontId="0" fillId="7" borderId="3" xfId="0" applyFill="1" applyBorder="1"/>
    <xf numFmtId="166" fontId="0" fillId="0" borderId="29" xfId="0" applyNumberFormat="1" applyBorder="1"/>
    <xf numFmtId="0" fontId="2" fillId="0" borderId="2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34" xfId="0" applyFont="1" applyBorder="1" applyAlignment="1">
      <alignment horizontal="center"/>
    </xf>
    <xf numFmtId="0" fontId="0" fillId="0" borderId="28" xfId="0" applyBorder="1"/>
    <xf numFmtId="0" fontId="0" fillId="0" borderId="3" xfId="0" applyBorder="1"/>
    <xf numFmtId="0" fontId="0" fillId="0" borderId="29" xfId="0" applyBorder="1"/>
    <xf numFmtId="0" fontId="18" fillId="8" borderId="6" xfId="0" applyFont="1" applyFill="1" applyBorder="1" applyAlignment="1">
      <alignment horizontal="left" vertical="center"/>
    </xf>
    <xf numFmtId="0" fontId="18" fillId="9" borderId="6" xfId="0" applyFont="1" applyFill="1" applyBorder="1" applyAlignment="1">
      <alignment horizontal="left" vertical="center"/>
    </xf>
    <xf numFmtId="0" fontId="18" fillId="8" borderId="6" xfId="0" applyFont="1" applyFill="1" applyBorder="1" applyAlignment="1">
      <alignment horizontal="center" vertical="center"/>
    </xf>
    <xf numFmtId="0" fontId="18" fillId="8" borderId="34" xfId="0" applyFont="1" applyFill="1" applyBorder="1" applyAlignment="1">
      <alignment horizontal="center" vertical="center"/>
    </xf>
    <xf numFmtId="0" fontId="17" fillId="0" borderId="25" xfId="0" applyFont="1" applyBorder="1" applyAlignment="1">
      <alignment horizontal="center" vertical="center"/>
    </xf>
    <xf numFmtId="0" fontId="0" fillId="0" borderId="27" xfId="0" applyBorder="1"/>
    <xf numFmtId="0" fontId="0" fillId="0" borderId="23" xfId="0" applyBorder="1"/>
    <xf numFmtId="0" fontId="0" fillId="0" borderId="24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4" borderId="3" xfId="0" applyFill="1" applyBorder="1"/>
    <xf numFmtId="0" fontId="0" fillId="4" borderId="1" xfId="0" applyFill="1" applyBorder="1"/>
    <xf numFmtId="0" fontId="0" fillId="4" borderId="23" xfId="0" applyFill="1" applyBorder="1"/>
    <xf numFmtId="0" fontId="0" fillId="4" borderId="21" xfId="0" applyFill="1" applyBorder="1"/>
    <xf numFmtId="0" fontId="0" fillId="4" borderId="17" xfId="0" applyFill="1" applyBorder="1"/>
    <xf numFmtId="0" fontId="0" fillId="6" borderId="3" xfId="0" applyFill="1" applyBorder="1"/>
    <xf numFmtId="0" fontId="0" fillId="6" borderId="29" xfId="0" applyFill="1" applyBorder="1"/>
    <xf numFmtId="0" fontId="0" fillId="6" borderId="1" xfId="0" applyFill="1" applyBorder="1"/>
    <xf numFmtId="0" fontId="0" fillId="6" borderId="2" xfId="0" applyFill="1" applyBorder="1"/>
    <xf numFmtId="0" fontId="0" fillId="6" borderId="23" xfId="0" applyFill="1" applyBorder="1"/>
    <xf numFmtId="0" fontId="0" fillId="6" borderId="24" xfId="0" applyFill="1" applyBorder="1"/>
    <xf numFmtId="0" fontId="0" fillId="6" borderId="21" xfId="0" applyFill="1" applyBorder="1"/>
    <xf numFmtId="0" fontId="0" fillId="6" borderId="22" xfId="0" applyFill="1" applyBorder="1"/>
    <xf numFmtId="0" fontId="0" fillId="6" borderId="17" xfId="0" applyFill="1" applyBorder="1"/>
    <xf numFmtId="0" fontId="0" fillId="6" borderId="5" xfId="0" applyFill="1" applyBorder="1"/>
    <xf numFmtId="0" fontId="7" fillId="2" borderId="7" xfId="6" applyFont="1" applyFill="1" applyBorder="1" applyAlignment="1">
      <alignment horizontal="right" wrapText="1" indent="1"/>
    </xf>
    <xf numFmtId="0" fontId="9" fillId="0" borderId="8" xfId="6" applyFont="1" applyBorder="1" applyAlignment="1">
      <alignment horizontal="center" vertical="top" wrapText="1"/>
    </xf>
    <xf numFmtId="0" fontId="7" fillId="0" borderId="9" xfId="6" applyFont="1" applyBorder="1" applyAlignment="1">
      <alignment horizontal="center" wrapText="1"/>
    </xf>
    <xf numFmtId="0" fontId="9" fillId="0" borderId="8" xfId="6" applyFont="1" applyBorder="1" applyAlignment="1">
      <alignment horizontal="center" wrapText="1"/>
    </xf>
    <xf numFmtId="0" fontId="7" fillId="0" borderId="10" xfId="6" applyFont="1" applyBorder="1" applyAlignment="1">
      <alignment horizontal="center" wrapText="1"/>
    </xf>
    <xf numFmtId="2" fontId="9" fillId="0" borderId="8" xfId="6" applyNumberFormat="1" applyFont="1" applyBorder="1" applyAlignment="1">
      <alignment horizontal="right" wrapText="1"/>
    </xf>
    <xf numFmtId="0" fontId="7" fillId="0" borderId="16" xfId="6" applyFont="1" applyBorder="1" applyAlignment="1">
      <alignment horizontal="right" wrapText="1" indent="1"/>
    </xf>
    <xf numFmtId="0" fontId="7" fillId="0" borderId="7" xfId="6" applyFont="1" applyBorder="1" applyAlignment="1">
      <alignment horizontal="right" wrapText="1" indent="1"/>
    </xf>
    <xf numFmtId="0" fontId="7" fillId="2" borderId="8" xfId="6" applyFont="1" applyFill="1" applyBorder="1" applyAlignment="1">
      <alignment horizontal="center" wrapText="1"/>
    </xf>
    <xf numFmtId="0" fontId="6" fillId="2" borderId="7" xfId="6" applyFont="1" applyFill="1" applyBorder="1" applyAlignment="1">
      <alignment horizontal="center"/>
    </xf>
    <xf numFmtId="0" fontId="5" fillId="2" borderId="8" xfId="6" applyFont="1" applyFill="1" applyBorder="1"/>
    <xf numFmtId="0" fontId="5" fillId="2" borderId="8" xfId="6" applyFont="1" applyFill="1" applyBorder="1" applyAlignment="1">
      <alignment wrapText="1"/>
    </xf>
    <xf numFmtId="0" fontId="9" fillId="0" borderId="7" xfId="6" applyFont="1" applyBorder="1"/>
    <xf numFmtId="3" fontId="9" fillId="0" borderId="8" xfId="6" applyNumberFormat="1" applyFont="1" applyBorder="1" applyAlignment="1">
      <alignment horizontal="center" wrapText="1"/>
    </xf>
    <xf numFmtId="2" fontId="9" fillId="0" borderId="8" xfId="6" applyNumberFormat="1" applyFont="1" applyBorder="1" applyAlignment="1">
      <alignment horizontal="center" wrapText="1"/>
    </xf>
    <xf numFmtId="2" fontId="6" fillId="0" borderId="8" xfId="6" applyNumberFormat="1" applyFont="1" applyBorder="1" applyAlignment="1">
      <alignment horizontal="center" vertical="center" wrapText="1"/>
    </xf>
    <xf numFmtId="2" fontId="6" fillId="0" borderId="8" xfId="6" applyNumberFormat="1" applyFont="1" applyBorder="1" applyAlignment="1">
      <alignment horizontal="center" wrapText="1"/>
    </xf>
    <xf numFmtId="2" fontId="7" fillId="0" borderId="8" xfId="6" applyNumberFormat="1" applyFont="1" applyBorder="1" applyAlignment="1">
      <alignment horizontal="center" wrapText="1"/>
    </xf>
    <xf numFmtId="0" fontId="15" fillId="7" borderId="8" xfId="6" applyFont="1" applyFill="1" applyBorder="1" applyAlignment="1">
      <alignment horizontal="center" wrapText="1"/>
    </xf>
    <xf numFmtId="0" fontId="9" fillId="7" borderId="7" xfId="6" applyFont="1" applyFill="1" applyBorder="1"/>
    <xf numFmtId="0" fontId="15" fillId="0" borderId="8" xfId="6" applyFont="1" applyBorder="1" applyAlignment="1">
      <alignment horizontal="center" wrapText="1"/>
    </xf>
    <xf numFmtId="164" fontId="9" fillId="0" borderId="8" xfId="6" applyNumberFormat="1" applyFont="1" applyBorder="1" applyAlignment="1">
      <alignment horizontal="center" wrapText="1"/>
    </xf>
    <xf numFmtId="3" fontId="0" fillId="0" borderId="0" xfId="0" applyNumberFormat="1"/>
    <xf numFmtId="0" fontId="0" fillId="0" borderId="12" xfId="0" applyBorder="1"/>
    <xf numFmtId="0" fontId="0" fillId="0" borderId="35" xfId="0" applyBorder="1"/>
    <xf numFmtId="0" fontId="0" fillId="0" borderId="36" xfId="0" applyBorder="1"/>
    <xf numFmtId="0" fontId="0" fillId="0" borderId="31" xfId="0" applyBorder="1"/>
    <xf numFmtId="3" fontId="0" fillId="0" borderId="1" xfId="0" applyNumberFormat="1" applyBorder="1"/>
    <xf numFmtId="3" fontId="0" fillId="0" borderId="17" xfId="0" applyNumberFormat="1" applyBorder="1"/>
    <xf numFmtId="3" fontId="0" fillId="0" borderId="3" xfId="0" applyNumberFormat="1" applyBorder="1"/>
    <xf numFmtId="0" fontId="0" fillId="0" borderId="6" xfId="0" applyBorder="1"/>
    <xf numFmtId="0" fontId="0" fillId="0" borderId="16" xfId="0" applyBorder="1"/>
    <xf numFmtId="3" fontId="0" fillId="0" borderId="33" xfId="0" applyNumberFormat="1" applyBorder="1"/>
    <xf numFmtId="3" fontId="0" fillId="0" borderId="18" xfId="0" applyNumberFormat="1" applyBorder="1"/>
    <xf numFmtId="3" fontId="0" fillId="0" borderId="19" xfId="0" applyNumberFormat="1" applyBorder="1"/>
    <xf numFmtId="0" fontId="0" fillId="3" borderId="16" xfId="0" applyFill="1" applyBorder="1"/>
    <xf numFmtId="3" fontId="0" fillId="3" borderId="33" xfId="0" applyNumberFormat="1" applyFill="1" applyBorder="1"/>
    <xf numFmtId="3" fontId="0" fillId="3" borderId="18" xfId="0" applyNumberFormat="1" applyFill="1" applyBorder="1"/>
    <xf numFmtId="3" fontId="0" fillId="3" borderId="19" xfId="0" applyNumberFormat="1" applyFill="1" applyBorder="1"/>
    <xf numFmtId="0" fontId="0" fillId="3" borderId="0" xfId="0" applyFill="1"/>
    <xf numFmtId="3" fontId="0" fillId="0" borderId="37" xfId="0" applyNumberFormat="1" applyBorder="1"/>
    <xf numFmtId="3" fontId="0" fillId="3" borderId="37" xfId="0" applyNumberFormat="1" applyFill="1" applyBorder="1"/>
    <xf numFmtId="3" fontId="0" fillId="0" borderId="21" xfId="0" applyNumberFormat="1" applyBorder="1"/>
    <xf numFmtId="167" fontId="0" fillId="0" borderId="33" xfId="0" applyNumberFormat="1" applyBorder="1"/>
    <xf numFmtId="167" fontId="0" fillId="3" borderId="33" xfId="0" applyNumberFormat="1" applyFill="1" applyBorder="1"/>
    <xf numFmtId="167" fontId="0" fillId="0" borderId="3" xfId="0" applyNumberFormat="1" applyBorder="1"/>
    <xf numFmtId="167" fontId="0" fillId="0" borderId="7" xfId="0" applyNumberFormat="1" applyBorder="1"/>
    <xf numFmtId="167" fontId="0" fillId="3" borderId="7" xfId="0" applyNumberFormat="1" applyFill="1" applyBorder="1"/>
    <xf numFmtId="167" fontId="0" fillId="0" borderId="38" xfId="0" applyNumberFormat="1" applyBorder="1"/>
    <xf numFmtId="167" fontId="0" fillId="0" borderId="32" xfId="0" applyNumberFormat="1" applyBorder="1"/>
    <xf numFmtId="167" fontId="0" fillId="0" borderId="30" xfId="0" applyNumberFormat="1" applyBorder="1"/>
    <xf numFmtId="0" fontId="0" fillId="10" borderId="25" xfId="0" applyFill="1" applyBorder="1"/>
    <xf numFmtId="0" fontId="0" fillId="10" borderId="6" xfId="0" applyFill="1" applyBorder="1"/>
    <xf numFmtId="0" fontId="0" fillId="10" borderId="34" xfId="0" applyFill="1" applyBorder="1"/>
    <xf numFmtId="0" fontId="0" fillId="4" borderId="28" xfId="0" applyFill="1" applyBorder="1"/>
    <xf numFmtId="0" fontId="0" fillId="4" borderId="4" xfId="0" applyFill="1" applyBorder="1"/>
    <xf numFmtId="0" fontId="0" fillId="11" borderId="4" xfId="0" applyFill="1" applyBorder="1"/>
    <xf numFmtId="167" fontId="0" fillId="11" borderId="4" xfId="0" applyNumberFormat="1" applyFill="1" applyBorder="1"/>
    <xf numFmtId="167" fontId="0" fillId="11" borderId="26" xfId="0" applyNumberFormat="1" applyFill="1" applyBorder="1"/>
    <xf numFmtId="0" fontId="9" fillId="0" borderId="14" xfId="6" applyFont="1" applyBorder="1" applyAlignment="1">
      <alignment vertical="center"/>
    </xf>
    <xf numFmtId="0" fontId="0" fillId="3" borderId="6" xfId="0" applyFill="1" applyBorder="1"/>
    <xf numFmtId="0" fontId="0" fillId="0" borderId="34" xfId="0" applyBorder="1"/>
    <xf numFmtId="2" fontId="0" fillId="0" borderId="3" xfId="0" applyNumberFormat="1" applyBorder="1"/>
    <xf numFmtId="2" fontId="0" fillId="0" borderId="29" xfId="0" applyNumberFormat="1" applyBorder="1"/>
    <xf numFmtId="2" fontId="0" fillId="0" borderId="0" xfId="0" applyNumberFormat="1"/>
    <xf numFmtId="2" fontId="0" fillId="0" borderId="38" xfId="0" applyNumberFormat="1" applyBorder="1"/>
    <xf numFmtId="2" fontId="0" fillId="0" borderId="39" xfId="0" applyNumberFormat="1" applyBorder="1"/>
    <xf numFmtId="0" fontId="0" fillId="0" borderId="25" xfId="0" applyBorder="1"/>
    <xf numFmtId="0" fontId="9" fillId="0" borderId="32" xfId="6" applyFont="1" applyBorder="1"/>
    <xf numFmtId="0" fontId="9" fillId="0" borderId="36" xfId="6" applyFont="1" applyBorder="1"/>
    <xf numFmtId="0" fontId="9" fillId="7" borderId="36" xfId="6" applyFont="1" applyFill="1" applyBorder="1"/>
    <xf numFmtId="0" fontId="9" fillId="0" borderId="31" xfId="6" applyFont="1" applyBorder="1"/>
    <xf numFmtId="2" fontId="0" fillId="0" borderId="28" xfId="0" applyNumberFormat="1" applyBorder="1"/>
    <xf numFmtId="2" fontId="0" fillId="0" borderId="40" xfId="0" applyNumberFormat="1" applyBorder="1"/>
    <xf numFmtId="168" fontId="0" fillId="0" borderId="29" xfId="11" applyNumberFormat="1" applyFont="1" applyBorder="1"/>
    <xf numFmtId="168" fontId="0" fillId="0" borderId="2" xfId="11" applyNumberFormat="1" applyFont="1" applyBorder="1"/>
    <xf numFmtId="168" fontId="0" fillId="0" borderId="5" xfId="11" applyNumberFormat="1" applyFont="1" applyBorder="1"/>
    <xf numFmtId="0" fontId="5" fillId="12" borderId="17" xfId="12" applyFill="1" applyBorder="1"/>
    <xf numFmtId="0" fontId="21" fillId="13" borderId="43" xfId="12" applyFont="1" applyFill="1" applyBorder="1" applyAlignment="1">
      <alignment horizontal="center" vertical="center" wrapText="1"/>
    </xf>
    <xf numFmtId="0" fontId="21" fillId="13" borderId="41" xfId="12" applyFont="1" applyFill="1" applyBorder="1" applyAlignment="1">
      <alignment horizontal="center" vertical="center"/>
    </xf>
    <xf numFmtId="0" fontId="5" fillId="12" borderId="17" xfId="12" applyFill="1" applyBorder="1" applyAlignment="1">
      <alignment vertical="center"/>
    </xf>
    <xf numFmtId="0" fontId="5" fillId="12" borderId="26" xfId="12" applyFill="1" applyBorder="1" applyAlignment="1">
      <alignment horizontal="center"/>
    </xf>
    <xf numFmtId="0" fontId="21" fillId="13" borderId="42" xfId="12" applyFont="1" applyFill="1" applyBorder="1" applyAlignment="1">
      <alignment horizontal="center" vertical="center"/>
    </xf>
    <xf numFmtId="0" fontId="5" fillId="12" borderId="1" xfId="12" applyFill="1" applyBorder="1" applyProtection="1">
      <protection locked="0"/>
    </xf>
    <xf numFmtId="0" fontId="5" fillId="12" borderId="1" xfId="12" applyFill="1" applyBorder="1"/>
    <xf numFmtId="4" fontId="6" fillId="12" borderId="34" xfId="2" applyNumberFormat="1" applyFont="1" applyFill="1" applyBorder="1" applyAlignment="1" applyProtection="1">
      <alignment horizontal="right"/>
    </xf>
    <xf numFmtId="4" fontId="6" fillId="0" borderId="2" xfId="12" applyNumberFormat="1" applyFont="1" applyBorder="1" applyAlignment="1">
      <alignment horizontal="right"/>
    </xf>
    <xf numFmtId="4" fontId="5" fillId="0" borderId="2" xfId="12" applyNumberFormat="1" applyBorder="1" applyAlignment="1">
      <alignment horizontal="right"/>
    </xf>
    <xf numFmtId="0" fontId="6" fillId="12" borderId="25" xfId="12" applyFont="1" applyFill="1" applyBorder="1" applyAlignment="1">
      <alignment horizontal="center"/>
    </xf>
    <xf numFmtId="0" fontId="6" fillId="12" borderId="6" xfId="12" applyFont="1" applyFill="1" applyBorder="1" applyAlignment="1">
      <alignment horizontal="center"/>
    </xf>
    <xf numFmtId="0" fontId="5" fillId="12" borderId="4" xfId="12" applyFill="1" applyBorder="1" applyAlignment="1">
      <alignment horizontal="center"/>
    </xf>
    <xf numFmtId="0" fontId="5" fillId="12" borderId="1" xfId="12" applyFill="1" applyBorder="1" applyAlignment="1">
      <alignment vertical="center"/>
    </xf>
    <xf numFmtId="0" fontId="5" fillId="12" borderId="1" xfId="12" applyFill="1" applyBorder="1" applyAlignment="1">
      <alignment horizontal="center"/>
    </xf>
    <xf numFmtId="0" fontId="5" fillId="12" borderId="4" xfId="12" applyFill="1" applyBorder="1" applyAlignment="1" applyProtection="1">
      <alignment horizontal="center"/>
      <protection locked="0"/>
    </xf>
    <xf numFmtId="0" fontId="5" fillId="12" borderId="17" xfId="12" applyFill="1" applyBorder="1" applyAlignment="1">
      <alignment horizontal="center"/>
    </xf>
    <xf numFmtId="4" fontId="5" fillId="0" borderId="5" xfId="12" applyNumberFormat="1" applyBorder="1" applyAlignment="1">
      <alignment horizontal="right"/>
    </xf>
    <xf numFmtId="0" fontId="5" fillId="15" borderId="1" xfId="12" applyFill="1" applyBorder="1" applyAlignment="1">
      <alignment horizontal="center"/>
    </xf>
    <xf numFmtId="0" fontId="5" fillId="14" borderId="17" xfId="12" applyFill="1" applyBorder="1" applyAlignment="1">
      <alignment horizontal="center"/>
    </xf>
    <xf numFmtId="0" fontId="5" fillId="14" borderId="1" xfId="12" applyFill="1" applyBorder="1" applyAlignment="1">
      <alignment horizontal="center"/>
    </xf>
    <xf numFmtId="4" fontId="0" fillId="0" borderId="0" xfId="0" applyNumberFormat="1"/>
    <xf numFmtId="0" fontId="6" fillId="16" borderId="1" xfId="13" applyFont="1" applyFill="1" applyBorder="1" applyAlignment="1">
      <alignment horizontal="right"/>
    </xf>
    <xf numFmtId="0" fontId="5" fillId="0" borderId="0" xfId="0" applyFont="1"/>
    <xf numFmtId="0" fontId="5" fillId="16" borderId="25" xfId="0" applyFont="1" applyFill="1" applyBorder="1"/>
    <xf numFmtId="0" fontId="5" fillId="16" borderId="6" xfId="0" applyFont="1" applyFill="1" applyBorder="1" applyAlignment="1">
      <alignment horizontal="center"/>
    </xf>
    <xf numFmtId="4" fontId="5" fillId="0" borderId="6" xfId="0" applyNumberFormat="1" applyFont="1" applyBorder="1" applyProtection="1">
      <protection locked="0"/>
    </xf>
    <xf numFmtId="4" fontId="5" fillId="0" borderId="6" xfId="0" applyNumberFormat="1" applyFont="1" applyBorder="1" applyAlignment="1" applyProtection="1">
      <alignment horizontal="right"/>
      <protection locked="0"/>
    </xf>
    <xf numFmtId="4" fontId="5" fillId="16" borderId="6" xfId="0" applyNumberFormat="1" applyFont="1" applyFill="1" applyBorder="1"/>
    <xf numFmtId="0" fontId="5" fillId="16" borderId="3" xfId="13" applyFill="1" applyBorder="1" applyAlignment="1">
      <alignment wrapText="1"/>
    </xf>
    <xf numFmtId="4" fontId="5" fillId="0" borderId="21" xfId="0" applyNumberFormat="1" applyFont="1" applyBorder="1" applyProtection="1">
      <protection locked="0"/>
    </xf>
    <xf numFmtId="4" fontId="5" fillId="0" borderId="3" xfId="0" applyNumberFormat="1" applyFont="1" applyBorder="1" applyAlignment="1" applyProtection="1">
      <alignment horizontal="right"/>
      <protection locked="0"/>
    </xf>
    <xf numFmtId="0" fontId="5" fillId="16" borderId="4" xfId="0" applyFont="1" applyFill="1" applyBorder="1"/>
    <xf numFmtId="4" fontId="5" fillId="0" borderId="1" xfId="0" applyNumberFormat="1" applyFont="1" applyBorder="1" applyProtection="1">
      <protection locked="0"/>
    </xf>
    <xf numFmtId="4" fontId="5" fillId="0" borderId="1" xfId="0" applyNumberFormat="1" applyFont="1" applyBorder="1" applyAlignment="1" applyProtection="1">
      <alignment horizontal="right"/>
      <protection locked="0"/>
    </xf>
    <xf numFmtId="0" fontId="5" fillId="16" borderId="26" xfId="0" applyFont="1" applyFill="1" applyBorder="1"/>
    <xf numFmtId="0" fontId="6" fillId="17" borderId="25" xfId="0" applyFont="1" applyFill="1" applyBorder="1"/>
    <xf numFmtId="0" fontId="6" fillId="17" borderId="6" xfId="0" applyFont="1" applyFill="1" applyBorder="1"/>
    <xf numFmtId="0" fontId="6" fillId="17" borderId="6" xfId="0" applyFont="1" applyFill="1" applyBorder="1" applyAlignment="1">
      <alignment horizontal="center"/>
    </xf>
    <xf numFmtId="4" fontId="6" fillId="17" borderId="6" xfId="0" applyNumberFormat="1" applyFont="1" applyFill="1" applyBorder="1"/>
    <xf numFmtId="4" fontId="6" fillId="17" borderId="38" xfId="0" applyNumberFormat="1" applyFont="1" applyFill="1" applyBorder="1" applyAlignment="1">
      <alignment horizontal="right"/>
    </xf>
    <xf numFmtId="0" fontId="5" fillId="16" borderId="6" xfId="0" applyFont="1" applyFill="1" applyBorder="1"/>
    <xf numFmtId="4" fontId="5" fillId="16" borderId="6" xfId="0" applyNumberFormat="1" applyFont="1" applyFill="1" applyBorder="1" applyAlignment="1">
      <alignment horizontal="right"/>
    </xf>
    <xf numFmtId="0" fontId="5" fillId="16" borderId="28" xfId="0" applyFont="1" applyFill="1" applyBorder="1"/>
    <xf numFmtId="4" fontId="5" fillId="0" borderId="3" xfId="0" applyNumberFormat="1" applyFont="1" applyBorder="1" applyProtection="1">
      <protection locked="0"/>
    </xf>
    <xf numFmtId="4" fontId="5" fillId="18" borderId="1" xfId="0" applyNumberFormat="1" applyFont="1" applyFill="1" applyBorder="1" applyProtection="1">
      <protection locked="0"/>
    </xf>
    <xf numFmtId="4" fontId="5" fillId="0" borderId="17" xfId="0" applyNumberFormat="1" applyFont="1" applyBorder="1" applyProtection="1">
      <protection locked="0"/>
    </xf>
    <xf numFmtId="4" fontId="6" fillId="17" borderId="6" xfId="0" applyNumberFormat="1" applyFont="1" applyFill="1" applyBorder="1" applyAlignment="1">
      <alignment horizontal="right"/>
    </xf>
    <xf numFmtId="0" fontId="5" fillId="16" borderId="17" xfId="0" applyFont="1" applyFill="1" applyBorder="1" applyAlignment="1">
      <alignment horizontal="center"/>
    </xf>
    <xf numFmtId="4" fontId="5" fillId="16" borderId="1" xfId="0" applyNumberFormat="1" applyFont="1" applyFill="1" applyBorder="1"/>
    <xf numFmtId="4" fontId="6" fillId="17" borderId="3" xfId="0" applyNumberFormat="1" applyFont="1" applyFill="1" applyBorder="1"/>
    <xf numFmtId="4" fontId="6" fillId="17" borderId="3" xfId="0" applyNumberFormat="1" applyFont="1" applyFill="1" applyBorder="1" applyAlignment="1">
      <alignment horizontal="right"/>
    </xf>
    <xf numFmtId="4" fontId="6" fillId="17" borderId="1" xfId="0" applyNumberFormat="1" applyFont="1" applyFill="1" applyBorder="1"/>
    <xf numFmtId="0" fontId="5" fillId="16" borderId="1" xfId="0" applyFont="1" applyFill="1" applyBorder="1"/>
    <xf numFmtId="4" fontId="5" fillId="0" borderId="1" xfId="0" applyNumberFormat="1" applyFont="1" applyBorder="1"/>
    <xf numFmtId="2" fontId="5" fillId="0" borderId="1" xfId="0" applyNumberFormat="1" applyFont="1" applyBorder="1"/>
    <xf numFmtId="0" fontId="6" fillId="17" borderId="1" xfId="0" applyFont="1" applyFill="1" applyBorder="1"/>
    <xf numFmtId="0" fontId="5" fillId="0" borderId="0" xfId="14" applyFont="1"/>
    <xf numFmtId="4" fontId="5" fillId="0" borderId="6" xfId="14" applyNumberFormat="1" applyFont="1" applyBorder="1" applyProtection="1">
      <protection locked="0"/>
    </xf>
    <xf numFmtId="4" fontId="5" fillId="0" borderId="6" xfId="14" applyNumberFormat="1" applyFont="1" applyBorder="1" applyAlignment="1" applyProtection="1">
      <alignment horizontal="right"/>
      <protection locked="0"/>
    </xf>
    <xf numFmtId="4" fontId="5" fillId="0" borderId="21" xfId="14" applyNumberFormat="1" applyFont="1" applyBorder="1" applyProtection="1">
      <protection locked="0"/>
    </xf>
    <xf numFmtId="4" fontId="5" fillId="0" borderId="3" xfId="14" applyNumberFormat="1" applyFont="1" applyBorder="1" applyAlignment="1" applyProtection="1">
      <alignment horizontal="right"/>
      <protection locked="0"/>
    </xf>
    <xf numFmtId="4" fontId="5" fillId="0" borderId="1" xfId="14" applyNumberFormat="1" applyFont="1" applyBorder="1" applyProtection="1">
      <protection locked="0"/>
    </xf>
    <xf numFmtId="4" fontId="5" fillId="0" borderId="1" xfId="14" applyNumberFormat="1" applyFont="1" applyBorder="1" applyAlignment="1" applyProtection="1">
      <alignment horizontal="right"/>
      <protection locked="0"/>
    </xf>
    <xf numFmtId="4" fontId="5" fillId="0" borderId="17" xfId="14" applyNumberFormat="1" applyFont="1" applyBorder="1" applyProtection="1">
      <protection locked="0"/>
    </xf>
    <xf numFmtId="4" fontId="5" fillId="0" borderId="3" xfId="14" applyNumberFormat="1" applyFont="1" applyBorder="1" applyProtection="1">
      <protection locked="0"/>
    </xf>
    <xf numFmtId="4" fontId="5" fillId="18" borderId="1" xfId="14" applyNumberFormat="1" applyFont="1" applyFill="1" applyBorder="1" applyProtection="1">
      <protection locked="0"/>
    </xf>
    <xf numFmtId="0" fontId="6" fillId="17" borderId="25" xfId="14" applyFont="1" applyFill="1" applyBorder="1"/>
    <xf numFmtId="0" fontId="6" fillId="17" borderId="6" xfId="14" applyFont="1" applyFill="1" applyBorder="1"/>
    <xf numFmtId="0" fontId="6" fillId="17" borderId="6" xfId="14" applyFont="1" applyFill="1" applyBorder="1" applyAlignment="1">
      <alignment horizontal="center"/>
    </xf>
    <xf numFmtId="4" fontId="6" fillId="17" borderId="6" xfId="14" applyNumberFormat="1" applyFont="1" applyFill="1" applyBorder="1"/>
    <xf numFmtId="4" fontId="6" fillId="17" borderId="38" xfId="14" applyNumberFormat="1" applyFont="1" applyFill="1" applyBorder="1" applyAlignment="1">
      <alignment horizontal="right"/>
    </xf>
    <xf numFmtId="4" fontId="6" fillId="17" borderId="6" xfId="14" applyNumberFormat="1" applyFont="1" applyFill="1" applyBorder="1" applyAlignment="1">
      <alignment horizontal="right"/>
    </xf>
    <xf numFmtId="0" fontId="5" fillId="16" borderId="25" xfId="14" applyFont="1" applyFill="1" applyBorder="1"/>
    <xf numFmtId="0" fontId="5" fillId="16" borderId="6" xfId="14" applyFont="1" applyFill="1" applyBorder="1" applyAlignment="1">
      <alignment horizontal="center"/>
    </xf>
    <xf numFmtId="0" fontId="5" fillId="16" borderId="3" xfId="16" applyFill="1" applyBorder="1" applyAlignment="1">
      <alignment wrapText="1"/>
    </xf>
    <xf numFmtId="0" fontId="5" fillId="16" borderId="4" xfId="14" applyFont="1" applyFill="1" applyBorder="1"/>
    <xf numFmtId="0" fontId="5" fillId="16" borderId="26" xfId="14" applyFont="1" applyFill="1" applyBorder="1"/>
    <xf numFmtId="0" fontId="5" fillId="16" borderId="6" xfId="14" applyFont="1" applyFill="1" applyBorder="1"/>
    <xf numFmtId="0" fontId="5" fillId="16" borderId="28" xfId="14" applyFont="1" applyFill="1" applyBorder="1"/>
    <xf numFmtId="0" fontId="5" fillId="16" borderId="17" xfId="14" applyFont="1" applyFill="1" applyBorder="1" applyAlignment="1">
      <alignment horizontal="center"/>
    </xf>
    <xf numFmtId="4" fontId="5" fillId="16" borderId="6" xfId="14" applyNumberFormat="1" applyFont="1" applyFill="1" applyBorder="1"/>
    <xf numFmtId="4" fontId="5" fillId="16" borderId="6" xfId="14" applyNumberFormat="1" applyFont="1" applyFill="1" applyBorder="1" applyAlignment="1">
      <alignment horizontal="right"/>
    </xf>
    <xf numFmtId="4" fontId="5" fillId="16" borderId="1" xfId="14" applyNumberFormat="1" applyFont="1" applyFill="1" applyBorder="1"/>
    <xf numFmtId="4" fontId="6" fillId="17" borderId="3" xfId="14" applyNumberFormat="1" applyFont="1" applyFill="1" applyBorder="1"/>
    <xf numFmtId="4" fontId="6" fillId="17" borderId="3" xfId="14" applyNumberFormat="1" applyFont="1" applyFill="1" applyBorder="1" applyAlignment="1">
      <alignment horizontal="right"/>
    </xf>
    <xf numFmtId="4" fontId="6" fillId="17" borderId="1" xfId="14" applyNumberFormat="1" applyFont="1" applyFill="1" applyBorder="1"/>
    <xf numFmtId="0" fontId="5" fillId="16" borderId="1" xfId="14" applyFont="1" applyFill="1" applyBorder="1"/>
    <xf numFmtId="4" fontId="5" fillId="0" borderId="1" xfId="14" applyNumberFormat="1" applyFont="1" applyBorder="1"/>
    <xf numFmtId="2" fontId="5" fillId="0" borderId="1" xfId="14" applyNumberFormat="1" applyFont="1" applyBorder="1"/>
    <xf numFmtId="0" fontId="31" fillId="0" borderId="0" xfId="18" applyFont="1"/>
    <xf numFmtId="0" fontId="30" fillId="8" borderId="59" xfId="18" applyFont="1" applyFill="1" applyBorder="1" applyAlignment="1">
      <alignment horizontal="right"/>
    </xf>
    <xf numFmtId="0" fontId="31" fillId="8" borderId="68" xfId="18" applyFont="1" applyFill="1" applyBorder="1"/>
    <xf numFmtId="0" fontId="31" fillId="8" borderId="69" xfId="18" applyFont="1" applyFill="1" applyBorder="1" applyAlignment="1">
      <alignment horizontal="center"/>
    </xf>
    <xf numFmtId="4" fontId="31" fillId="0" borderId="69" xfId="18" applyNumberFormat="1" applyFont="1" applyBorder="1"/>
    <xf numFmtId="4" fontId="31" fillId="0" borderId="69" xfId="18" applyNumberFormat="1" applyFont="1" applyBorder="1" applyAlignment="1">
      <alignment horizontal="right"/>
    </xf>
    <xf numFmtId="4" fontId="31" fillId="8" borderId="69" xfId="18" applyNumberFormat="1" applyFont="1" applyFill="1" applyBorder="1"/>
    <xf numFmtId="0" fontId="31" fillId="8" borderId="62" xfId="18" applyFont="1" applyFill="1" applyBorder="1" applyAlignment="1">
      <alignment wrapText="1"/>
    </xf>
    <xf numFmtId="4" fontId="31" fillId="0" borderId="70" xfId="18" applyNumberFormat="1" applyFont="1" applyBorder="1"/>
    <xf numFmtId="4" fontId="31" fillId="0" borderId="62" xfId="18" applyNumberFormat="1" applyFont="1" applyBorder="1" applyAlignment="1">
      <alignment horizontal="right"/>
    </xf>
    <xf numFmtId="0" fontId="31" fillId="8" borderId="71" xfId="18" applyFont="1" applyFill="1" applyBorder="1"/>
    <xf numFmtId="4" fontId="31" fillId="0" borderId="59" xfId="18" applyNumberFormat="1" applyFont="1" applyBorder="1"/>
    <xf numFmtId="4" fontId="31" fillId="0" borderId="59" xfId="18" applyNumberFormat="1" applyFont="1" applyBorder="1" applyAlignment="1">
      <alignment horizontal="right"/>
    </xf>
    <xf numFmtId="0" fontId="31" fillId="8" borderId="72" xfId="18" applyFont="1" applyFill="1" applyBorder="1"/>
    <xf numFmtId="0" fontId="30" fillId="20" borderId="68" xfId="18" applyFont="1" applyFill="1" applyBorder="1"/>
    <xf numFmtId="0" fontId="30" fillId="20" borderId="69" xfId="18" applyFont="1" applyFill="1" applyBorder="1"/>
    <xf numFmtId="0" fontId="30" fillId="20" borderId="69" xfId="18" applyFont="1" applyFill="1" applyBorder="1" applyAlignment="1">
      <alignment horizontal="center"/>
    </xf>
    <xf numFmtId="4" fontId="30" fillId="20" borderId="69" xfId="18" applyNumberFormat="1" applyFont="1" applyFill="1" applyBorder="1"/>
    <xf numFmtId="4" fontId="30" fillId="20" borderId="74" xfId="18" applyNumberFormat="1" applyFont="1" applyFill="1" applyBorder="1" applyAlignment="1">
      <alignment horizontal="right"/>
    </xf>
    <xf numFmtId="4" fontId="30" fillId="20" borderId="69" xfId="18" applyNumberFormat="1" applyFont="1" applyFill="1" applyBorder="1" applyAlignment="1">
      <alignment horizontal="right"/>
    </xf>
    <xf numFmtId="0" fontId="31" fillId="8" borderId="69" xfId="18" applyFont="1" applyFill="1" applyBorder="1"/>
    <xf numFmtId="4" fontId="31" fillId="8" borderId="69" xfId="18" applyNumberFormat="1" applyFont="1" applyFill="1" applyBorder="1" applyAlignment="1">
      <alignment horizontal="right"/>
    </xf>
    <xf numFmtId="0" fontId="31" fillId="8" borderId="75" xfId="18" applyFont="1" applyFill="1" applyBorder="1"/>
    <xf numFmtId="4" fontId="31" fillId="0" borderId="62" xfId="18" applyNumberFormat="1" applyFont="1" applyBorder="1"/>
    <xf numFmtId="4" fontId="31" fillId="19" borderId="59" xfId="18" applyNumberFormat="1" applyFont="1" applyFill="1" applyBorder="1"/>
    <xf numFmtId="4" fontId="31" fillId="0" borderId="73" xfId="18" applyNumberFormat="1" applyFont="1" applyBorder="1"/>
    <xf numFmtId="0" fontId="31" fillId="8" borderId="73" xfId="18" applyFont="1" applyFill="1" applyBorder="1" applyAlignment="1">
      <alignment horizontal="center"/>
    </xf>
    <xf numFmtId="4" fontId="31" fillId="8" borderId="59" xfId="18" applyNumberFormat="1" applyFont="1" applyFill="1" applyBorder="1"/>
    <xf numFmtId="4" fontId="30" fillId="20" borderId="62" xfId="18" applyNumberFormat="1" applyFont="1" applyFill="1" applyBorder="1"/>
    <xf numFmtId="4" fontId="30" fillId="20" borderId="62" xfId="18" applyNumberFormat="1" applyFont="1" applyFill="1" applyBorder="1" applyAlignment="1">
      <alignment horizontal="right"/>
    </xf>
    <xf numFmtId="4" fontId="30" fillId="20" borderId="59" xfId="18" applyNumberFormat="1" applyFont="1" applyFill="1" applyBorder="1"/>
    <xf numFmtId="0" fontId="31" fillId="8" borderId="59" xfId="18" applyFont="1" applyFill="1" applyBorder="1"/>
    <xf numFmtId="2" fontId="31" fillId="0" borderId="59" xfId="18" applyNumberFormat="1" applyFont="1" applyBorder="1"/>
    <xf numFmtId="4" fontId="6" fillId="0" borderId="1" xfId="14" applyNumberFormat="1" applyFont="1" applyBorder="1" applyAlignment="1">
      <alignment horizontal="right"/>
    </xf>
    <xf numFmtId="0" fontId="6" fillId="0" borderId="1" xfId="14" applyFont="1" applyBorder="1" applyAlignment="1">
      <alignment horizontal="right"/>
    </xf>
    <xf numFmtId="0" fontId="6" fillId="0" borderId="1" xfId="14" applyFont="1" applyBorder="1"/>
    <xf numFmtId="0" fontId="5" fillId="0" borderId="1" xfId="14" applyFont="1" applyBorder="1" applyAlignment="1">
      <alignment horizontal="center"/>
    </xf>
    <xf numFmtId="0" fontId="30" fillId="0" borderId="59" xfId="18" applyFont="1" applyBorder="1"/>
    <xf numFmtId="0" fontId="31" fillId="0" borderId="59" xfId="18" applyFont="1" applyBorder="1" applyAlignment="1">
      <alignment horizontal="center"/>
    </xf>
    <xf numFmtId="4" fontId="30" fillId="0" borderId="59" xfId="18" applyNumberFormat="1" applyFont="1" applyBorder="1" applyAlignment="1">
      <alignment horizontal="right"/>
    </xf>
    <xf numFmtId="0" fontId="30" fillId="0" borderId="59" xfId="18" applyFont="1" applyBorder="1" applyAlignment="1">
      <alignment horizontal="right"/>
    </xf>
    <xf numFmtId="0" fontId="6" fillId="0" borderId="1" xfId="0" applyFont="1" applyBorder="1"/>
    <xf numFmtId="0" fontId="5" fillId="0" borderId="1" xfId="0" applyFont="1" applyBorder="1" applyAlignment="1">
      <alignment horizontal="center"/>
    </xf>
    <xf numFmtId="4" fontId="6" fillId="0" borderId="1" xfId="0" applyNumberFormat="1" applyFont="1" applyBorder="1" applyAlignment="1">
      <alignment horizontal="right"/>
    </xf>
    <xf numFmtId="0" fontId="6" fillId="0" borderId="1" xfId="0" applyFont="1" applyBorder="1" applyAlignment="1">
      <alignment horizontal="right"/>
    </xf>
    <xf numFmtId="0" fontId="2" fillId="0" borderId="1" xfId="0" applyFont="1" applyBorder="1" applyAlignment="1">
      <alignment horizontal="center" vertical="center"/>
    </xf>
    <xf numFmtId="4" fontId="0" fillId="0" borderId="1" xfId="0" applyNumberFormat="1" applyBorder="1"/>
    <xf numFmtId="0" fontId="2" fillId="21" borderId="1" xfId="0" applyFont="1" applyFill="1" applyBorder="1" applyAlignment="1">
      <alignment horizontal="center" vertical="center"/>
    </xf>
    <xf numFmtId="0" fontId="36" fillId="0" borderId="1" xfId="0" applyFont="1" applyBorder="1"/>
    <xf numFmtId="4" fontId="36" fillId="0" borderId="1" xfId="0" applyNumberFormat="1" applyFont="1" applyBorder="1"/>
    <xf numFmtId="0" fontId="5" fillId="0" borderId="4" xfId="7" applyBorder="1"/>
    <xf numFmtId="0" fontId="5" fillId="0" borderId="26" xfId="7" applyBorder="1"/>
    <xf numFmtId="0" fontId="37" fillId="0" borderId="4" xfId="7" applyFont="1" applyBorder="1" applyAlignment="1">
      <alignment vertical="center"/>
    </xf>
    <xf numFmtId="170" fontId="38" fillId="0" borderId="1" xfId="18" applyNumberFormat="1" applyFont="1" applyBorder="1"/>
    <xf numFmtId="169" fontId="9" fillId="0" borderId="1" xfId="7" applyNumberFormat="1" applyFont="1" applyBorder="1"/>
    <xf numFmtId="169" fontId="9" fillId="0" borderId="17" xfId="7" applyNumberFormat="1" applyFont="1" applyBorder="1"/>
    <xf numFmtId="170" fontId="38" fillId="0" borderId="17" xfId="18" applyNumberFormat="1" applyFont="1" applyBorder="1"/>
    <xf numFmtId="169" fontId="9" fillId="0" borderId="2" xfId="7" applyNumberFormat="1" applyFont="1" applyBorder="1"/>
    <xf numFmtId="169" fontId="9" fillId="0" borderId="5" xfId="7" applyNumberFormat="1" applyFont="1" applyBorder="1"/>
    <xf numFmtId="0" fontId="37" fillId="0" borderId="28" xfId="7" applyFont="1" applyBorder="1" applyAlignment="1">
      <alignment vertical="center"/>
    </xf>
    <xf numFmtId="169" fontId="9" fillId="0" borderId="3" xfId="7" applyNumberFormat="1" applyFont="1" applyBorder="1"/>
    <xf numFmtId="170" fontId="38" fillId="0" borderId="3" xfId="18" applyNumberFormat="1" applyFont="1" applyBorder="1"/>
    <xf numFmtId="169" fontId="9" fillId="0" borderId="29" xfId="7" applyNumberFormat="1" applyFont="1" applyBorder="1"/>
    <xf numFmtId="0" fontId="35" fillId="21" borderId="6" xfId="0" applyFont="1" applyFill="1" applyBorder="1"/>
    <xf numFmtId="0" fontId="35" fillId="21" borderId="34" xfId="0" applyFont="1" applyFill="1" applyBorder="1"/>
    <xf numFmtId="0" fontId="5" fillId="0" borderId="27" xfId="7" applyBorder="1"/>
    <xf numFmtId="169" fontId="9" fillId="0" borderId="23" xfId="7" applyNumberFormat="1" applyFont="1" applyBorder="1"/>
    <xf numFmtId="169" fontId="9" fillId="0" borderId="0" xfId="7" applyNumberFormat="1" applyFont="1"/>
    <xf numFmtId="169" fontId="9" fillId="0" borderId="24" xfId="7" applyNumberFormat="1" applyFont="1" applyBorder="1"/>
    <xf numFmtId="0" fontId="5" fillId="0" borderId="25" xfId="7" applyBorder="1"/>
    <xf numFmtId="0" fontId="0" fillId="0" borderId="13" xfId="0" applyBorder="1"/>
    <xf numFmtId="0" fontId="0" fillId="0" borderId="15" xfId="0" applyBorder="1"/>
    <xf numFmtId="0" fontId="2" fillId="22" borderId="1" xfId="0" applyFont="1" applyFill="1" applyBorder="1" applyAlignment="1">
      <alignment horizontal="center"/>
    </xf>
    <xf numFmtId="0" fontId="2" fillId="22" borderId="1" xfId="0" applyFont="1" applyFill="1" applyBorder="1" applyAlignment="1">
      <alignment horizontal="center" vertical="center"/>
    </xf>
    <xf numFmtId="0" fontId="2" fillId="22" borderId="1" xfId="0" applyFont="1" applyFill="1" applyBorder="1" applyAlignment="1">
      <alignment horizontal="center" vertical="center" wrapText="1"/>
    </xf>
    <xf numFmtId="0" fontId="39" fillId="4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5" fillId="0" borderId="0" xfId="0" applyFont="1" applyAlignment="1">
      <alignment horizontal="left"/>
    </xf>
    <xf numFmtId="169" fontId="40" fillId="0" borderId="0" xfId="0" applyNumberFormat="1" applyFont="1" applyAlignment="1">
      <alignment horizontal="right"/>
    </xf>
    <xf numFmtId="169" fontId="0" fillId="0" borderId="0" xfId="0" applyNumberFormat="1"/>
    <xf numFmtId="0" fontId="5" fillId="0" borderId="0" xfId="16" applyAlignment="1">
      <alignment horizontal="left" wrapText="1"/>
    </xf>
    <xf numFmtId="4" fontId="40" fillId="0" borderId="0" xfId="0" applyNumberFormat="1" applyFont="1" applyAlignment="1">
      <alignment horizontal="right"/>
    </xf>
    <xf numFmtId="4" fontId="29" fillId="0" borderId="0" xfId="0" applyNumberFormat="1" applyFont="1" applyAlignment="1">
      <alignment horizontal="right"/>
    </xf>
    <xf numFmtId="4" fontId="40" fillId="0" borderId="0" xfId="0" applyNumberFormat="1" applyFont="1"/>
    <xf numFmtId="0" fontId="6" fillId="0" borderId="53" xfId="0" applyFont="1" applyBorder="1" applyAlignment="1">
      <alignment horizontal="right"/>
    </xf>
    <xf numFmtId="4" fontId="40" fillId="0" borderId="53" xfId="0" applyNumberFormat="1" applyFont="1" applyBorder="1"/>
    <xf numFmtId="4" fontId="0" fillId="0" borderId="53" xfId="0" applyNumberFormat="1" applyBorder="1"/>
    <xf numFmtId="4" fontId="29" fillId="0" borderId="53" xfId="0" applyNumberFormat="1" applyFont="1" applyBorder="1" applyAlignment="1">
      <alignment horizontal="right"/>
    </xf>
    <xf numFmtId="4" fontId="40" fillId="0" borderId="53" xfId="0" applyNumberFormat="1" applyFont="1" applyBorder="1" applyAlignment="1">
      <alignment horizontal="right"/>
    </xf>
    <xf numFmtId="0" fontId="5" fillId="23" borderId="0" xfId="0" applyFont="1" applyFill="1" applyAlignment="1">
      <alignment horizontal="left"/>
    </xf>
    <xf numFmtId="0" fontId="5" fillId="23" borderId="0" xfId="0" applyFont="1" applyFill="1"/>
    <xf numFmtId="0" fontId="41" fillId="23" borderId="0" xfId="0" applyFont="1" applyFill="1" applyAlignment="1">
      <alignment horizontal="right"/>
    </xf>
    <xf numFmtId="4" fontId="40" fillId="23" borderId="0" xfId="0" applyNumberFormat="1" applyFont="1" applyFill="1" applyAlignment="1">
      <alignment wrapText="1"/>
    </xf>
    <xf numFmtId="4" fontId="0" fillId="23" borderId="0" xfId="0" applyNumberFormat="1" applyFill="1"/>
    <xf numFmtId="4" fontId="29" fillId="23" borderId="0" xfId="0" applyNumberFormat="1" applyFont="1" applyFill="1" applyAlignment="1">
      <alignment horizontal="right" wrapText="1"/>
    </xf>
    <xf numFmtId="4" fontId="40" fillId="23" borderId="0" xfId="0" applyNumberFormat="1" applyFont="1" applyFill="1" applyAlignment="1">
      <alignment horizontal="right" wrapText="1"/>
    </xf>
    <xf numFmtId="4" fontId="29" fillId="23" borderId="0" xfId="0" applyNumberFormat="1" applyFont="1" applyFill="1" applyAlignment="1">
      <alignment horizontal="right"/>
    </xf>
    <xf numFmtId="0" fontId="5" fillId="23" borderId="53" xfId="0" applyFont="1" applyFill="1" applyBorder="1" applyAlignment="1">
      <alignment horizontal="left"/>
    </xf>
    <xf numFmtId="0" fontId="6" fillId="23" borderId="53" xfId="0" applyFont="1" applyFill="1" applyBorder="1" applyAlignment="1">
      <alignment horizontal="right"/>
    </xf>
    <xf numFmtId="4" fontId="40" fillId="23" borderId="53" xfId="0" applyNumberFormat="1" applyFont="1" applyFill="1" applyBorder="1"/>
    <xf numFmtId="4" fontId="0" fillId="23" borderId="53" xfId="0" applyNumberFormat="1" applyFill="1" applyBorder="1"/>
    <xf numFmtId="4" fontId="29" fillId="23" borderId="53" xfId="0" applyNumberFormat="1" applyFont="1" applyFill="1" applyBorder="1" applyAlignment="1">
      <alignment horizontal="right"/>
    </xf>
    <xf numFmtId="4" fontId="40" fillId="23" borderId="53" xfId="0" applyNumberFormat="1" applyFont="1" applyFill="1" applyBorder="1" applyAlignment="1">
      <alignment horizontal="right"/>
    </xf>
    <xf numFmtId="0" fontId="41" fillId="0" borderId="0" xfId="0" applyFont="1" applyAlignment="1">
      <alignment horizontal="right"/>
    </xf>
    <xf numFmtId="4" fontId="40" fillId="0" borderId="0" xfId="0" applyNumberFormat="1" applyFont="1" applyAlignment="1">
      <alignment wrapText="1"/>
    </xf>
    <xf numFmtId="4" fontId="29" fillId="0" borderId="0" xfId="0" applyNumberFormat="1" applyFont="1" applyAlignment="1">
      <alignment horizontal="right" wrapText="1"/>
    </xf>
    <xf numFmtId="4" fontId="40" fillId="0" borderId="0" xfId="0" applyNumberFormat="1" applyFont="1" applyAlignment="1">
      <alignment horizontal="right" wrapText="1"/>
    </xf>
    <xf numFmtId="4" fontId="41" fillId="0" borderId="0" xfId="0" applyNumberFormat="1" applyFont="1" applyAlignment="1">
      <alignment horizontal="right"/>
    </xf>
    <xf numFmtId="0" fontId="5" fillId="0" borderId="53" xfId="0" applyFont="1" applyBorder="1" applyAlignment="1">
      <alignment horizontal="left"/>
    </xf>
    <xf numFmtId="2" fontId="40" fillId="23" borderId="0" xfId="0" applyNumberFormat="1" applyFont="1" applyFill="1"/>
    <xf numFmtId="2" fontId="0" fillId="23" borderId="0" xfId="0" applyNumberFormat="1" applyFill="1"/>
    <xf numFmtId="2" fontId="29" fillId="23" borderId="0" xfId="0" applyNumberFormat="1" applyFont="1" applyFill="1" applyAlignment="1">
      <alignment horizontal="right"/>
    </xf>
    <xf numFmtId="2" fontId="40" fillId="23" borderId="0" xfId="0" applyNumberFormat="1" applyFont="1" applyFill="1" applyAlignment="1">
      <alignment horizontal="right"/>
    </xf>
    <xf numFmtId="2" fontId="41" fillId="23" borderId="0" xfId="0" applyNumberFormat="1" applyFont="1" applyFill="1" applyAlignment="1">
      <alignment horizontal="right"/>
    </xf>
    <xf numFmtId="2" fontId="40" fillId="23" borderId="53" xfId="0" applyNumberFormat="1" applyFont="1" applyFill="1" applyBorder="1" applyAlignment="1">
      <alignment horizontal="right" wrapText="1"/>
    </xf>
    <xf numFmtId="2" fontId="0" fillId="23" borderId="53" xfId="0" applyNumberFormat="1" applyFill="1" applyBorder="1"/>
    <xf numFmtId="2" fontId="29" fillId="23" borderId="53" xfId="0" applyNumberFormat="1" applyFont="1" applyFill="1" applyBorder="1" applyAlignment="1">
      <alignment horizontal="right" wrapText="1"/>
    </xf>
    <xf numFmtId="2" fontId="40" fillId="0" borderId="0" xfId="0" applyNumberFormat="1" applyFont="1" applyAlignment="1">
      <alignment horizontal="right" wrapText="1"/>
    </xf>
    <xf numFmtId="2" fontId="29" fillId="0" borderId="0" xfId="0" applyNumberFormat="1" applyFont="1" applyAlignment="1">
      <alignment horizontal="right" wrapText="1"/>
    </xf>
    <xf numFmtId="2" fontId="40" fillId="0" borderId="0" xfId="0" applyNumberFormat="1" applyFont="1" applyAlignment="1">
      <alignment horizontal="right"/>
    </xf>
    <xf numFmtId="2" fontId="29" fillId="0" borderId="0" xfId="0" applyNumberFormat="1" applyFont="1" applyAlignment="1">
      <alignment horizontal="right"/>
    </xf>
    <xf numFmtId="2" fontId="40" fillId="0" borderId="53" xfId="0" applyNumberFormat="1" applyFont="1" applyBorder="1" applyAlignment="1">
      <alignment horizontal="right" wrapText="1"/>
    </xf>
    <xf numFmtId="2" fontId="0" fillId="0" borderId="53" xfId="0" applyNumberFormat="1" applyBorder="1"/>
    <xf numFmtId="2" fontId="29" fillId="0" borderId="53" xfId="0" applyNumberFormat="1" applyFont="1" applyBorder="1" applyAlignment="1">
      <alignment horizontal="right" wrapText="1"/>
    </xf>
    <xf numFmtId="2" fontId="40" fillId="23" borderId="0" xfId="0" applyNumberFormat="1" applyFont="1" applyFill="1" applyAlignment="1">
      <alignment horizontal="right" wrapText="1"/>
    </xf>
    <xf numFmtId="2" fontId="29" fillId="23" borderId="0" xfId="0" applyNumberFormat="1" applyFont="1" applyFill="1" applyAlignment="1">
      <alignment horizontal="right" wrapText="1"/>
    </xf>
    <xf numFmtId="0" fontId="0" fillId="0" borderId="0" xfId="0" applyAlignment="1">
      <alignment horizontal="left"/>
    </xf>
    <xf numFmtId="0" fontId="2" fillId="24" borderId="1" xfId="0" applyFont="1" applyFill="1" applyBorder="1" applyAlignment="1">
      <alignment horizontal="center"/>
    </xf>
    <xf numFmtId="0" fontId="2" fillId="15" borderId="1" xfId="0" applyFont="1" applyFill="1" applyBorder="1" applyAlignment="1">
      <alignment horizontal="center"/>
    </xf>
    <xf numFmtId="0" fontId="39" fillId="24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9" fillId="15" borderId="1" xfId="0" applyFont="1" applyFill="1" applyBorder="1" applyAlignment="1">
      <alignment horizontal="center"/>
    </xf>
    <xf numFmtId="4" fontId="31" fillId="0" borderId="0" xfId="0" applyNumberFormat="1" applyFont="1" applyAlignment="1">
      <alignment horizontal="right"/>
    </xf>
    <xf numFmtId="4" fontId="0" fillId="0" borderId="0" xfId="0" applyNumberFormat="1" applyAlignment="1">
      <alignment horizontal="right"/>
    </xf>
    <xf numFmtId="169" fontId="0" fillId="0" borderId="0" xfId="0" applyNumberFormat="1" applyAlignment="1">
      <alignment horizontal="right"/>
    </xf>
    <xf numFmtId="4" fontId="41" fillId="0" borderId="53" xfId="0" applyNumberFormat="1" applyFont="1" applyBorder="1" applyAlignment="1">
      <alignment horizontal="right"/>
    </xf>
    <xf numFmtId="4" fontId="31" fillId="0" borderId="53" xfId="0" applyNumberFormat="1" applyFont="1" applyBorder="1" applyAlignment="1">
      <alignment horizontal="right"/>
    </xf>
    <xf numFmtId="4" fontId="0" fillId="0" borderId="53" xfId="0" applyNumberFormat="1" applyBorder="1" applyAlignment="1">
      <alignment horizontal="right"/>
    </xf>
    <xf numFmtId="169" fontId="0" fillId="0" borderId="53" xfId="0" applyNumberFormat="1" applyBorder="1"/>
    <xf numFmtId="169" fontId="0" fillId="0" borderId="53" xfId="0" applyNumberFormat="1" applyBorder="1" applyAlignment="1">
      <alignment horizontal="right"/>
    </xf>
    <xf numFmtId="4" fontId="31" fillId="23" borderId="0" xfId="0" applyNumberFormat="1" applyFont="1" applyFill="1" applyAlignment="1">
      <alignment horizontal="right"/>
    </xf>
    <xf numFmtId="4" fontId="0" fillId="23" borderId="0" xfId="0" applyNumberFormat="1" applyFill="1" applyAlignment="1">
      <alignment horizontal="right"/>
    </xf>
    <xf numFmtId="169" fontId="0" fillId="23" borderId="0" xfId="0" applyNumberFormat="1" applyFill="1" applyAlignment="1">
      <alignment horizontal="right"/>
    </xf>
    <xf numFmtId="4" fontId="40" fillId="23" borderId="0" xfId="0" applyNumberFormat="1" applyFont="1" applyFill="1" applyAlignment="1">
      <alignment horizontal="right"/>
    </xf>
    <xf numFmtId="4" fontId="41" fillId="23" borderId="53" xfId="0" applyNumberFormat="1" applyFont="1" applyFill="1" applyBorder="1" applyAlignment="1">
      <alignment horizontal="right"/>
    </xf>
    <xf numFmtId="4" fontId="31" fillId="23" borderId="53" xfId="0" applyNumberFormat="1" applyFont="1" applyFill="1" applyBorder="1" applyAlignment="1">
      <alignment horizontal="right"/>
    </xf>
    <xf numFmtId="4" fontId="0" fillId="23" borderId="53" xfId="0" applyNumberFormat="1" applyFill="1" applyBorder="1" applyAlignment="1">
      <alignment horizontal="right"/>
    </xf>
    <xf numFmtId="169" fontId="0" fillId="23" borderId="53" xfId="0" applyNumberFormat="1" applyFill="1" applyBorder="1" applyAlignment="1">
      <alignment horizontal="right"/>
    </xf>
    <xf numFmtId="4" fontId="41" fillId="23" borderId="0" xfId="0" applyNumberFormat="1" applyFont="1" applyFill="1" applyAlignment="1">
      <alignment horizontal="right"/>
    </xf>
    <xf numFmtId="2" fontId="0" fillId="23" borderId="0" xfId="0" applyNumberFormat="1" applyFill="1" applyAlignment="1">
      <alignment horizontal="right"/>
    </xf>
    <xf numFmtId="2" fontId="0" fillId="0" borderId="0" xfId="0" applyNumberFormat="1" applyAlignment="1">
      <alignment horizontal="right"/>
    </xf>
    <xf numFmtId="2" fontId="0" fillId="0" borderId="50" xfId="0" applyNumberFormat="1" applyBorder="1"/>
    <xf numFmtId="0" fontId="5" fillId="0" borderId="53" xfId="16" applyBorder="1" applyAlignment="1">
      <alignment horizontal="left" wrapText="1"/>
    </xf>
    <xf numFmtId="0" fontId="0" fillId="0" borderId="50" xfId="0" applyBorder="1"/>
    <xf numFmtId="0" fontId="2" fillId="4" borderId="23" xfId="0" applyFont="1" applyFill="1" applyBorder="1" applyAlignment="1">
      <alignment horizontal="center"/>
    </xf>
    <xf numFmtId="0" fontId="0" fillId="0" borderId="0" xfId="0" applyAlignment="1">
      <alignment horizontal="center"/>
    </xf>
    <xf numFmtId="170" fontId="0" fillId="0" borderId="0" xfId="0" applyNumberFormat="1"/>
    <xf numFmtId="170" fontId="38" fillId="0" borderId="0" xfId="0" applyNumberFormat="1" applyFont="1"/>
    <xf numFmtId="0" fontId="0" fillId="0" borderId="53" xfId="0" applyBorder="1" applyAlignment="1">
      <alignment horizontal="center"/>
    </xf>
    <xf numFmtId="0" fontId="0" fillId="0" borderId="53" xfId="0" applyBorder="1"/>
    <xf numFmtId="170" fontId="0" fillId="0" borderId="53" xfId="0" applyNumberFormat="1" applyBorder="1"/>
    <xf numFmtId="171" fontId="0" fillId="0" borderId="49" xfId="0" applyNumberFormat="1" applyBorder="1"/>
    <xf numFmtId="171" fontId="0" fillId="0" borderId="50" xfId="0" applyNumberFormat="1" applyBorder="1"/>
    <xf numFmtId="171" fontId="0" fillId="0" borderId="51" xfId="0" applyNumberFormat="1" applyBorder="1"/>
    <xf numFmtId="171" fontId="0" fillId="0" borderId="82" xfId="0" applyNumberFormat="1" applyBorder="1"/>
    <xf numFmtId="171" fontId="0" fillId="0" borderId="0" xfId="0" applyNumberFormat="1"/>
    <xf numFmtId="171" fontId="0" fillId="0" borderId="83" xfId="0" applyNumberFormat="1" applyBorder="1"/>
    <xf numFmtId="171" fontId="0" fillId="0" borderId="52" xfId="0" applyNumberFormat="1" applyBorder="1"/>
    <xf numFmtId="171" fontId="0" fillId="0" borderId="53" xfId="0" applyNumberFormat="1" applyBorder="1"/>
    <xf numFmtId="171" fontId="0" fillId="0" borderId="54" xfId="0" applyNumberFormat="1" applyBorder="1"/>
    <xf numFmtId="0" fontId="2" fillId="0" borderId="0" xfId="0" applyFont="1" applyAlignment="1">
      <alignment horizontal="center"/>
    </xf>
    <xf numFmtId="2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2" fontId="2" fillId="0" borderId="0" xfId="0" applyNumberFormat="1" applyFont="1" applyAlignment="1">
      <alignment horizontal="center" vertical="center"/>
    </xf>
    <xf numFmtId="0" fontId="9" fillId="0" borderId="14" xfId="6" applyFont="1" applyBorder="1" applyAlignment="1">
      <alignment horizontal="center" vertical="center" wrapText="1"/>
    </xf>
    <xf numFmtId="0" fontId="9" fillId="0" borderId="11" xfId="6" applyFont="1" applyBorder="1" applyAlignment="1">
      <alignment horizontal="center" vertical="center" wrapText="1"/>
    </xf>
    <xf numFmtId="0" fontId="9" fillId="0" borderId="7" xfId="6" applyFont="1" applyBorder="1" applyAlignment="1">
      <alignment horizontal="center" vertical="center" wrapText="1"/>
    </xf>
    <xf numFmtId="0" fontId="7" fillId="0" borderId="12" xfId="6" applyFont="1" applyBorder="1" applyAlignment="1">
      <alignment wrapText="1"/>
    </xf>
    <xf numFmtId="0" fontId="7" fillId="0" borderId="13" xfId="6" applyFont="1" applyBorder="1" applyAlignment="1">
      <alignment wrapText="1"/>
    </xf>
    <xf numFmtId="0" fontId="7" fillId="0" borderId="15" xfId="6" applyFont="1" applyBorder="1" applyAlignment="1">
      <alignment wrapText="1"/>
    </xf>
    <xf numFmtId="0" fontId="7" fillId="2" borderId="12" xfId="6" applyFont="1" applyFill="1" applyBorder="1" applyAlignment="1">
      <alignment horizontal="center" wrapText="1"/>
    </xf>
    <xf numFmtId="0" fontId="7" fillId="2" borderId="15" xfId="6" applyFont="1" applyFill="1" applyBorder="1" applyAlignment="1">
      <alignment horizontal="center" wrapText="1"/>
    </xf>
    <xf numFmtId="0" fontId="6" fillId="0" borderId="1" xfId="0" applyFont="1" applyBorder="1" applyAlignment="1">
      <alignment horizontal="left"/>
    </xf>
    <xf numFmtId="0" fontId="5" fillId="0" borderId="49" xfId="0" applyFont="1" applyBorder="1" applyAlignment="1">
      <alignment horizontal="left" wrapText="1"/>
    </xf>
    <xf numFmtId="0" fontId="5" fillId="0" borderId="50" xfId="0" applyFont="1" applyBorder="1" applyAlignment="1">
      <alignment horizontal="left" wrapText="1"/>
    </xf>
    <xf numFmtId="0" fontId="5" fillId="0" borderId="51" xfId="0" applyFont="1" applyBorder="1" applyAlignment="1">
      <alignment horizontal="left" wrapText="1"/>
    </xf>
    <xf numFmtId="0" fontId="5" fillId="0" borderId="52" xfId="0" applyFont="1" applyBorder="1" applyAlignment="1">
      <alignment horizontal="left" wrapText="1"/>
    </xf>
    <xf numFmtId="0" fontId="5" fillId="0" borderId="53" xfId="0" applyFont="1" applyBorder="1" applyAlignment="1">
      <alignment horizontal="left" wrapText="1"/>
    </xf>
    <xf numFmtId="0" fontId="5" fillId="0" borderId="54" xfId="0" applyFont="1" applyBorder="1" applyAlignment="1">
      <alignment horizontal="left" wrapText="1"/>
    </xf>
    <xf numFmtId="0" fontId="6" fillId="0" borderId="44" xfId="0" applyFont="1" applyBorder="1" applyAlignment="1">
      <alignment horizontal="center"/>
    </xf>
    <xf numFmtId="0" fontId="6" fillId="0" borderId="46" xfId="0" applyFont="1" applyBorder="1" applyAlignment="1">
      <alignment horizontal="center"/>
    </xf>
    <xf numFmtId="0" fontId="5" fillId="0" borderId="1" xfId="0" applyFont="1" applyBorder="1" applyAlignment="1">
      <alignment horizontal="left"/>
    </xf>
    <xf numFmtId="0" fontId="6" fillId="0" borderId="44" xfId="14" applyFont="1" applyBorder="1" applyAlignment="1">
      <alignment horizontal="center"/>
    </xf>
    <xf numFmtId="0" fontId="6" fillId="0" borderId="46" xfId="14" applyFont="1" applyBorder="1" applyAlignment="1">
      <alignment horizontal="center"/>
    </xf>
    <xf numFmtId="0" fontId="6" fillId="0" borderId="1" xfId="14" applyFont="1" applyBorder="1" applyAlignment="1">
      <alignment horizontal="left"/>
    </xf>
    <xf numFmtId="0" fontId="5" fillId="0" borderId="1" xfId="14" applyFont="1" applyBorder="1" applyAlignment="1">
      <alignment horizontal="left"/>
    </xf>
    <xf numFmtId="0" fontId="5" fillId="0" borderId="49" xfId="14" applyFont="1" applyBorder="1" applyAlignment="1">
      <alignment horizontal="left" wrapText="1"/>
    </xf>
    <xf numFmtId="0" fontId="5" fillId="0" borderId="50" xfId="14" applyFont="1" applyBorder="1" applyAlignment="1">
      <alignment horizontal="left" wrapText="1"/>
    </xf>
    <xf numFmtId="0" fontId="5" fillId="0" borderId="51" xfId="14" applyFont="1" applyBorder="1" applyAlignment="1">
      <alignment horizontal="left" wrapText="1"/>
    </xf>
    <xf numFmtId="0" fontId="5" fillId="0" borderId="52" xfId="14" applyFont="1" applyBorder="1" applyAlignment="1">
      <alignment horizontal="left" wrapText="1"/>
    </xf>
    <xf numFmtId="0" fontId="5" fillId="0" borderId="53" xfId="14" applyFont="1" applyBorder="1" applyAlignment="1">
      <alignment horizontal="left" wrapText="1"/>
    </xf>
    <xf numFmtId="0" fontId="5" fillId="0" borderId="54" xfId="14" applyFont="1" applyBorder="1" applyAlignment="1">
      <alignment horizontal="left" wrapText="1"/>
    </xf>
    <xf numFmtId="0" fontId="31" fillId="0" borderId="56" xfId="18" applyFont="1" applyBorder="1" applyAlignment="1">
      <alignment horizontal="left"/>
    </xf>
    <xf numFmtId="0" fontId="5" fillId="0" borderId="57" xfId="18" applyFont="1" applyBorder="1"/>
    <xf numFmtId="0" fontId="5" fillId="0" borderId="58" xfId="18" applyFont="1" applyBorder="1"/>
    <xf numFmtId="0" fontId="30" fillId="0" borderId="56" xfId="18" applyFont="1" applyBorder="1" applyAlignment="1">
      <alignment horizontal="left"/>
    </xf>
    <xf numFmtId="0" fontId="31" fillId="0" borderId="63" xfId="18" applyFont="1" applyBorder="1" applyAlignment="1">
      <alignment horizontal="left" wrapText="1"/>
    </xf>
    <xf numFmtId="0" fontId="5" fillId="0" borderId="64" xfId="18" applyFont="1" applyBorder="1"/>
    <xf numFmtId="0" fontId="5" fillId="0" borderId="65" xfId="18" applyFont="1" applyBorder="1"/>
    <xf numFmtId="0" fontId="5" fillId="0" borderId="66" xfId="18" applyFont="1" applyBorder="1"/>
    <xf numFmtId="0" fontId="5" fillId="0" borderId="55" xfId="18" applyFont="1" applyBorder="1"/>
    <xf numFmtId="0" fontId="5" fillId="0" borderId="67" xfId="18" applyFont="1" applyBorder="1"/>
    <xf numFmtId="0" fontId="30" fillId="0" borderId="56" xfId="18" applyFont="1" applyBorder="1" applyAlignment="1">
      <alignment horizontal="center"/>
    </xf>
    <xf numFmtId="0" fontId="5" fillId="16" borderId="23" xfId="14" applyFont="1" applyFill="1" applyBorder="1" applyAlignment="1">
      <alignment horizontal="center" vertical="top" wrapText="1"/>
    </xf>
    <xf numFmtId="0" fontId="25" fillId="16" borderId="47" xfId="14" applyFont="1" applyFill="1" applyBorder="1" applyAlignment="1">
      <alignment horizontal="center" vertical="top" wrapText="1"/>
    </xf>
    <xf numFmtId="0" fontId="5" fillId="16" borderId="44" xfId="14" applyFont="1" applyFill="1" applyBorder="1" applyAlignment="1">
      <alignment horizontal="center" vertical="top" wrapText="1"/>
    </xf>
    <xf numFmtId="0" fontId="25" fillId="16" borderId="45" xfId="14" applyFont="1" applyFill="1" applyBorder="1" applyAlignment="1">
      <alignment horizontal="center" vertical="top"/>
    </xf>
    <xf numFmtId="0" fontId="25" fillId="16" borderId="46" xfId="14" applyFont="1" applyFill="1" applyBorder="1" applyAlignment="1">
      <alignment horizontal="center" vertical="top"/>
    </xf>
    <xf numFmtId="0" fontId="6" fillId="16" borderId="44" xfId="13" applyFont="1" applyFill="1" applyBorder="1" applyAlignment="1">
      <alignment horizontal="left"/>
    </xf>
    <xf numFmtId="0" fontId="6" fillId="16" borderId="45" xfId="13" applyFont="1" applyFill="1" applyBorder="1" applyAlignment="1">
      <alignment horizontal="left"/>
    </xf>
    <xf numFmtId="0" fontId="6" fillId="16" borderId="46" xfId="13" applyFont="1" applyFill="1" applyBorder="1" applyAlignment="1">
      <alignment horizontal="left"/>
    </xf>
    <xf numFmtId="0" fontId="30" fillId="20" borderId="56" xfId="18" applyFont="1" applyFill="1" applyBorder="1" applyAlignment="1">
      <alignment horizontal="center"/>
    </xf>
    <xf numFmtId="0" fontId="6" fillId="17" borderId="3" xfId="14" applyFont="1" applyFill="1" applyBorder="1" applyAlignment="1">
      <alignment horizontal="center"/>
    </xf>
    <xf numFmtId="0" fontId="5" fillId="16" borderId="1" xfId="14" applyFont="1" applyFill="1" applyBorder="1" applyAlignment="1">
      <alignment horizontal="center" vertical="top" wrapText="1"/>
    </xf>
    <xf numFmtId="0" fontId="25" fillId="16" borderId="23" xfId="14" applyFont="1" applyFill="1" applyBorder="1" applyAlignment="1">
      <alignment horizontal="center" vertical="top" wrapText="1"/>
    </xf>
    <xf numFmtId="0" fontId="6" fillId="16" borderId="1" xfId="13" applyFont="1" applyFill="1" applyBorder="1" applyAlignment="1">
      <alignment horizontal="left"/>
    </xf>
    <xf numFmtId="0" fontId="28" fillId="16" borderId="1" xfId="14" applyFill="1" applyBorder="1"/>
    <xf numFmtId="0" fontId="5" fillId="16" borderId="1" xfId="14" applyFont="1" applyFill="1" applyBorder="1" applyAlignment="1">
      <alignment horizontal="center" vertical="top"/>
    </xf>
    <xf numFmtId="0" fontId="22" fillId="16" borderId="1" xfId="14" applyFont="1" applyFill="1" applyBorder="1" applyAlignment="1">
      <alignment horizontal="center" vertical="top" wrapText="1"/>
    </xf>
    <xf numFmtId="0" fontId="25" fillId="16" borderId="1" xfId="14" applyFont="1" applyFill="1" applyBorder="1" applyAlignment="1">
      <alignment horizontal="center" vertical="top"/>
    </xf>
    <xf numFmtId="0" fontId="25" fillId="16" borderId="23" xfId="14" applyFont="1" applyFill="1" applyBorder="1" applyAlignment="1">
      <alignment horizontal="center" vertical="top"/>
    </xf>
    <xf numFmtId="0" fontId="6" fillId="17" borderId="12" xfId="14" applyFont="1" applyFill="1" applyBorder="1" applyAlignment="1">
      <alignment horizontal="center"/>
    </xf>
    <xf numFmtId="0" fontId="6" fillId="17" borderId="13" xfId="14" applyFont="1" applyFill="1" applyBorder="1" applyAlignment="1">
      <alignment horizontal="center"/>
    </xf>
    <xf numFmtId="0" fontId="6" fillId="17" borderId="48" xfId="14" applyFont="1" applyFill="1" applyBorder="1" applyAlignment="1">
      <alignment horizontal="center"/>
    </xf>
    <xf numFmtId="0" fontId="6" fillId="17" borderId="1" xfId="14" applyFont="1" applyFill="1" applyBorder="1" applyAlignment="1">
      <alignment horizontal="center"/>
    </xf>
    <xf numFmtId="0" fontId="5" fillId="16" borderId="45" xfId="14" applyFont="1" applyFill="1" applyBorder="1" applyAlignment="1">
      <alignment horizontal="center" vertical="top" wrapText="1"/>
    </xf>
    <xf numFmtId="0" fontId="5" fillId="16" borderId="46" xfId="14" applyFont="1" applyFill="1" applyBorder="1" applyAlignment="1">
      <alignment horizontal="center" vertical="top" wrapText="1"/>
    </xf>
    <xf numFmtId="0" fontId="22" fillId="16" borderId="23" xfId="14" applyFont="1" applyFill="1" applyBorder="1" applyAlignment="1">
      <alignment horizontal="center" vertical="top" wrapText="1"/>
    </xf>
    <xf numFmtId="0" fontId="22" fillId="16" borderId="47" xfId="14" applyFont="1" applyFill="1" applyBorder="1" applyAlignment="1">
      <alignment horizontal="center" vertical="top" wrapText="1"/>
    </xf>
    <xf numFmtId="0" fontId="22" fillId="16" borderId="38" xfId="14" applyFont="1" applyFill="1" applyBorder="1" applyAlignment="1">
      <alignment horizontal="center" vertical="top" wrapText="1"/>
    </xf>
    <xf numFmtId="0" fontId="5" fillId="16" borderId="44" xfId="14" applyFont="1" applyFill="1" applyBorder="1" applyAlignment="1">
      <alignment horizontal="center" vertical="top"/>
    </xf>
    <xf numFmtId="0" fontId="5" fillId="16" borderId="46" xfId="14" applyFont="1" applyFill="1" applyBorder="1" applyAlignment="1">
      <alignment horizontal="center" vertical="top"/>
    </xf>
    <xf numFmtId="0" fontId="30" fillId="8" borderId="56" xfId="18" applyFont="1" applyFill="1" applyBorder="1" applyAlignment="1">
      <alignment horizontal="left"/>
    </xf>
    <xf numFmtId="0" fontId="31" fillId="8" borderId="56" xfId="18" applyFont="1" applyFill="1" applyBorder="1" applyAlignment="1">
      <alignment horizontal="center" vertical="top"/>
    </xf>
    <xf numFmtId="0" fontId="32" fillId="8" borderId="60" xfId="18" applyFont="1" applyFill="1" applyBorder="1" applyAlignment="1">
      <alignment horizontal="center" vertical="top" wrapText="1"/>
    </xf>
    <xf numFmtId="0" fontId="5" fillId="0" borderId="61" xfId="18" applyFont="1" applyBorder="1"/>
    <xf numFmtId="0" fontId="31" fillId="8" borderId="56" xfId="18" applyFont="1" applyFill="1" applyBorder="1" applyAlignment="1">
      <alignment horizontal="center" vertical="top" wrapText="1"/>
    </xf>
    <xf numFmtId="0" fontId="31" fillId="8" borderId="60" xfId="18" applyFont="1" applyFill="1" applyBorder="1" applyAlignment="1">
      <alignment horizontal="center" vertical="top" wrapText="1"/>
    </xf>
    <xf numFmtId="0" fontId="30" fillId="20" borderId="76" xfId="18" applyFont="1" applyFill="1" applyBorder="1" applyAlignment="1">
      <alignment horizontal="center"/>
    </xf>
    <xf numFmtId="0" fontId="5" fillId="0" borderId="77" xfId="18" applyFont="1" applyBorder="1"/>
    <xf numFmtId="0" fontId="5" fillId="0" borderId="78" xfId="18" applyFont="1" applyBorder="1"/>
    <xf numFmtId="0" fontId="30" fillId="20" borderId="66" xfId="18" applyFont="1" applyFill="1" applyBorder="1" applyAlignment="1">
      <alignment horizontal="center"/>
    </xf>
    <xf numFmtId="0" fontId="6" fillId="17" borderId="79" xfId="14" applyFont="1" applyFill="1" applyBorder="1" applyAlignment="1">
      <alignment horizontal="center"/>
    </xf>
    <xf numFmtId="0" fontId="6" fillId="17" borderId="80" xfId="14" applyFont="1" applyFill="1" applyBorder="1" applyAlignment="1">
      <alignment horizontal="center"/>
    </xf>
    <xf numFmtId="0" fontId="6" fillId="17" borderId="81" xfId="14" applyFont="1" applyFill="1" applyBorder="1" applyAlignment="1">
      <alignment horizontal="center"/>
    </xf>
    <xf numFmtId="0" fontId="5" fillId="16" borderId="38" xfId="14" applyFont="1" applyFill="1" applyBorder="1" applyAlignment="1">
      <alignment horizontal="center" vertical="top" wrapText="1"/>
    </xf>
    <xf numFmtId="0" fontId="5" fillId="16" borderId="23" xfId="0" applyFont="1" applyFill="1" applyBorder="1" applyAlignment="1">
      <alignment horizontal="center" vertical="top" wrapText="1"/>
    </xf>
    <xf numFmtId="0" fontId="5" fillId="16" borderId="38" xfId="0" applyFont="1" applyFill="1" applyBorder="1" applyAlignment="1">
      <alignment horizontal="center" vertical="top" wrapText="1"/>
    </xf>
    <xf numFmtId="0" fontId="6" fillId="17" borderId="12" xfId="0" applyFont="1" applyFill="1" applyBorder="1" applyAlignment="1">
      <alignment horizontal="center"/>
    </xf>
    <xf numFmtId="0" fontId="6" fillId="17" borderId="13" xfId="0" applyFont="1" applyFill="1" applyBorder="1" applyAlignment="1">
      <alignment horizontal="center"/>
    </xf>
    <xf numFmtId="0" fontId="6" fillId="17" borderId="48" xfId="0" applyFont="1" applyFill="1" applyBorder="1" applyAlignment="1">
      <alignment horizontal="center"/>
    </xf>
    <xf numFmtId="0" fontId="6" fillId="17" borderId="79" xfId="0" applyFont="1" applyFill="1" applyBorder="1" applyAlignment="1">
      <alignment horizontal="center"/>
    </xf>
    <xf numFmtId="0" fontId="6" fillId="17" borderId="80" xfId="0" applyFont="1" applyFill="1" applyBorder="1" applyAlignment="1">
      <alignment horizontal="center"/>
    </xf>
    <xf numFmtId="0" fontId="6" fillId="17" borderId="81" xfId="0" applyFont="1" applyFill="1" applyBorder="1" applyAlignment="1">
      <alignment horizontal="center"/>
    </xf>
    <xf numFmtId="0" fontId="5" fillId="16" borderId="44" xfId="0" applyFont="1" applyFill="1" applyBorder="1" applyAlignment="1">
      <alignment horizontal="center" vertical="top"/>
    </xf>
    <xf numFmtId="0" fontId="5" fillId="16" borderId="46" xfId="0" applyFont="1" applyFill="1" applyBorder="1" applyAlignment="1">
      <alignment horizontal="center" vertical="top"/>
    </xf>
    <xf numFmtId="0" fontId="22" fillId="16" borderId="23" xfId="0" applyFont="1" applyFill="1" applyBorder="1" applyAlignment="1">
      <alignment horizontal="center" vertical="top" wrapText="1"/>
    </xf>
    <xf numFmtId="0" fontId="22" fillId="16" borderId="47" xfId="0" applyFont="1" applyFill="1" applyBorder="1" applyAlignment="1">
      <alignment horizontal="center" vertical="top" wrapText="1"/>
    </xf>
    <xf numFmtId="0" fontId="22" fillId="16" borderId="38" xfId="0" applyFont="1" applyFill="1" applyBorder="1" applyAlignment="1">
      <alignment horizontal="center" vertical="top" wrapText="1"/>
    </xf>
    <xf numFmtId="0" fontId="5" fillId="16" borderId="44" xfId="0" applyFont="1" applyFill="1" applyBorder="1" applyAlignment="1">
      <alignment horizontal="center" vertical="top" wrapText="1"/>
    </xf>
    <xf numFmtId="0" fontId="5" fillId="16" borderId="45" xfId="0" applyFont="1" applyFill="1" applyBorder="1" applyAlignment="1">
      <alignment horizontal="center" vertical="top" wrapText="1"/>
    </xf>
    <xf numFmtId="0" fontId="5" fillId="16" borderId="46" xfId="0" applyFont="1" applyFill="1" applyBorder="1" applyAlignment="1">
      <alignment horizontal="center" vertical="top" wrapText="1"/>
    </xf>
    <xf numFmtId="0" fontId="2" fillId="22" borderId="1" xfId="0" applyFont="1" applyFill="1" applyBorder="1" applyAlignment="1">
      <alignment horizontal="center"/>
    </xf>
    <xf numFmtId="0" fontId="2" fillId="24" borderId="1" xfId="0" applyFont="1" applyFill="1" applyBorder="1" applyAlignment="1">
      <alignment horizontal="center"/>
    </xf>
    <xf numFmtId="0" fontId="2" fillId="15" borderId="1" xfId="0" applyFont="1" applyFill="1" applyBorder="1" applyAlignment="1">
      <alignment horizontal="center"/>
    </xf>
    <xf numFmtId="2" fontId="0" fillId="4" borderId="0" xfId="0" applyNumberFormat="1" applyFill="1" applyBorder="1" applyAlignment="1">
      <alignment horizontal="center" vertical="center"/>
    </xf>
    <xf numFmtId="2" fontId="0" fillId="4" borderId="88" xfId="0" applyNumberFormat="1" applyFill="1" applyBorder="1" applyAlignment="1">
      <alignment horizontal="center" vertical="center"/>
    </xf>
    <xf numFmtId="0" fontId="17" fillId="4" borderId="84" xfId="0" applyFont="1" applyFill="1" applyBorder="1" applyAlignment="1">
      <alignment horizontal="center" vertical="center" wrapText="1"/>
    </xf>
    <xf numFmtId="0" fontId="2" fillId="4" borderId="85" xfId="0" applyFont="1" applyFill="1" applyBorder="1" applyAlignment="1">
      <alignment horizontal="center" vertical="center" wrapText="1"/>
    </xf>
    <xf numFmtId="0" fontId="2" fillId="4" borderId="86" xfId="0" applyFont="1" applyFill="1" applyBorder="1" applyAlignment="1">
      <alignment horizontal="center" vertical="center" wrapText="1"/>
    </xf>
    <xf numFmtId="0" fontId="17" fillId="25" borderId="84" xfId="0" applyFont="1" applyFill="1" applyBorder="1" applyAlignment="1">
      <alignment horizontal="center" vertical="center" wrapText="1"/>
    </xf>
    <xf numFmtId="0" fontId="2" fillId="25" borderId="85" xfId="0" applyFont="1" applyFill="1" applyBorder="1" applyAlignment="1">
      <alignment horizontal="center" vertical="center" wrapText="1"/>
    </xf>
    <xf numFmtId="0" fontId="2" fillId="25" borderId="86" xfId="0" applyFont="1" applyFill="1" applyBorder="1" applyAlignment="1">
      <alignment horizontal="center" vertical="center" wrapText="1"/>
    </xf>
    <xf numFmtId="2" fontId="0" fillId="25" borderId="0" xfId="0" applyNumberFormat="1" applyFill="1" applyBorder="1" applyAlignment="1">
      <alignment horizontal="center" vertical="center"/>
    </xf>
    <xf numFmtId="2" fontId="0" fillId="25" borderId="88" xfId="0" applyNumberFormat="1" applyFill="1" applyBorder="1" applyAlignment="1">
      <alignment horizontal="center" vertical="center"/>
    </xf>
    <xf numFmtId="2" fontId="2" fillId="4" borderId="0" xfId="0" applyNumberFormat="1" applyFont="1" applyFill="1" applyBorder="1" applyAlignment="1">
      <alignment horizontal="center" vertical="center"/>
    </xf>
    <xf numFmtId="2" fontId="2" fillId="4" borderId="88" xfId="0" applyNumberFormat="1" applyFont="1" applyFill="1" applyBorder="1" applyAlignment="1">
      <alignment horizontal="center" vertical="center"/>
    </xf>
    <xf numFmtId="0" fontId="17" fillId="4" borderId="84" xfId="0" applyFont="1" applyFill="1" applyBorder="1" applyAlignment="1">
      <alignment horizontal="center" vertical="center"/>
    </xf>
    <xf numFmtId="0" fontId="2" fillId="4" borderId="85" xfId="0" applyFont="1" applyFill="1" applyBorder="1" applyAlignment="1">
      <alignment horizontal="center" vertical="center"/>
    </xf>
    <xf numFmtId="0" fontId="2" fillId="4" borderId="86" xfId="0" applyFont="1" applyFill="1" applyBorder="1" applyAlignment="1">
      <alignment horizontal="center" vertical="center"/>
    </xf>
    <xf numFmtId="0" fontId="2" fillId="4" borderId="87" xfId="0" applyFont="1" applyFill="1" applyBorder="1" applyAlignment="1">
      <alignment horizontal="center" vertical="center"/>
    </xf>
    <xf numFmtId="0" fontId="2" fillId="25" borderId="87" xfId="0" applyFont="1" applyFill="1" applyBorder="1" applyAlignment="1">
      <alignment horizontal="center" vertical="center"/>
    </xf>
    <xf numFmtId="0" fontId="2" fillId="25" borderId="30" xfId="0" applyFont="1" applyFill="1" applyBorder="1" applyAlignment="1">
      <alignment horizontal="center" vertical="center"/>
    </xf>
    <xf numFmtId="0" fontId="2" fillId="4" borderId="30" xfId="0" applyFont="1" applyFill="1" applyBorder="1" applyAlignment="1">
      <alignment horizontal="center" vertical="center"/>
    </xf>
    <xf numFmtId="172" fontId="0" fillId="4" borderId="0" xfId="11" applyNumberFormat="1" applyFont="1" applyFill="1" applyBorder="1" applyAlignment="1">
      <alignment horizontal="center" vertical="center"/>
    </xf>
    <xf numFmtId="172" fontId="0" fillId="4" borderId="88" xfId="11" applyNumberFormat="1" applyFont="1" applyFill="1" applyBorder="1" applyAlignment="1">
      <alignment horizontal="center" vertical="center"/>
    </xf>
    <xf numFmtId="172" fontId="0" fillId="25" borderId="89" xfId="11" applyNumberFormat="1" applyFont="1" applyFill="1" applyBorder="1" applyAlignment="1">
      <alignment horizontal="center" vertical="center"/>
    </xf>
    <xf numFmtId="172" fontId="0" fillId="25" borderId="8" xfId="11" applyNumberFormat="1" applyFont="1" applyFill="1" applyBorder="1" applyAlignment="1">
      <alignment horizontal="center" vertical="center"/>
    </xf>
    <xf numFmtId="172" fontId="0" fillId="4" borderId="89" xfId="11" applyNumberFormat="1" applyFont="1" applyFill="1" applyBorder="1" applyAlignment="1">
      <alignment horizontal="center" vertical="center"/>
    </xf>
    <xf numFmtId="172" fontId="0" fillId="4" borderId="8" xfId="11" applyNumberFormat="1" applyFont="1" applyFill="1" applyBorder="1" applyAlignment="1">
      <alignment horizontal="center" vertical="center"/>
    </xf>
    <xf numFmtId="9" fontId="0" fillId="25" borderId="89" xfId="11" applyNumberFormat="1" applyFont="1" applyFill="1" applyBorder="1" applyAlignment="1">
      <alignment horizontal="center" vertical="center"/>
    </xf>
    <xf numFmtId="9" fontId="0" fillId="25" borderId="8" xfId="11" applyNumberFormat="1" applyFont="1" applyFill="1" applyBorder="1" applyAlignment="1">
      <alignment horizontal="center" vertical="center"/>
    </xf>
  </cellXfs>
  <cellStyles count="19">
    <cellStyle name="Comma 2" xfId="2" xr:uid="{A23603A7-59A0-4444-9050-E12A51CD42FB}"/>
    <cellStyle name="Comma 3" xfId="15" xr:uid="{BBFAC527-2CA3-4F00-8DAD-1CF1000791E7}"/>
    <cellStyle name="Excel Built-in Comma" xfId="3" xr:uid="{FB9D5A31-903F-4735-AE0D-40BF72DAF25B}"/>
    <cellStyle name="Heading" xfId="4" xr:uid="{09E054B6-FB11-4AC9-9FA4-AD71C0823607}"/>
    <cellStyle name="Heading1" xfId="5" xr:uid="{398820C1-8F0D-49C6-A198-03FC87327D2D}"/>
    <cellStyle name="Normal" xfId="0" builtinId="0"/>
    <cellStyle name="Normal 2" xfId="6" xr:uid="{81AFC898-2E64-45AD-8BA5-2874A952D7D1}"/>
    <cellStyle name="Normal 3" xfId="7" xr:uid="{28DD8AD6-29BB-4E2A-ACB1-DCEE37240429}"/>
    <cellStyle name="Normal 3 2" xfId="17" xr:uid="{7129ECA4-AF0D-4455-81BC-048CE9552758}"/>
    <cellStyle name="Normal 4" xfId="8" xr:uid="{45F16AEF-29D6-4DEE-AB1C-3BEBE8630CDE}"/>
    <cellStyle name="Normal 5" xfId="1" xr:uid="{CB0AEC43-2A68-43E2-A1F0-0F3939F74CD6}"/>
    <cellStyle name="Normal 6" xfId="14" xr:uid="{58350266-F5FB-43A3-AB9C-91CD90924C83}"/>
    <cellStyle name="Normal 7" xfId="18" xr:uid="{0A935B48-C8DE-4761-A929-097B9F2FDF3D}"/>
    <cellStyle name="Normal_all-ws" xfId="16" xr:uid="{05991D5F-B495-42B2-A0F3-5E745DEE7B68}"/>
    <cellStyle name="Normal_all-ws 2" xfId="13" xr:uid="{EDFA60F0-D596-47A4-BE4A-9B8D26D6E729}"/>
    <cellStyle name="Normal_KEYSOURCE_software" xfId="12" xr:uid="{8B7CC8CA-3E21-4F1C-A2C3-659CCD2D8CD6}"/>
    <cellStyle name="Percent" xfId="11" builtinId="5"/>
    <cellStyle name="Result" xfId="9" xr:uid="{FE0118FA-F375-42AB-B062-F25BE2B27901}"/>
    <cellStyle name="Result2" xfId="10" xr:uid="{E3332009-0129-4D11-B8BE-50EE806D522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4.xml"/><Relationship Id="rId26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3.xml"/><Relationship Id="rId25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externalLink" Target="externalLinks/externalLink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Relationship Id="rId27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Aggregate_agro!$A$43</c:f>
              <c:strCache>
                <c:ptCount val="1"/>
                <c:pt idx="0">
                  <c:v>Vacuno lechero (Cabezas)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Aggregate_agro!$J$42:$AA$42</c:f>
              <c:numCache>
                <c:formatCode>General</c:formatCode>
                <c:ptCount val="18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</c:numCache>
            </c:numRef>
          </c:cat>
          <c:val>
            <c:numRef>
              <c:f>Aggregate_agro!$J$43:$AA$43</c:f>
              <c:numCache>
                <c:formatCode>General</c:formatCode>
                <c:ptCount val="18"/>
                <c:pt idx="0">
                  <c:v>1</c:v>
                </c:pt>
                <c:pt idx="1">
                  <c:v>1.1969603424749677</c:v>
                </c:pt>
                <c:pt idx="2">
                  <c:v>1.1561412949474372</c:v>
                </c:pt>
                <c:pt idx="3">
                  <c:v>1.0170408682951204</c:v>
                </c:pt>
                <c:pt idx="4">
                  <c:v>1.030713211282366</c:v>
                </c:pt>
                <c:pt idx="5">
                  <c:v>1.0442689610708815</c:v>
                </c:pt>
                <c:pt idx="6">
                  <c:v>1.0577000392129903</c:v>
                </c:pt>
                <c:pt idx="7">
                  <c:v>1.0710039247746657</c:v>
                </c:pt>
                <c:pt idx="8">
                  <c:v>1.0841657213275686</c:v>
                </c:pt>
                <c:pt idx="9">
                  <c:v>1.0971804442976014</c:v>
                </c:pt>
                <c:pt idx="10">
                  <c:v>1.1100387547700745</c:v>
                </c:pt>
                <c:pt idx="11">
                  <c:v>1.1227388193384229</c:v>
                </c:pt>
                <c:pt idx="12">
                  <c:v>1.1352663718078144</c:v>
                </c:pt>
                <c:pt idx="13">
                  <c:v>1.1476147087854962</c:v>
                </c:pt>
                <c:pt idx="14">
                  <c:v>1.1597751788842408</c:v>
                </c:pt>
                <c:pt idx="15">
                  <c:v>1.1717377556618969</c:v>
                </c:pt>
                <c:pt idx="16">
                  <c:v>1.1834975118383217</c:v>
                </c:pt>
                <c:pt idx="17">
                  <c:v>1.1950458533202428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16-482F-B0E8-1753FFC352B2}"/>
            </c:ext>
          </c:extLst>
        </c:ser>
        <c:ser>
          <c:idx val="1"/>
          <c:order val="1"/>
          <c:tx>
            <c:strRef>
              <c:f>Aggregate_agro!$A$44</c:f>
              <c:strCache>
                <c:ptCount val="1"/>
                <c:pt idx="0">
                  <c:v>Vacuno no lechero - Toros (Cabezas)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Aggregate_agro!$J$42:$AA$42</c:f>
              <c:numCache>
                <c:formatCode>General</c:formatCode>
                <c:ptCount val="18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</c:numCache>
            </c:numRef>
          </c:cat>
          <c:val>
            <c:numRef>
              <c:f>Aggregate_agro!$J$44:$AA$44</c:f>
              <c:numCache>
                <c:formatCode>General</c:formatCode>
                <c:ptCount val="18"/>
                <c:pt idx="0">
                  <c:v>1</c:v>
                </c:pt>
                <c:pt idx="1">
                  <c:v>1.0614889188413712</c:v>
                </c:pt>
                <c:pt idx="2">
                  <c:v>1.0688050372757221</c:v>
                </c:pt>
                <c:pt idx="3">
                  <c:v>1.0024980304654214</c:v>
                </c:pt>
                <c:pt idx="4">
                  <c:v>1.0159748703288363</c:v>
                </c:pt>
                <c:pt idx="5">
                  <c:v>1.02933678417921</c:v>
                </c:pt>
                <c:pt idx="6">
                  <c:v>1.0425758090839436</c:v>
                </c:pt>
                <c:pt idx="7">
                  <c:v>1.055689460156269</c:v>
                </c:pt>
                <c:pt idx="8">
                  <c:v>1.0686630539743722</c:v>
                </c:pt>
                <c:pt idx="9">
                  <c:v>1.0814916772394159</c:v>
                </c:pt>
                <c:pt idx="10">
                  <c:v>1.0941661245754166</c:v>
                </c:pt>
                <c:pt idx="11">
                  <c:v>1.106684588791998</c:v>
                </c:pt>
                <c:pt idx="12">
                  <c:v>1.1190330076890376</c:v>
                </c:pt>
                <c:pt idx="13">
                  <c:v>1.1312047737267197</c:v>
                </c:pt>
                <c:pt idx="14">
                  <c:v>1.1431913592254526</c:v>
                </c:pt>
                <c:pt idx="15">
                  <c:v>1.154982881112862</c:v>
                </c:pt>
                <c:pt idx="16">
                  <c:v>1.1665744825648094</c:v>
                </c:pt>
                <c:pt idx="17">
                  <c:v>1.1779576923764024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16-482F-B0E8-1753FFC352B2}"/>
            </c:ext>
          </c:extLst>
        </c:ser>
        <c:ser>
          <c:idx val="2"/>
          <c:order val="2"/>
          <c:tx>
            <c:strRef>
              <c:f>Aggregate_agro!$A$45</c:f>
              <c:strCache>
                <c:ptCount val="1"/>
                <c:pt idx="0">
                  <c:v>Vacuno no lechero - Vacas (Cabezas)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Aggregate_agro!$J$42:$AA$42</c:f>
              <c:numCache>
                <c:formatCode>General</c:formatCode>
                <c:ptCount val="18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</c:numCache>
            </c:numRef>
          </c:cat>
          <c:val>
            <c:numRef>
              <c:f>Aggregate_agro!$J$45:$AA$45</c:f>
              <c:numCache>
                <c:formatCode>General</c:formatCode>
                <c:ptCount val="18"/>
                <c:pt idx="0">
                  <c:v>1</c:v>
                </c:pt>
                <c:pt idx="1">
                  <c:v>1.0614889188413712</c:v>
                </c:pt>
                <c:pt idx="2">
                  <c:v>1.0688050372757221</c:v>
                </c:pt>
                <c:pt idx="3">
                  <c:v>1.0024980304654216</c:v>
                </c:pt>
                <c:pt idx="4">
                  <c:v>1.015974870328836</c:v>
                </c:pt>
                <c:pt idx="5">
                  <c:v>1.02933678417921</c:v>
                </c:pt>
                <c:pt idx="6">
                  <c:v>1.0425758090839434</c:v>
                </c:pt>
                <c:pt idx="7">
                  <c:v>1.055689460156269</c:v>
                </c:pt>
                <c:pt idx="8">
                  <c:v>1.0686630539743722</c:v>
                </c:pt>
                <c:pt idx="9">
                  <c:v>1.0814916772394159</c:v>
                </c:pt>
                <c:pt idx="10">
                  <c:v>1.0941661245754168</c:v>
                </c:pt>
                <c:pt idx="11">
                  <c:v>1.1066845887919978</c:v>
                </c:pt>
                <c:pt idx="12">
                  <c:v>1.1190330076890376</c:v>
                </c:pt>
                <c:pt idx="13">
                  <c:v>1.1312047737267197</c:v>
                </c:pt>
                <c:pt idx="14">
                  <c:v>1.1431913592254526</c:v>
                </c:pt>
                <c:pt idx="15">
                  <c:v>1.154982881112862</c:v>
                </c:pt>
                <c:pt idx="16">
                  <c:v>1.1665744825648094</c:v>
                </c:pt>
                <c:pt idx="17">
                  <c:v>1.1779576923764024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516-482F-B0E8-1753FFC352B2}"/>
            </c:ext>
          </c:extLst>
        </c:ser>
        <c:ser>
          <c:idx val="3"/>
          <c:order val="3"/>
          <c:tx>
            <c:strRef>
              <c:f>Aggregate_agro!$A$46</c:f>
              <c:strCache>
                <c:ptCount val="1"/>
                <c:pt idx="0">
                  <c:v>Vacuno no lechero - Crecimiento(Cabezas)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Aggregate_agro!$J$42:$AA$42</c:f>
              <c:numCache>
                <c:formatCode>General</c:formatCode>
                <c:ptCount val="18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</c:numCache>
            </c:numRef>
          </c:cat>
          <c:val>
            <c:numRef>
              <c:f>Aggregate_agro!$J$46:$AA$46</c:f>
              <c:numCache>
                <c:formatCode>General</c:formatCode>
                <c:ptCount val="18"/>
                <c:pt idx="0">
                  <c:v>1</c:v>
                </c:pt>
                <c:pt idx="1">
                  <c:v>1.0614889188413714</c:v>
                </c:pt>
                <c:pt idx="2">
                  <c:v>1.0688050372757218</c:v>
                </c:pt>
                <c:pt idx="3">
                  <c:v>1.0024980304654214</c:v>
                </c:pt>
                <c:pt idx="4">
                  <c:v>1.0159748703288363</c:v>
                </c:pt>
                <c:pt idx="5">
                  <c:v>1.0293367841792098</c:v>
                </c:pt>
                <c:pt idx="6">
                  <c:v>1.0425758090839436</c:v>
                </c:pt>
                <c:pt idx="7">
                  <c:v>1.055689460156269</c:v>
                </c:pt>
                <c:pt idx="8">
                  <c:v>1.068663053974372</c:v>
                </c:pt>
                <c:pt idx="9">
                  <c:v>1.0814916772394159</c:v>
                </c:pt>
                <c:pt idx="10">
                  <c:v>1.0941661245754166</c:v>
                </c:pt>
                <c:pt idx="11">
                  <c:v>1.1066845887919976</c:v>
                </c:pt>
                <c:pt idx="12">
                  <c:v>1.1190330076890374</c:v>
                </c:pt>
                <c:pt idx="13">
                  <c:v>1.1312047737267197</c:v>
                </c:pt>
                <c:pt idx="14">
                  <c:v>1.1431913592254526</c:v>
                </c:pt>
                <c:pt idx="15">
                  <c:v>1.154982881112862</c:v>
                </c:pt>
                <c:pt idx="16">
                  <c:v>1.1665744825648092</c:v>
                </c:pt>
                <c:pt idx="17">
                  <c:v>1.1779576923764021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516-482F-B0E8-1753FFC352B2}"/>
            </c:ext>
          </c:extLst>
        </c:ser>
        <c:ser>
          <c:idx val="4"/>
          <c:order val="4"/>
          <c:tx>
            <c:strRef>
              <c:f>Aggregate_agro!$A$47</c:f>
              <c:strCache>
                <c:ptCount val="1"/>
                <c:pt idx="0">
                  <c:v>Vacuno porcino (Cabezas)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Aggregate_agro!$J$42:$AA$42</c:f>
              <c:numCache>
                <c:formatCode>General</c:formatCode>
                <c:ptCount val="18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</c:numCache>
            </c:numRef>
          </c:cat>
          <c:val>
            <c:numRef>
              <c:f>Aggregate_agro!$J$47:$AA$47</c:f>
              <c:numCache>
                <c:formatCode>General</c:formatCode>
                <c:ptCount val="18"/>
                <c:pt idx="0">
                  <c:v>1</c:v>
                </c:pt>
                <c:pt idx="1">
                  <c:v>0.90598537570989857</c:v>
                </c:pt>
                <c:pt idx="2">
                  <c:v>1.9447926129333111</c:v>
                </c:pt>
                <c:pt idx="3">
                  <c:v>1.9365334286428542</c:v>
                </c:pt>
                <c:pt idx="4">
                  <c:v>1.9625667475271342</c:v>
                </c:pt>
                <c:pt idx="5">
                  <c:v>1.9883780629168331</c:v>
                </c:pt>
                <c:pt idx="6">
                  <c:v>2.0139519927516369</c:v>
                </c:pt>
                <c:pt idx="7">
                  <c:v>2.0392837369559884</c:v>
                </c:pt>
                <c:pt idx="8">
                  <c:v>2.064344931447041</c:v>
                </c:pt>
                <c:pt idx="9">
                  <c:v>2.089126085166304</c:v>
                </c:pt>
                <c:pt idx="10">
                  <c:v>2.1136094160156866</c:v>
                </c:pt>
                <c:pt idx="11">
                  <c:v>2.1377914330311452</c:v>
                </c:pt>
                <c:pt idx="12">
                  <c:v>2.1616449721487236</c:v>
                </c:pt>
                <c:pt idx="13">
                  <c:v>2.1851572695311416</c:v>
                </c:pt>
                <c:pt idx="14">
                  <c:v>2.208311852191823</c:v>
                </c:pt>
                <c:pt idx="15">
                  <c:v>2.2310896289211608</c:v>
                </c:pt>
                <c:pt idx="16">
                  <c:v>2.2534812177532899</c:v>
                </c:pt>
                <c:pt idx="17">
                  <c:v>2.2754702547942616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516-482F-B0E8-1753FFC352B2}"/>
            </c:ext>
          </c:extLst>
        </c:ser>
        <c:ser>
          <c:idx val="5"/>
          <c:order val="5"/>
          <c:tx>
            <c:strRef>
              <c:f>Aggregate_agro!$A$48</c:f>
              <c:strCache>
                <c:ptCount val="1"/>
                <c:pt idx="0">
                  <c:v>Vacuno ovino (Cabezas)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Aggregate_agro!$J$42:$AA$42</c:f>
              <c:numCache>
                <c:formatCode>General</c:formatCode>
                <c:ptCount val="18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</c:numCache>
            </c:numRef>
          </c:cat>
          <c:val>
            <c:numRef>
              <c:f>Aggregate_agro!$J$48:$AA$48</c:f>
              <c:numCache>
                <c:formatCode>General</c:formatCode>
                <c:ptCount val="18"/>
                <c:pt idx="0">
                  <c:v>1</c:v>
                </c:pt>
                <c:pt idx="1">
                  <c:v>1.3055594579444969</c:v>
                </c:pt>
                <c:pt idx="2">
                  <c:v>1.3951665666890209</c:v>
                </c:pt>
                <c:pt idx="3">
                  <c:v>1.4859022584409327</c:v>
                </c:pt>
                <c:pt idx="4">
                  <c:v>1.5058776261535234</c:v>
                </c:pt>
                <c:pt idx="5">
                  <c:v>1.5256826505665348</c:v>
                </c:pt>
                <c:pt idx="6">
                  <c:v>1.5453055290238291</c:v>
                </c:pt>
                <c:pt idx="7">
                  <c:v>1.5647425784270366</c:v>
                </c:pt>
                <c:pt idx="8">
                  <c:v>1.5839720350130662</c:v>
                </c:pt>
                <c:pt idx="9">
                  <c:v>1.6029866162919606</c:v>
                </c:pt>
                <c:pt idx="10">
                  <c:v>1.621772678058397</c:v>
                </c:pt>
                <c:pt idx="11">
                  <c:v>1.64032754169538</c:v>
                </c:pt>
                <c:pt idx="12">
                  <c:v>1.65863036421441</c:v>
                </c:pt>
                <c:pt idx="13">
                  <c:v>1.6766713519220966</c:v>
                </c:pt>
                <c:pt idx="14">
                  <c:v>1.6944378650944905</c:v>
                </c:pt>
                <c:pt idx="15">
                  <c:v>1.7119152550448955</c:v>
                </c:pt>
                <c:pt idx="16">
                  <c:v>1.7290963229901355</c:v>
                </c:pt>
                <c:pt idx="17">
                  <c:v>1.7459685129130424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516-482F-B0E8-1753FFC352B2}"/>
            </c:ext>
          </c:extLst>
        </c:ser>
        <c:ser>
          <c:idx val="6"/>
          <c:order val="6"/>
          <c:tx>
            <c:strRef>
              <c:f>Aggregate_agro!$A$49</c:f>
              <c:strCache>
                <c:ptCount val="1"/>
                <c:pt idx="0">
                  <c:v>Vacuno otras especies (Cabezas)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Aggregate_agro!$J$42:$AA$42</c:f>
              <c:numCache>
                <c:formatCode>General</c:formatCode>
                <c:ptCount val="18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</c:numCache>
            </c:numRef>
          </c:cat>
          <c:val>
            <c:numRef>
              <c:f>Aggregate_agro!$J$49:$AA$49</c:f>
              <c:numCache>
                <c:formatCode>General</c:formatCode>
                <c:ptCount val="18"/>
                <c:pt idx="0">
                  <c:v>1</c:v>
                </c:pt>
                <c:pt idx="1">
                  <c:v>1.1018360006442109</c:v>
                </c:pt>
                <c:pt idx="2">
                  <c:v>0.85180468484374916</c:v>
                </c:pt>
                <c:pt idx="3">
                  <c:v>1.0919342427839449</c:v>
                </c:pt>
                <c:pt idx="4">
                  <c:v>1.1066133967415304</c:v>
                </c:pt>
                <c:pt idx="5">
                  <c:v>1.1211673717509161</c:v>
                </c:pt>
                <c:pt idx="6">
                  <c:v>1.1355874944795727</c:v>
                </c:pt>
                <c:pt idx="7">
                  <c:v>1.149871058355648</c:v>
                </c:pt>
                <c:pt idx="8">
                  <c:v>1.1640020700000102</c:v>
                </c:pt>
                <c:pt idx="9">
                  <c:v>1.1779751777819503</c:v>
                </c:pt>
                <c:pt idx="10">
                  <c:v>1.1917803550830126</c:v>
                </c:pt>
                <c:pt idx="11">
                  <c:v>1.2054156334873045</c:v>
                </c:pt>
                <c:pt idx="12">
                  <c:v>1.2188656962586579</c:v>
                </c:pt>
                <c:pt idx="13">
                  <c:v>1.2321233463764636</c:v>
                </c:pt>
                <c:pt idx="14">
                  <c:v>1.2451792953782261</c:v>
                </c:pt>
                <c:pt idx="15">
                  <c:v>1.2580227784895308</c:v>
                </c:pt>
                <c:pt idx="16">
                  <c:v>1.2706485055926644</c:v>
                </c:pt>
                <c:pt idx="17">
                  <c:v>1.2830472497381284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516-482F-B0E8-1753FFC352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5532096"/>
        <c:axId val="685527776"/>
      </c:lineChart>
      <c:catAx>
        <c:axId val="685532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685527776"/>
        <c:crosses val="autoZero"/>
        <c:auto val="1"/>
        <c:lblAlgn val="ctr"/>
        <c:lblOffset val="100"/>
        <c:noMultiLvlLbl val="0"/>
      </c:catAx>
      <c:valAx>
        <c:axId val="68552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685532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Aggregate_agro!$B$22:$AA$22</c:f>
              <c:numCache>
                <c:formatCode>General</c:formatCode>
                <c:ptCount val="2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</c:numCache>
            </c:numRef>
          </c:cat>
          <c:val>
            <c:numRef>
              <c:f>Aggregate_agro!$B$23:$AA$23</c:f>
              <c:numCache>
                <c:formatCode>General</c:formatCode>
                <c:ptCount val="26"/>
                <c:pt idx="0">
                  <c:v>1088862</c:v>
                </c:pt>
                <c:pt idx="1">
                  <c:v>1127363</c:v>
                </c:pt>
                <c:pt idx="2">
                  <c:v>1053311</c:v>
                </c:pt>
                <c:pt idx="3">
                  <c:v>1127627</c:v>
                </c:pt>
                <c:pt idx="4">
                  <c:v>999037</c:v>
                </c:pt>
                <c:pt idx="5">
                  <c:v>860886</c:v>
                </c:pt>
                <c:pt idx="6">
                  <c:v>896170</c:v>
                </c:pt>
                <c:pt idx="7">
                  <c:v>856164</c:v>
                </c:pt>
                <c:pt idx="8">
                  <c:v>832528</c:v>
                </c:pt>
                <c:pt idx="9">
                  <c:v>996503</c:v>
                </c:pt>
                <c:pt idx="10">
                  <c:v>962520</c:v>
                </c:pt>
                <c:pt idx="11">
                  <c:v>846715</c:v>
                </c:pt>
                <c:pt idx="12">
                  <c:v>858097.60836248577</c:v>
                </c:pt>
                <c:pt idx="13">
                  <c:v>869383.14962241892</c:v>
                </c:pt>
                <c:pt idx="14">
                  <c:v>880564.89824591228</c:v>
                </c:pt>
                <c:pt idx="15">
                  <c:v>891640.75548480288</c:v>
                </c:pt>
                <c:pt idx="16">
                  <c:v>902598.31964539818</c:v>
                </c:pt>
                <c:pt idx="17">
                  <c:v>913433.44093019364</c:v>
                </c:pt>
                <c:pt idx="18">
                  <c:v>924138.34443122055</c:v>
                </c:pt>
                <c:pt idx="19">
                  <c:v>934711.50378617854</c:v>
                </c:pt>
                <c:pt idx="20">
                  <c:v>945141.04198841611</c:v>
                </c:pt>
                <c:pt idx="21">
                  <c:v>955421.37827577163</c:v>
                </c:pt>
                <c:pt idx="22">
                  <c:v>965545.3101261392</c:v>
                </c:pt>
                <c:pt idx="23">
                  <c:v>975504.49024568766</c:v>
                </c:pt>
                <c:pt idx="24">
                  <c:v>985294.81653573434</c:v>
                </c:pt>
                <c:pt idx="25">
                  <c:v>994909.13417299511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26-41B7-B422-42C7DECDEA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5928832"/>
        <c:axId val="992306560"/>
      </c:lineChart>
      <c:catAx>
        <c:axId val="705928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992306560"/>
        <c:crosses val="autoZero"/>
        <c:auto val="1"/>
        <c:lblAlgn val="ctr"/>
        <c:lblOffset val="100"/>
        <c:noMultiLvlLbl val="0"/>
      </c:catAx>
      <c:valAx>
        <c:axId val="99230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705928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Diferencua de cabezas PLANMICC - INGEI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fe_heads!$B$38</c:f>
              <c:strCache>
                <c:ptCount val="1"/>
                <c:pt idx="0">
                  <c:v>Vacuno lechero (Cabezas)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fe_heads!$C$38:$K$38</c:f>
              <c:numCache>
                <c:formatCode>#,##0</c:formatCode>
                <c:ptCount val="9"/>
                <c:pt idx="0">
                  <c:v>-2</c:v>
                </c:pt>
                <c:pt idx="1">
                  <c:v>65268.01410564594</c:v>
                </c:pt>
                <c:pt idx="2">
                  <c:v>17985.028211291647</c:v>
                </c:pt>
                <c:pt idx="3">
                  <c:v>60564.584495796822</c:v>
                </c:pt>
                <c:pt idx="4">
                  <c:v>-99761.85921969777</c:v>
                </c:pt>
                <c:pt idx="5">
                  <c:v>-243633.75079173199</c:v>
                </c:pt>
                <c:pt idx="6">
                  <c:v>-214070.64236376621</c:v>
                </c:pt>
                <c:pt idx="7">
                  <c:v>-228155.3859335389</c:v>
                </c:pt>
                <c:pt idx="8">
                  <c:v>-225870.12950331182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C9-4912-B0F0-566FF29A7D93}"/>
            </c:ext>
          </c:extLst>
        </c:ser>
        <c:ser>
          <c:idx val="1"/>
          <c:order val="1"/>
          <c:tx>
            <c:strRef>
              <c:f>fe_heads!$B$39</c:f>
              <c:strCache>
                <c:ptCount val="1"/>
                <c:pt idx="0">
                  <c:v>Vacuno no lechero - Toros (Cabezas)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fe_heads!$C$39:$K$39</c:f>
              <c:numCache>
                <c:formatCode>#,##0</c:formatCode>
                <c:ptCount val="9"/>
                <c:pt idx="0">
                  <c:v>28218.520000000019</c:v>
                </c:pt>
                <c:pt idx="1">
                  <c:v>45723.486612080713</c:v>
                </c:pt>
                <c:pt idx="2">
                  <c:v>47217.91322416137</c:v>
                </c:pt>
                <c:pt idx="3">
                  <c:v>35217.124180991203</c:v>
                </c:pt>
                <c:pt idx="4">
                  <c:v>-6748.5648621789296</c:v>
                </c:pt>
                <c:pt idx="5">
                  <c:v>-67054.70043962053</c:v>
                </c:pt>
                <c:pt idx="6">
                  <c:v>-92255.206017062068</c:v>
                </c:pt>
                <c:pt idx="7">
                  <c:v>-45754.812226547161</c:v>
                </c:pt>
                <c:pt idx="8">
                  <c:v>-13052.468436032184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C9-4912-B0F0-566FF29A7D93}"/>
            </c:ext>
          </c:extLst>
        </c:ser>
        <c:ser>
          <c:idx val="2"/>
          <c:order val="2"/>
          <c:tx>
            <c:strRef>
              <c:f>fe_heads!$B$40</c:f>
              <c:strCache>
                <c:ptCount val="1"/>
                <c:pt idx="0">
                  <c:v>Vacuno no lechero - Vacas (Cabezas)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fe_heads!$C$40:$K$40</c:f>
              <c:numCache>
                <c:formatCode>#,##0</c:formatCode>
                <c:ptCount val="9"/>
                <c:pt idx="0">
                  <c:v>690744.15999999992</c:v>
                </c:pt>
                <c:pt idx="1">
                  <c:v>692482.37157105724</c:v>
                </c:pt>
                <c:pt idx="2">
                  <c:v>623316.76314211462</c:v>
                </c:pt>
                <c:pt idx="3">
                  <c:v>599749.56585651427</c:v>
                </c:pt>
                <c:pt idx="4">
                  <c:v>443480.66857091361</c:v>
                </c:pt>
                <c:pt idx="5">
                  <c:v>328435.45743848151</c:v>
                </c:pt>
                <c:pt idx="6">
                  <c:v>368858.03630604921</c:v>
                </c:pt>
                <c:pt idx="7">
                  <c:v>357337.1079475719</c:v>
                </c:pt>
                <c:pt idx="8">
                  <c:v>284710.52958909469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C9-4912-B0F0-566FF29A7D93}"/>
            </c:ext>
          </c:extLst>
        </c:ser>
        <c:ser>
          <c:idx val="3"/>
          <c:order val="3"/>
          <c:tx>
            <c:strRef>
              <c:f>fe_heads!$B$41</c:f>
              <c:strCache>
                <c:ptCount val="1"/>
                <c:pt idx="0">
                  <c:v>Vacuno no lechero - Crecimiento(Cabezas)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fe_heads!$C$41:$K$41</c:f>
              <c:numCache>
                <c:formatCode>#,##0</c:formatCode>
                <c:ptCount val="9"/>
                <c:pt idx="0">
                  <c:v>-943479.67999999993</c:v>
                </c:pt>
                <c:pt idx="1">
                  <c:v>-930505.02427505329</c:v>
                </c:pt>
                <c:pt idx="2">
                  <c:v>-1002157.5085501065</c:v>
                </c:pt>
                <c:pt idx="3">
                  <c:v>-973394.09876919794</c:v>
                </c:pt>
                <c:pt idx="4">
                  <c:v>-1103016.5889882888</c:v>
                </c:pt>
                <c:pt idx="5">
                  <c:v>-1193928.9587714593</c:v>
                </c:pt>
                <c:pt idx="6">
                  <c:v>-1099282.9985546295</c:v>
                </c:pt>
                <c:pt idx="7">
                  <c:v>-1068077.3349613065</c:v>
                </c:pt>
                <c:pt idx="8">
                  <c:v>-1109804.2213679841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5C9-4912-B0F0-566FF29A7D93}"/>
            </c:ext>
          </c:extLst>
        </c:ser>
        <c:ser>
          <c:idx val="4"/>
          <c:order val="4"/>
          <c:tx>
            <c:strRef>
              <c:f>fe_heads!$B$42</c:f>
              <c:strCache>
                <c:ptCount val="1"/>
                <c:pt idx="0">
                  <c:v>Vacuno porcino (Cabezas)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fe_heads!$C$42:$K$42</c:f>
              <c:numCache>
                <c:formatCode>#,##0</c:formatCode>
                <c:ptCount val="9"/>
                <c:pt idx="0">
                  <c:v>0</c:v>
                </c:pt>
                <c:pt idx="1">
                  <c:v>392583.90131027577</c:v>
                </c:pt>
                <c:pt idx="2">
                  <c:v>-225271.06329284376</c:v>
                </c:pt>
                <c:pt idx="3">
                  <c:v>-311377.55282721296</c:v>
                </c:pt>
                <c:pt idx="4">
                  <c:v>261534.84657621663</c:v>
                </c:pt>
                <c:pt idx="5">
                  <c:v>87267.417543398216</c:v>
                </c:pt>
                <c:pt idx="6">
                  <c:v>-286917.4874668722</c:v>
                </c:pt>
                <c:pt idx="7">
                  <c:v>-439938.87383028097</c:v>
                </c:pt>
                <c:pt idx="8">
                  <c:v>-399324.28828604077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5C9-4912-B0F0-566FF29A7D93}"/>
            </c:ext>
          </c:extLst>
        </c:ser>
        <c:ser>
          <c:idx val="5"/>
          <c:order val="5"/>
          <c:tx>
            <c:strRef>
              <c:f>fe_heads!$B$43</c:f>
              <c:strCache>
                <c:ptCount val="1"/>
                <c:pt idx="0">
                  <c:v>Vacuno ovino (Cabezas)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fe_heads!$C$43:$K$43</c:f>
              <c:numCache>
                <c:formatCode>#,##0</c:formatCode>
                <c:ptCount val="9"/>
                <c:pt idx="0">
                  <c:v>1</c:v>
                </c:pt>
                <c:pt idx="1">
                  <c:v>-37150.25</c:v>
                </c:pt>
                <c:pt idx="2">
                  <c:v>-56032.93137865141</c:v>
                </c:pt>
                <c:pt idx="3">
                  <c:v>7244.533184882137</c:v>
                </c:pt>
                <c:pt idx="4">
                  <c:v>-22337.303126397193</c:v>
                </c:pt>
                <c:pt idx="5">
                  <c:v>-136518.99953800841</c:v>
                </c:pt>
                <c:pt idx="6">
                  <c:v>-111212.59753371315</c:v>
                </c:pt>
                <c:pt idx="7">
                  <c:v>-154205.46158531198</c:v>
                </c:pt>
                <c:pt idx="8">
                  <c:v>-143055.41459767451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5C9-4912-B0F0-566FF29A7D93}"/>
            </c:ext>
          </c:extLst>
        </c:ser>
        <c:ser>
          <c:idx val="6"/>
          <c:order val="6"/>
          <c:tx>
            <c:strRef>
              <c:f>fe_heads!$B$44</c:f>
              <c:strCache>
                <c:ptCount val="1"/>
                <c:pt idx="0">
                  <c:v>Vacuno otras especies (Cabezas)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fe_heads!$C$44:$K$44</c:f>
              <c:numCache>
                <c:formatCode>#,##0</c:formatCode>
                <c:ptCount val="9"/>
                <c:pt idx="0">
                  <c:v>-24909.415252425126</c:v>
                </c:pt>
                <c:pt idx="1">
                  <c:v>-585849.85160824156</c:v>
                </c:pt>
                <c:pt idx="2">
                  <c:v>-46787.287964057992</c:v>
                </c:pt>
                <c:pt idx="3">
                  <c:v>-27312.284469767124</c:v>
                </c:pt>
                <c:pt idx="4">
                  <c:v>-105825.28097547602</c:v>
                </c:pt>
                <c:pt idx="5">
                  <c:v>-169225.10443441861</c:v>
                </c:pt>
                <c:pt idx="6">
                  <c:v>-151375.92789336096</c:v>
                </c:pt>
                <c:pt idx="7">
                  <c:v>-118668.14303533512</c:v>
                </c:pt>
                <c:pt idx="8">
                  <c:v>-124729.3581773091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5C9-4912-B0F0-566FF29A7D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6356528"/>
        <c:axId val="1536352688"/>
      </c:lineChart>
      <c:catAx>
        <c:axId val="1536356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536352688"/>
        <c:crosses val="autoZero"/>
        <c:auto val="1"/>
        <c:lblAlgn val="ctr"/>
        <c:lblOffset val="100"/>
        <c:noMultiLvlLbl val="0"/>
      </c:catAx>
      <c:valAx>
        <c:axId val="153635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536356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Emisiones Sector UTCUTS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emis_for!$B$55</c:f>
              <c:strCache>
                <c:ptCount val="1"/>
                <c:pt idx="0">
                  <c:v>Resultados del INGEI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emis_for!$C$1:$K$1</c:f>
              <c:numCache>
                <c:formatCode>General</c:formatCod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</c:numCache>
            </c:numRef>
          </c:cat>
          <c:val>
            <c:numRef>
              <c:f>emis_for!$C$55:$K$55</c:f>
              <c:numCache>
                <c:formatCode>General</c:formatCode>
                <c:ptCount val="9"/>
                <c:pt idx="0">
                  <c:v>26.453930487414755</c:v>
                </c:pt>
                <c:pt idx="1">
                  <c:v>25.309762388707377</c:v>
                </c:pt>
                <c:pt idx="2">
                  <c:v>24.165594289999998</c:v>
                </c:pt>
                <c:pt idx="3">
                  <c:v>22.214215489792533</c:v>
                </c:pt>
                <c:pt idx="4">
                  <c:v>20.262836689585072</c:v>
                </c:pt>
                <c:pt idx="5">
                  <c:v>23.053752365539378</c:v>
                </c:pt>
                <c:pt idx="6">
                  <c:v>25.844668041493691</c:v>
                </c:pt>
                <c:pt idx="7">
                  <c:v>21.048647846815996</c:v>
                </c:pt>
                <c:pt idx="8">
                  <c:v>16.252627652138301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BC-4368-94F9-6E1D3B6C37B6}"/>
            </c:ext>
          </c:extLst>
        </c:ser>
        <c:ser>
          <c:idx val="1"/>
          <c:order val="1"/>
          <c:tx>
            <c:strRef>
              <c:f>emis_for!$B$56</c:f>
              <c:strCache>
                <c:ptCount val="1"/>
                <c:pt idx="0">
                  <c:v>Resultados de OSeMOSYS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emis_for!$C$1:$K$1</c:f>
              <c:numCache>
                <c:formatCode>General</c:formatCod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</c:numCache>
            </c:numRef>
          </c:cat>
          <c:val>
            <c:numRef>
              <c:f>emis_for!$C$56:$K$56</c:f>
              <c:numCache>
                <c:formatCode>General</c:formatCode>
                <c:ptCount val="9"/>
                <c:pt idx="0">
                  <c:v>26.73</c:v>
                </c:pt>
                <c:pt idx="1">
                  <c:v>25.62</c:v>
                </c:pt>
                <c:pt idx="2">
                  <c:v>24.44</c:v>
                </c:pt>
                <c:pt idx="3">
                  <c:v>26.25</c:v>
                </c:pt>
                <c:pt idx="4">
                  <c:v>28.19</c:v>
                </c:pt>
                <c:pt idx="5">
                  <c:v>27.58</c:v>
                </c:pt>
                <c:pt idx="6">
                  <c:v>25.65</c:v>
                </c:pt>
                <c:pt idx="7">
                  <c:v>20.100000000000001</c:v>
                </c:pt>
                <c:pt idx="8" formatCode="#,##0.00">
                  <c:v>14.93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BC-4368-94F9-6E1D3B6C37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6865407"/>
        <c:axId val="1456860127"/>
      </c:lineChart>
      <c:catAx>
        <c:axId val="1456865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456860127"/>
        <c:crosses val="autoZero"/>
        <c:auto val="1"/>
        <c:lblAlgn val="ctr"/>
        <c:lblOffset val="100"/>
        <c:noMultiLvlLbl val="0"/>
      </c:catAx>
      <c:valAx>
        <c:axId val="1456860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Emisiones</a:t>
                </a:r>
                <a:r>
                  <a:rPr lang="en-US" baseline="0"/>
                  <a:t> de CO2e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456865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7283</xdr:colOff>
      <xdr:row>49</xdr:row>
      <xdr:rowOff>172383</xdr:rowOff>
    </xdr:from>
    <xdr:to>
      <xdr:col>22</xdr:col>
      <xdr:colOff>712322</xdr:colOff>
      <xdr:row>90</xdr:row>
      <xdr:rowOff>19237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8B0236B-4522-37D6-5509-C292740DCA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823631</xdr:colOff>
      <xdr:row>49</xdr:row>
      <xdr:rowOff>149971</xdr:rowOff>
    </xdr:from>
    <xdr:to>
      <xdr:col>29</xdr:col>
      <xdr:colOff>36044</xdr:colOff>
      <xdr:row>65</xdr:row>
      <xdr:rowOff>24465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ECDBB17-529D-BA34-34CB-528C41C6E0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552449</xdr:colOff>
      <xdr:row>15</xdr:row>
      <xdr:rowOff>46036</xdr:rowOff>
    </xdr:from>
    <xdr:to>
      <xdr:col>24</xdr:col>
      <xdr:colOff>117474</xdr:colOff>
      <xdr:row>41</xdr:row>
      <xdr:rowOff>126999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87EAD51-31A9-5CAC-5EFE-A831E4B4EA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62</xdr:row>
      <xdr:rowOff>0</xdr:rowOff>
    </xdr:from>
    <xdr:to>
      <xdr:col>29</xdr:col>
      <xdr:colOff>302376</xdr:colOff>
      <xdr:row>126</xdr:row>
      <xdr:rowOff>163632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6D98233-E52C-3F3C-37C5-496013CDB0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68100" y="11430000"/>
          <a:ext cx="19390476" cy="11742857"/>
        </a:xfrm>
        <a:prstGeom prst="rect">
          <a:avLst/>
        </a:prstGeom>
      </xdr:spPr>
    </xdr:pic>
    <xdr:clientData/>
  </xdr:twoCellAnchor>
  <xdr:twoCellAnchor>
    <xdr:from>
      <xdr:col>1</xdr:col>
      <xdr:colOff>1247775</xdr:colOff>
      <xdr:row>61</xdr:row>
      <xdr:rowOff>173037</xdr:rowOff>
    </xdr:from>
    <xdr:to>
      <xdr:col>4</xdr:col>
      <xdr:colOff>981075</xdr:colOff>
      <xdr:row>77</xdr:row>
      <xdr:rowOff>30162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84D54C4-8969-B54E-CB79-0FFE260A6C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clgcr.sharepoint.com/sites/ClimateLeadGroup-NDC_Ecu/Documentos%20compartidos/Hojas%20de%20c&#225;lculo/Tierras%20convertidas%20y%20emisiones.xlsx" TargetMode="External"/><Relationship Id="rId1" Type="http://schemas.openxmlformats.org/officeDocument/2006/relationships/externalLinkPath" Target="/sites/ClimateLeadGroup-NDC_Ecu/Documentos%20compartidos/Hojas%20de%20c&#225;lculo/Tierras%20convertidas%20y%20emisiones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clgcr.sharepoint.com/sites/ClimateLeadGroup-NDC_Ecu/Documentos%20compartidos/Hojas%20de%20c&#225;lculo%20NIR/2.%20UTCUSS/INGEI%20UTCUTS%202010.xlsx" TargetMode="External"/><Relationship Id="rId1" Type="http://schemas.openxmlformats.org/officeDocument/2006/relationships/externalLinkPath" Target="/sites/ClimateLeadGroup-NDC_Ecu/Documentos%20compartidos/Hojas%20de%20c&#225;lculo%20NIR/2.%20UTCUSS/INGEI%20UTCUTS%202010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clgcr.sharepoint.com/sites/ClimateLeadGroup-NDC_Ecu/Documentos%20compartidos/Hojas%20de%20c&#225;lculo%20NIR/2.%20UTCUSS/INGEI%20UTCUTS%202012.xlsx" TargetMode="External"/><Relationship Id="rId1" Type="http://schemas.openxmlformats.org/officeDocument/2006/relationships/externalLinkPath" Target="/sites/ClimateLeadGroup-NDC_Ecu/Documentos%20compartidos/Hojas%20de%20c&#225;lculo%20NIR/2.%20UTCUSS/INGEI%20UTCUTS%202012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clgcr.sharepoint.com/sites/ClimateLeadGroup-NDC_Ecu/Documentos%20compartidos/Hojas%20de%20c&#225;lculo%20NIR/2.%20UTCUSS/INGEI%20UTCUTS%202014.xlsx" TargetMode="External"/><Relationship Id="rId1" Type="http://schemas.openxmlformats.org/officeDocument/2006/relationships/externalLinkPath" Target="/sites/ClimateLeadGroup-NDC_Ecu/Documentos%20compartidos/Hojas%20de%20c&#225;lculo%20NIR/2.%20UTCUSS/INGEI%20UTCUTS%202014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clgcr.sharepoint.com/sites/ClimateLeadGroup-NDC_Ecu/Documentos%20compartidos/Hojas%20de%20c&#225;lculo%20NIR/2.%20UTCUSS/INGEI%20UTCUTS%202016.xlsx" TargetMode="External"/><Relationship Id="rId1" Type="http://schemas.openxmlformats.org/officeDocument/2006/relationships/externalLinkPath" Target="/sites/ClimateLeadGroup-NDC_Ecu/Documentos%20compartidos/Hojas%20de%20c&#225;lculo%20NIR/2.%20UTCUSS/INGEI%20UTCUTS%202016.xlsx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clgcr.sharepoint.com/sites/ClimateLeadGroup-NDC_Ecu/Documentos%20compartidos/Hojas%20de%20c&#225;lculo%20NIR/2.%20UTCUSS/INGEI%20UTCUTS%202018.xlsx" TargetMode="External"/><Relationship Id="rId1" Type="http://schemas.openxmlformats.org/officeDocument/2006/relationships/externalLinkPath" Target="/sites/ClimateLeadGroup-NDC_Ecu/Documentos%20compartidos/Hojas%20de%20c&#225;lculo%20NIR/2.%20UTCUSS/INGEI%20UTCUTS%2020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Área"/>
      <sheetName val="Emisiones"/>
      <sheetName val="Emisiones Bosque"/>
      <sheetName val="Manglar"/>
    </sheetNames>
    <sheetDataSet>
      <sheetData sheetId="0">
        <row r="3">
          <cell r="C3">
            <v>5076133.7999999989</v>
          </cell>
          <cell r="D3">
            <v>5269663.45</v>
          </cell>
          <cell r="E3">
            <v>5463193.1000000015</v>
          </cell>
          <cell r="F3">
            <v>5590609.7350000013</v>
          </cell>
          <cell r="G3">
            <v>5718026.370000001</v>
          </cell>
          <cell r="H3">
            <v>5790655.0850000009</v>
          </cell>
          <cell r="I3">
            <v>5863283.8000000007</v>
          </cell>
          <cell r="J3">
            <v>5960096.2750000004</v>
          </cell>
          <cell r="K3">
            <v>6056908.7499999991</v>
          </cell>
        </row>
        <row r="4">
          <cell r="C4">
            <v>12651</v>
          </cell>
          <cell r="D4">
            <v>12651</v>
          </cell>
          <cell r="E4">
            <v>12651</v>
          </cell>
          <cell r="F4">
            <v>12651</v>
          </cell>
          <cell r="G4">
            <v>12651</v>
          </cell>
          <cell r="H4">
            <v>8941.5</v>
          </cell>
          <cell r="I4">
            <v>5232</v>
          </cell>
          <cell r="J4">
            <v>7404.61</v>
          </cell>
          <cell r="K4">
            <v>9577.2199999999993</v>
          </cell>
        </row>
        <row r="5">
          <cell r="C5">
            <v>1812</v>
          </cell>
          <cell r="D5">
            <v>1812</v>
          </cell>
          <cell r="E5">
            <v>1812</v>
          </cell>
          <cell r="F5">
            <v>1812</v>
          </cell>
          <cell r="G5">
            <v>1812</v>
          </cell>
          <cell r="H5">
            <v>2470</v>
          </cell>
          <cell r="I5">
            <v>3128</v>
          </cell>
          <cell r="J5">
            <v>2948.5150000000003</v>
          </cell>
          <cell r="K5">
            <v>2769.03</v>
          </cell>
        </row>
        <row r="6">
          <cell r="C6">
            <v>37</v>
          </cell>
          <cell r="D6">
            <v>37</v>
          </cell>
          <cell r="E6">
            <v>37</v>
          </cell>
          <cell r="F6">
            <v>37</v>
          </cell>
          <cell r="G6">
            <v>37</v>
          </cell>
          <cell r="H6">
            <v>39</v>
          </cell>
          <cell r="I6">
            <v>41</v>
          </cell>
          <cell r="J6">
            <v>40.909999999999997</v>
          </cell>
          <cell r="K6">
            <v>40.82</v>
          </cell>
        </row>
        <row r="8">
          <cell r="C8">
            <v>8</v>
          </cell>
          <cell r="D8">
            <v>8</v>
          </cell>
          <cell r="E8">
            <v>8</v>
          </cell>
          <cell r="F8">
            <v>8</v>
          </cell>
          <cell r="G8">
            <v>8</v>
          </cell>
          <cell r="H8">
            <v>15.5</v>
          </cell>
          <cell r="I8">
            <v>23</v>
          </cell>
          <cell r="J8">
            <v>62.755000000000003</v>
          </cell>
          <cell r="K8">
            <v>102.51</v>
          </cell>
        </row>
        <row r="9">
          <cell r="C9">
            <v>14508</v>
          </cell>
          <cell r="D9">
            <v>14508</v>
          </cell>
          <cell r="E9">
            <v>14508</v>
          </cell>
          <cell r="F9">
            <v>14508</v>
          </cell>
          <cell r="G9">
            <v>14508</v>
          </cell>
          <cell r="H9">
            <v>11466</v>
          </cell>
          <cell r="I9">
            <v>8424</v>
          </cell>
          <cell r="J9">
            <v>10456.785</v>
          </cell>
          <cell r="K9">
            <v>12489.57</v>
          </cell>
        </row>
        <row r="11">
          <cell r="C11">
            <v>97034.99</v>
          </cell>
          <cell r="D11">
            <v>97034.99</v>
          </cell>
          <cell r="E11">
            <v>97034.99</v>
          </cell>
          <cell r="F11">
            <v>97034.99</v>
          </cell>
          <cell r="G11">
            <v>97034.99</v>
          </cell>
          <cell r="H11">
            <v>99472.345000000001</v>
          </cell>
          <cell r="I11">
            <v>101909.7</v>
          </cell>
          <cell r="J11">
            <v>93983.11</v>
          </cell>
          <cell r="K11">
            <v>86056.52</v>
          </cell>
        </row>
        <row r="12">
          <cell r="C12">
            <v>24385.99</v>
          </cell>
          <cell r="D12">
            <v>24385.99</v>
          </cell>
          <cell r="E12">
            <v>24385.99</v>
          </cell>
          <cell r="F12">
            <v>24385.99</v>
          </cell>
          <cell r="G12">
            <v>24385.99</v>
          </cell>
          <cell r="H12">
            <v>38966.805</v>
          </cell>
          <cell r="I12">
            <v>53547.62</v>
          </cell>
          <cell r="J12">
            <v>34203.31</v>
          </cell>
          <cell r="K12">
            <v>14859</v>
          </cell>
        </row>
        <row r="13">
          <cell r="C13">
            <v>8319.99</v>
          </cell>
          <cell r="D13">
            <v>8319.99</v>
          </cell>
          <cell r="E13">
            <v>8319.99</v>
          </cell>
          <cell r="F13">
            <v>8319.99</v>
          </cell>
          <cell r="G13">
            <v>8319.99</v>
          </cell>
          <cell r="H13">
            <v>9268.2150000000001</v>
          </cell>
          <cell r="I13">
            <v>10216.44</v>
          </cell>
          <cell r="J13">
            <v>8473.6350000000002</v>
          </cell>
          <cell r="K13">
            <v>6730.83</v>
          </cell>
        </row>
        <row r="15">
          <cell r="C15">
            <v>1280.52</v>
          </cell>
          <cell r="D15">
            <v>1280.52</v>
          </cell>
          <cell r="E15">
            <v>1280.52</v>
          </cell>
          <cell r="F15">
            <v>1280.52</v>
          </cell>
          <cell r="G15">
            <v>1280.52</v>
          </cell>
          <cell r="H15">
            <v>5254.8550000000005</v>
          </cell>
          <cell r="I15">
            <v>9229.19</v>
          </cell>
          <cell r="J15">
            <v>5389.81</v>
          </cell>
          <cell r="K15">
            <v>1550.43</v>
          </cell>
        </row>
        <row r="16">
          <cell r="C16">
            <v>131021.49</v>
          </cell>
          <cell r="D16">
            <v>131021.49</v>
          </cell>
          <cell r="E16">
            <v>131021.49</v>
          </cell>
          <cell r="F16">
            <v>131021.49</v>
          </cell>
          <cell r="G16">
            <v>131021.49</v>
          </cell>
          <cell r="H16">
            <v>152962.22</v>
          </cell>
          <cell r="I16">
            <v>174902.95</v>
          </cell>
          <cell r="J16">
            <v>142049.86499999999</v>
          </cell>
          <cell r="K16">
            <v>109196.78</v>
          </cell>
        </row>
        <row r="18">
          <cell r="C18">
            <v>1629.99</v>
          </cell>
          <cell r="D18">
            <v>1629.99</v>
          </cell>
          <cell r="E18">
            <v>1629.99</v>
          </cell>
          <cell r="F18">
            <v>1629.99</v>
          </cell>
          <cell r="G18">
            <v>1629.99</v>
          </cell>
          <cell r="H18">
            <v>869.76</v>
          </cell>
          <cell r="I18">
            <v>109.53</v>
          </cell>
          <cell r="J18">
            <v>3142.2049999999999</v>
          </cell>
          <cell r="K18">
            <v>6174.88</v>
          </cell>
        </row>
        <row r="19">
          <cell r="C19">
            <v>66529.460000000006</v>
          </cell>
          <cell r="D19">
            <v>66529.460000000006</v>
          </cell>
          <cell r="E19">
            <v>66529.460000000006</v>
          </cell>
          <cell r="F19">
            <v>66529.460000000006</v>
          </cell>
          <cell r="G19">
            <v>66529.460000000006</v>
          </cell>
          <cell r="H19">
            <v>44241.83</v>
          </cell>
          <cell r="I19">
            <v>21954.2</v>
          </cell>
          <cell r="J19">
            <v>19003.099999999999</v>
          </cell>
          <cell r="K19">
            <v>16052</v>
          </cell>
        </row>
        <row r="20">
          <cell r="C20">
            <v>12.48</v>
          </cell>
          <cell r="D20">
            <v>12.48</v>
          </cell>
          <cell r="E20">
            <v>12.48</v>
          </cell>
          <cell r="F20">
            <v>12.48</v>
          </cell>
          <cell r="G20">
            <v>12.48</v>
          </cell>
          <cell r="H20">
            <v>1375.4549999999999</v>
          </cell>
          <cell r="I20">
            <v>2738.43</v>
          </cell>
          <cell r="J20">
            <v>1722.2149999999999</v>
          </cell>
          <cell r="K20">
            <v>706</v>
          </cell>
        </row>
        <row r="22">
          <cell r="C22">
            <v>3687.21</v>
          </cell>
          <cell r="D22">
            <v>3687.21</v>
          </cell>
          <cell r="E22">
            <v>3687.21</v>
          </cell>
          <cell r="F22">
            <v>3687.21</v>
          </cell>
          <cell r="G22">
            <v>3687.21</v>
          </cell>
          <cell r="H22">
            <v>4063.3449999999998</v>
          </cell>
          <cell r="I22">
            <v>4439.4799999999996</v>
          </cell>
          <cell r="J22">
            <v>3868.24</v>
          </cell>
          <cell r="K22">
            <v>3297</v>
          </cell>
        </row>
        <row r="23">
          <cell r="C23">
            <v>71859.14</v>
          </cell>
          <cell r="D23">
            <v>71859.14</v>
          </cell>
          <cell r="E23">
            <v>71859.14</v>
          </cell>
          <cell r="F23">
            <v>71859.14</v>
          </cell>
          <cell r="G23">
            <v>71859.14</v>
          </cell>
          <cell r="H23">
            <v>50550.39</v>
          </cell>
          <cell r="I23">
            <v>29241.64</v>
          </cell>
          <cell r="J23">
            <v>27735.760000000002</v>
          </cell>
          <cell r="K23">
            <v>26229.88</v>
          </cell>
        </row>
        <row r="25">
          <cell r="C25">
            <v>917.75</v>
          </cell>
          <cell r="D25">
            <v>917.75</v>
          </cell>
          <cell r="E25">
            <v>917.75</v>
          </cell>
          <cell r="F25">
            <v>917.75</v>
          </cell>
          <cell r="G25">
            <v>917.75</v>
          </cell>
          <cell r="H25">
            <v>1108.1799999999998</v>
          </cell>
          <cell r="I25">
            <v>1298.6099999999999</v>
          </cell>
          <cell r="J25">
            <v>1219.2750000000001</v>
          </cell>
          <cell r="K25">
            <v>1139.94</v>
          </cell>
        </row>
        <row r="26">
          <cell r="C26">
            <v>7739.04</v>
          </cell>
          <cell r="D26">
            <v>7739.04</v>
          </cell>
          <cell r="E26">
            <v>7739.04</v>
          </cell>
          <cell r="F26">
            <v>7739.04</v>
          </cell>
          <cell r="G26">
            <v>7739.04</v>
          </cell>
          <cell r="H26">
            <v>7635.75</v>
          </cell>
          <cell r="I26">
            <v>7532.46</v>
          </cell>
          <cell r="J26">
            <v>7934.23</v>
          </cell>
          <cell r="K26">
            <v>8336</v>
          </cell>
        </row>
        <row r="27">
          <cell r="C27">
            <v>420.26</v>
          </cell>
          <cell r="D27">
            <v>420.26</v>
          </cell>
          <cell r="E27">
            <v>420.26</v>
          </cell>
          <cell r="F27">
            <v>420.26</v>
          </cell>
          <cell r="G27">
            <v>420.26</v>
          </cell>
          <cell r="H27">
            <v>654.66499999999996</v>
          </cell>
          <cell r="I27">
            <v>889.07</v>
          </cell>
          <cell r="J27">
            <v>530.53500000000008</v>
          </cell>
          <cell r="K27">
            <v>172</v>
          </cell>
        </row>
        <row r="30">
          <cell r="C30">
            <v>10923.83</v>
          </cell>
          <cell r="D30">
            <v>10923.83</v>
          </cell>
          <cell r="E30">
            <v>10923.83</v>
          </cell>
          <cell r="F30">
            <v>10923.83</v>
          </cell>
          <cell r="G30">
            <v>10923.83</v>
          </cell>
          <cell r="H30">
            <v>12143.27</v>
          </cell>
          <cell r="I30">
            <v>13362.71</v>
          </cell>
          <cell r="J30">
            <v>12348.325000000001</v>
          </cell>
          <cell r="K30">
            <v>11333.94</v>
          </cell>
        </row>
        <row r="32">
          <cell r="C32">
            <v>691.2</v>
          </cell>
          <cell r="D32">
            <v>691.2</v>
          </cell>
          <cell r="E32">
            <v>691.2</v>
          </cell>
          <cell r="F32">
            <v>691.2</v>
          </cell>
          <cell r="G32">
            <v>691.2</v>
          </cell>
          <cell r="H32">
            <v>555.9325</v>
          </cell>
          <cell r="I32">
            <v>420.66500000000002</v>
          </cell>
          <cell r="J32">
            <v>574.38499999999999</v>
          </cell>
          <cell r="K32">
            <v>728.10500000000002</v>
          </cell>
        </row>
        <row r="33">
          <cell r="C33">
            <v>9692.42</v>
          </cell>
          <cell r="D33">
            <v>9692.42</v>
          </cell>
          <cell r="E33">
            <v>9692.42</v>
          </cell>
          <cell r="F33">
            <v>9692.42</v>
          </cell>
          <cell r="G33">
            <v>9692.42</v>
          </cell>
          <cell r="H33">
            <v>6006.2650000000003</v>
          </cell>
          <cell r="I33">
            <v>2320.11</v>
          </cell>
          <cell r="J33">
            <v>8269.5550000000003</v>
          </cell>
          <cell r="K33">
            <v>14219</v>
          </cell>
        </row>
        <row r="34">
          <cell r="C34">
            <v>614.61</v>
          </cell>
          <cell r="D34">
            <v>614.61</v>
          </cell>
          <cell r="E34">
            <v>614.61</v>
          </cell>
          <cell r="F34">
            <v>614.61</v>
          </cell>
          <cell r="G34">
            <v>614.61</v>
          </cell>
          <cell r="H34">
            <v>481.88499999999999</v>
          </cell>
          <cell r="I34">
            <v>349.16</v>
          </cell>
          <cell r="J34">
            <v>314.58000000000004</v>
          </cell>
          <cell r="K34">
            <v>280</v>
          </cell>
        </row>
        <row r="37">
          <cell r="C37">
            <v>11497.99</v>
          </cell>
          <cell r="D37">
            <v>11497.99</v>
          </cell>
          <cell r="E37">
            <v>11497.99</v>
          </cell>
          <cell r="F37">
            <v>11497.99</v>
          </cell>
          <cell r="G37">
            <v>11497.99</v>
          </cell>
          <cell r="H37">
            <v>7479.9650000000001</v>
          </cell>
          <cell r="I37">
            <v>3461.94</v>
          </cell>
          <cell r="J37">
            <v>9941.0249999999996</v>
          </cell>
          <cell r="K37">
            <v>16420.11</v>
          </cell>
        </row>
        <row r="39">
          <cell r="C39">
            <v>838.52</v>
          </cell>
          <cell r="D39">
            <v>838.52</v>
          </cell>
          <cell r="E39">
            <v>838.52</v>
          </cell>
          <cell r="F39">
            <v>838.52</v>
          </cell>
          <cell r="G39">
            <v>838.52</v>
          </cell>
          <cell r="H39">
            <v>1524.73</v>
          </cell>
          <cell r="I39">
            <v>2210.94</v>
          </cell>
          <cell r="J39">
            <v>1995.8150000000001</v>
          </cell>
          <cell r="K39">
            <v>1780.69</v>
          </cell>
        </row>
        <row r="40">
          <cell r="C40">
            <v>3381.83</v>
          </cell>
          <cell r="D40">
            <v>3381.83</v>
          </cell>
          <cell r="E40">
            <v>3381.83</v>
          </cell>
          <cell r="F40">
            <v>3381.83</v>
          </cell>
          <cell r="G40">
            <v>3381.83</v>
          </cell>
          <cell r="H40">
            <v>2758.7</v>
          </cell>
          <cell r="I40">
            <v>2135.5700000000002</v>
          </cell>
          <cell r="J40">
            <v>3725.7849999999999</v>
          </cell>
          <cell r="K40">
            <v>5316</v>
          </cell>
        </row>
        <row r="41">
          <cell r="C41">
            <v>1159.8499999999999</v>
          </cell>
          <cell r="D41">
            <v>1159.8499999999999</v>
          </cell>
          <cell r="E41">
            <v>1159.8499999999999</v>
          </cell>
          <cell r="F41">
            <v>1159.8499999999999</v>
          </cell>
          <cell r="G41">
            <v>1159.8499999999999</v>
          </cell>
          <cell r="H41">
            <v>1791.19</v>
          </cell>
          <cell r="I41">
            <v>2422.5300000000002</v>
          </cell>
          <cell r="J41">
            <v>1698.2650000000001</v>
          </cell>
          <cell r="K41">
            <v>974</v>
          </cell>
        </row>
        <row r="44">
          <cell r="C44">
            <v>7176.18</v>
          </cell>
          <cell r="D44">
            <v>7176.18</v>
          </cell>
          <cell r="E44">
            <v>7176.18</v>
          </cell>
          <cell r="F44">
            <v>7176.18</v>
          </cell>
          <cell r="G44">
            <v>7176.18</v>
          </cell>
          <cell r="H44">
            <v>7489.2550000000001</v>
          </cell>
          <cell r="I44">
            <v>7802.33</v>
          </cell>
          <cell r="J44">
            <v>10043.51</v>
          </cell>
          <cell r="K44">
            <v>12284.69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troducción"/>
      <sheetName val="DA y FE"/>
      <sheetName val="DA Uso de la tierra"/>
      <sheetName val="Resumen"/>
      <sheetName val="FL-Biomass1 of 4"/>
      <sheetName val="FL-Biomass2 of 4"/>
      <sheetName val="FL-Biomass3 of 4"/>
      <sheetName val="FL-Biomass4 of 4"/>
      <sheetName val="FL-Soils1 of 1"/>
      <sheetName val="L-FL-Biomass1 of 4"/>
      <sheetName val="L-FL-Biomass2 of 4"/>
      <sheetName val="L-FL-Biomass3 of 4"/>
      <sheetName val="L-FL-Biomass4 of 4"/>
      <sheetName val="L-FL-DOM1 of 1"/>
      <sheetName val="L-LF-Soils1 of 2"/>
      <sheetName val="L-LF-Soils2 of 2"/>
      <sheetName val="CL-Biomass1 of 1"/>
      <sheetName val="CL-Soils1 of 2"/>
      <sheetName val="CL-Soils2 of 2"/>
      <sheetName val="L-CL-Biomass1 of 1"/>
      <sheetName val="L-CL-DOM1 of 1"/>
      <sheetName val="L-CL-Soils1 of 2"/>
      <sheetName val="L-CL-Soils2 of 2"/>
      <sheetName val="GL-Soils1 of 2"/>
      <sheetName val="GL-Soils2 of 2"/>
      <sheetName val="L-GL-Biomass1 of 1"/>
      <sheetName val="L-GL-DOM1 of 1"/>
      <sheetName val="L-GL-Soils1 of 2"/>
      <sheetName val="L-GL-Soils2 of 2"/>
      <sheetName val="WL-CO2_Peatlands1 of 3"/>
      <sheetName val="WL-CO2_Peatlands2 of 3"/>
      <sheetName val="WL-CO2_Peatlands3 of 3"/>
      <sheetName val="WL-N2O_Peatlands1 of 1"/>
      <sheetName val="L-WL-N2O_Peatlands1 of 1"/>
      <sheetName val="L-WL-CO2_Flooded1 of 1"/>
      <sheetName val="SL-Soils1 of 1"/>
      <sheetName val="L-SL-Biomass1 of 1"/>
      <sheetName val="L-SL-DOM1 of 1"/>
      <sheetName val="L-SL-Soils1 of 2"/>
      <sheetName val="L-SL-Soils2 of 2"/>
      <sheetName val="L-OL-Biomass1 of 1"/>
      <sheetName val="OL-Soils1 of 2"/>
      <sheetName val="OL-Soils2 of 2"/>
      <sheetName val="Biomass Burning FL"/>
      <sheetName val="Visión General"/>
    </sheetNames>
    <sheetDataSet>
      <sheetData sheetId="0"/>
      <sheetData sheetId="1"/>
      <sheetData sheetId="2"/>
      <sheetData sheetId="3"/>
      <sheetData sheetId="4">
        <row r="12">
          <cell r="D12">
            <v>12348.32</v>
          </cell>
        </row>
        <row r="13">
          <cell r="D13">
            <v>120583.64</v>
          </cell>
        </row>
        <row r="14">
          <cell r="D14">
            <v>1153032.56</v>
          </cell>
        </row>
        <row r="15">
          <cell r="D15">
            <v>468700.3</v>
          </cell>
        </row>
        <row r="16">
          <cell r="D16">
            <v>322781.76</v>
          </cell>
        </row>
        <row r="17">
          <cell r="D17">
            <v>2361954.61</v>
          </cell>
        </row>
        <row r="18">
          <cell r="D18">
            <v>261686.1</v>
          </cell>
        </row>
        <row r="19">
          <cell r="D19">
            <v>64990.3</v>
          </cell>
        </row>
        <row r="20">
          <cell r="D20">
            <v>271778.31</v>
          </cell>
        </row>
        <row r="21">
          <cell r="D21">
            <v>38277.9</v>
          </cell>
        </row>
      </sheetData>
      <sheetData sheetId="5"/>
      <sheetData sheetId="6"/>
      <sheetData sheetId="7">
        <row r="13">
          <cell r="J13">
            <v>-158071.2833589855</v>
          </cell>
        </row>
        <row r="14">
          <cell r="J14">
            <v>-11028.110511183491</v>
          </cell>
        </row>
        <row r="15">
          <cell r="J15">
            <v>140038.92766460381</v>
          </cell>
        </row>
        <row r="16">
          <cell r="J16">
            <v>317020.27478163631</v>
          </cell>
        </row>
        <row r="17">
          <cell r="J17">
            <v>-48788.086931848375</v>
          </cell>
        </row>
        <row r="18">
          <cell r="J18">
            <v>3465008.3623527172</v>
          </cell>
        </row>
        <row r="19">
          <cell r="J19">
            <v>312664.00825797796</v>
          </cell>
        </row>
        <row r="20">
          <cell r="J20">
            <v>117416.675204</v>
          </cell>
        </row>
        <row r="21">
          <cell r="J21">
            <v>481248.24246031878</v>
          </cell>
        </row>
        <row r="22">
          <cell r="J22">
            <v>-564123.58071621286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troducción"/>
      <sheetName val="DA y FE"/>
      <sheetName val="DA Uso de la tierra"/>
      <sheetName val="Resumen"/>
      <sheetName val="FL-Biomass1 of 4"/>
      <sheetName val="FL-Biomass2 of 4"/>
      <sheetName val="FL-Biomass3 of 4"/>
      <sheetName val="FL-Biomass4 of 4"/>
      <sheetName val="FL-Soils1 of 1"/>
      <sheetName val="L-FL-Biomass1 of 4"/>
      <sheetName val="L-FL-Biomass2 of 4"/>
      <sheetName val="L-FL-Biomass3 of 4"/>
      <sheetName val="L-FL-Biomass4 of 4"/>
      <sheetName val="L-FL-DOM1 of 1"/>
      <sheetName val="L-LF-Soils1 of 2"/>
      <sheetName val="L-LF-Soils2 of 2"/>
      <sheetName val="CL-Biomass1 of 1"/>
      <sheetName val="CL-Soils1 of 2"/>
      <sheetName val="CL-Soils2 of 2"/>
      <sheetName val="L-CL-Biomass1 of 1"/>
      <sheetName val="L-CL-DOM1 of 1"/>
      <sheetName val="L-CL-Soils1 of 2"/>
      <sheetName val="L-CL-Soils2 of 2"/>
      <sheetName val="GL-Soils1 of 2"/>
      <sheetName val="GL-Soils2 of 2"/>
      <sheetName val="L-GL-Biomass1 of 1"/>
      <sheetName val="L-GL-DOM1 of 1"/>
      <sheetName val="L-GL-Soils1 of 2"/>
      <sheetName val="L-GL-Soils2 of 2"/>
      <sheetName val="WL-CO2_Peatlands1 of 3"/>
      <sheetName val="WL-CO2_Peatlands2 of 3"/>
      <sheetName val="WL-CO2_Peatlands3 of 3"/>
      <sheetName val="WL-N2O_Peatlands1 of 1"/>
      <sheetName val="L-WL-N2O_Peatlands1 of 1"/>
      <sheetName val="L-WL-CO2_Flooded1 of 1"/>
      <sheetName val="SL-Soils1 of 1"/>
      <sheetName val="L-SL-Biomass1 of 1"/>
      <sheetName val="L-SL-DOM1 of 1"/>
      <sheetName val="L-SL-Soils1 of 2"/>
      <sheetName val="L-SL-Soils2 of 2"/>
      <sheetName val="L-OL-Biomass1 of 1"/>
      <sheetName val="OL-Soils1 of 2"/>
      <sheetName val="OL-Soils2 of 2"/>
      <sheetName val="Biomass Burning FL"/>
      <sheetName val="Visión General"/>
    </sheetNames>
    <sheetDataSet>
      <sheetData sheetId="0" refreshError="1"/>
      <sheetData sheetId="1" refreshError="1"/>
      <sheetData sheetId="2" refreshError="1"/>
      <sheetData sheetId="3" refreshError="1"/>
      <sheetData sheetId="4">
        <row r="12">
          <cell r="D12">
            <v>14456.93</v>
          </cell>
        </row>
        <row r="13">
          <cell r="D13">
            <v>131846.42000000001</v>
          </cell>
        </row>
        <row r="14">
          <cell r="D14">
            <v>1164452.57</v>
          </cell>
        </row>
        <row r="15">
          <cell r="D15">
            <v>470715.55</v>
          </cell>
        </row>
        <row r="16">
          <cell r="D16">
            <v>327960.02</v>
          </cell>
        </row>
        <row r="17">
          <cell r="D17">
            <v>2710652.97</v>
          </cell>
        </row>
        <row r="18">
          <cell r="D18">
            <v>265558.7</v>
          </cell>
        </row>
        <row r="19">
          <cell r="D19">
            <v>65680.070000000007</v>
          </cell>
        </row>
        <row r="20">
          <cell r="D20">
            <v>273591.96999999997</v>
          </cell>
        </row>
        <row r="21">
          <cell r="D21">
            <v>38277.9</v>
          </cell>
        </row>
      </sheetData>
      <sheetData sheetId="5" refreshError="1"/>
      <sheetData sheetId="6" refreshError="1"/>
      <sheetData sheetId="7">
        <row r="13">
          <cell r="J13">
            <v>-147896.08635779435</v>
          </cell>
        </row>
        <row r="14">
          <cell r="J14">
            <v>-102.06546348058328</v>
          </cell>
        </row>
        <row r="15">
          <cell r="J15">
            <v>140330.02783078642</v>
          </cell>
        </row>
        <row r="16">
          <cell r="J16">
            <v>316141.64104908146</v>
          </cell>
        </row>
        <row r="17">
          <cell r="J17">
            <v>-74825.366421537532</v>
          </cell>
        </row>
        <row r="18">
          <cell r="J18">
            <v>4303451.2491630288</v>
          </cell>
        </row>
        <row r="19">
          <cell r="J19">
            <v>351764.4862260159</v>
          </cell>
        </row>
        <row r="20">
          <cell r="J20">
            <v>118662.8688676</v>
          </cell>
        </row>
        <row r="21">
          <cell r="J21">
            <v>485133.32728964684</v>
          </cell>
        </row>
        <row r="22">
          <cell r="J22">
            <v>-817182.96171651781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troducción"/>
      <sheetName val="DA y FE"/>
      <sheetName val="DA Uso de la tierra"/>
      <sheetName val="Resumen"/>
      <sheetName val="FL-Biomass1 of 4"/>
      <sheetName val="FL-Biomass2 of 4"/>
      <sheetName val="FL-Biomass3 of 4"/>
      <sheetName val="FL-Biomass4 of 4"/>
      <sheetName val="FL-Soils1 of 1"/>
      <sheetName val="L-FL-Biomass1 of 4"/>
      <sheetName val="L-FL-Biomass2 of 4"/>
      <sheetName val="L-FL-Biomass3 of 4"/>
      <sheetName val="L-FL-Biomass4 of 4"/>
      <sheetName val="L-FL-DOM1 of 1"/>
      <sheetName val="L-LF-Soils1 of 2"/>
      <sheetName val="L-LF-Soils2 of 2"/>
      <sheetName val="CL-Biomass1 of 1"/>
      <sheetName val="CL-Soils1 of 2"/>
      <sheetName val="CL-Soils2 of 2"/>
      <sheetName val="L-CL-Biomass1 of 1"/>
      <sheetName val="L-CL-DOM1 of 1"/>
      <sheetName val="L-CL-Soils1 of 2"/>
      <sheetName val="L-CL-Soils2 of 2"/>
      <sheetName val="GL-Soils1 of 2"/>
      <sheetName val="GL-Soils2 of 2"/>
      <sheetName val="L-GL-Biomass1 of 1"/>
      <sheetName val="L-GL-DOM1 of 1"/>
      <sheetName val="L-GL-Soils1 of 2"/>
      <sheetName val="L-GL-Soils2 of 2"/>
      <sheetName val="WL-CO2_Peatlands1 of 3"/>
      <sheetName val="WL-CO2_Peatlands2 of 3"/>
      <sheetName val="WL-CO2_Peatlands3 of 3"/>
      <sheetName val="WL-N2O_Peatlands1 of 1"/>
      <sheetName val="L-WL-N2O_Peatlands1 of 1"/>
      <sheetName val="L-WL-CO2_Flooded1 of 1"/>
      <sheetName val="SL-Soils1 of 1"/>
      <sheetName val="L-SL-Biomass1 of 1"/>
      <sheetName val="L-SL-DOM1 of 1"/>
      <sheetName val="L-SL-Soils1 of 2"/>
      <sheetName val="L-SL-Soils2 of 2"/>
      <sheetName val="L-OL-Biomass1 of 1"/>
      <sheetName val="OL-Soils1 of 2"/>
      <sheetName val="OL-Soils2 of 2"/>
      <sheetName val="Biomass Burning FL"/>
      <sheetName val="Visión General"/>
    </sheetNames>
    <sheetDataSet>
      <sheetData sheetId="0" refreshError="1"/>
      <sheetData sheetId="1" refreshError="1"/>
      <sheetData sheetId="2" refreshError="1"/>
      <sheetData sheetId="3" refreshError="1"/>
      <sheetData sheetId="4">
        <row r="12">
          <cell r="I12">
            <v>8574.1477720000003</v>
          </cell>
        </row>
        <row r="13">
          <cell r="I13">
            <v>81693.745223999984</v>
          </cell>
        </row>
        <row r="14">
          <cell r="I14">
            <v>1005905.2748864</v>
          </cell>
        </row>
        <row r="15">
          <cell r="I15">
            <v>916412.61254280002</v>
          </cell>
        </row>
        <row r="16">
          <cell r="I16">
            <v>276723.75555999996</v>
          </cell>
        </row>
        <row r="17">
          <cell r="I17">
            <v>5106605.8979835995</v>
          </cell>
        </row>
        <row r="18">
          <cell r="I18">
            <v>494743.67215119995</v>
          </cell>
        </row>
        <row r="19">
          <cell r="I19">
            <v>112977.62631039998</v>
          </cell>
        </row>
        <row r="20">
          <cell r="I20">
            <v>510810.54965839995</v>
          </cell>
        </row>
        <row r="21">
          <cell r="D21">
            <v>38277.9</v>
          </cell>
        </row>
      </sheetData>
      <sheetData sheetId="5" refreshError="1"/>
      <sheetData sheetId="6" refreshError="1"/>
      <sheetData sheetId="7">
        <row r="13">
          <cell r="J13">
            <v>-140536.71948802265</v>
          </cell>
        </row>
        <row r="14">
          <cell r="J14">
            <v>9155.5106656543212</v>
          </cell>
        </row>
        <row r="15">
          <cell r="J15">
            <v>287458.44436406263</v>
          </cell>
        </row>
        <row r="16">
          <cell r="J16">
            <v>466837.59522016317</v>
          </cell>
        </row>
        <row r="17">
          <cell r="J17">
            <v>-4284.8418239158345</v>
          </cell>
        </row>
        <row r="18">
          <cell r="J18">
            <v>4643963.9713894026</v>
          </cell>
        </row>
        <row r="19">
          <cell r="J19">
            <v>389794.69909533369</v>
          </cell>
        </row>
        <row r="20">
          <cell r="J20">
            <v>112977.62631039998</v>
          </cell>
        </row>
        <row r="21">
          <cell r="J21">
            <v>501981.75996240822</v>
          </cell>
        </row>
        <row r="22">
          <cell r="J22">
            <v>-527482.48981164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troducción"/>
      <sheetName val="DA y FE"/>
      <sheetName val="DA Uso de la tierra"/>
      <sheetName val="Resumen"/>
      <sheetName val="FL-Biomass1 of 4"/>
      <sheetName val="FL-Biomass2 of 4"/>
      <sheetName val="FL-Biomass3 of 4"/>
      <sheetName val="FL-Biomass4 of 4"/>
      <sheetName val="FL-Soils1 of 1"/>
      <sheetName val="L-FL-Biomass1 of 4"/>
      <sheetName val="L-FL-Biomass2 of 4"/>
      <sheetName val="L-FL-Biomass3 of 4"/>
      <sheetName val="L-FL-Biomass4 of 4"/>
      <sheetName val="L-FL-DOM1 of 1"/>
      <sheetName val="L-LF-Soils1 of 2"/>
      <sheetName val="L-LF-Soils2 of 2"/>
      <sheetName val="CL-Biomass1 of 1"/>
      <sheetName val="CL-Soils1 of 2"/>
      <sheetName val="CL-Soils2 of 2"/>
      <sheetName val="L-CL-Biomass1 of 1"/>
      <sheetName val="L-CL-DOM1 of 1"/>
      <sheetName val="L-CL-Soils1 of 2"/>
      <sheetName val="L-CL-Soils2 of 2"/>
      <sheetName val="GL-Soils1 of 2"/>
      <sheetName val="GL-Soils2 of 2"/>
      <sheetName val="L-GL-Biomass1 of 1"/>
      <sheetName val="L-GL-DOM1 of 1"/>
      <sheetName val="L-GL-Soils1 of 2"/>
      <sheetName val="L-GL-Soils2 of 2"/>
      <sheetName val="WL-CO2_Peatlands1 of 3"/>
      <sheetName val="WL-CO2_Peatlands2 of 3"/>
      <sheetName val="WL-CO2_Peatlands3 of 3"/>
      <sheetName val="WL-N2O_Peatlands1 of 1"/>
      <sheetName val="L-WL-N2O_Peatlands1 of 1"/>
      <sheetName val="L-WL-CO2_Flooded1 of 1"/>
      <sheetName val="SL-Soils1 of 1"/>
      <sheetName val="L-SL-Biomass1 of 1"/>
      <sheetName val="L-SL-DOM1 of 1"/>
      <sheetName val="L-SL-Soils1 of 2"/>
      <sheetName val="L-SL-Soils2 of 2"/>
      <sheetName val="L-OL-Biomass1 of 1"/>
      <sheetName val="OL-Soils1 of 2"/>
      <sheetName val="OL-Soils2 of 2"/>
      <sheetName val="Biomass Burning FL"/>
      <sheetName val="Visión General"/>
    </sheetNames>
    <sheetDataSet>
      <sheetData sheetId="0" refreshError="1"/>
      <sheetData sheetId="1" refreshError="1"/>
      <sheetData sheetId="2" refreshError="1"/>
      <sheetData sheetId="3" refreshError="1"/>
      <sheetData sheetId="4">
        <row r="12">
          <cell r="D12">
            <v>14799.07</v>
          </cell>
        </row>
        <row r="13">
          <cell r="D13">
            <v>139834.67000000001</v>
          </cell>
        </row>
        <row r="14">
          <cell r="D14">
            <v>1234745.1100000001</v>
          </cell>
        </row>
        <row r="15">
          <cell r="D15">
            <v>506145.02</v>
          </cell>
        </row>
        <row r="16">
          <cell r="D16">
            <v>341259.12</v>
          </cell>
        </row>
        <row r="17">
          <cell r="D17">
            <v>2891002.65</v>
          </cell>
        </row>
        <row r="18">
          <cell r="D18">
            <v>263634.81</v>
          </cell>
        </row>
        <row r="19">
          <cell r="D19">
            <v>68944.42</v>
          </cell>
        </row>
        <row r="20">
          <cell r="D20">
            <v>296048.7</v>
          </cell>
        </row>
        <row r="21">
          <cell r="D21">
            <v>106870.23</v>
          </cell>
        </row>
      </sheetData>
      <sheetData sheetId="5" refreshError="1"/>
      <sheetData sheetId="6" refreshError="1"/>
      <sheetData sheetId="7">
        <row r="13">
          <cell r="J13">
            <v>-126298.74480646908</v>
          </cell>
        </row>
        <row r="14">
          <cell r="J14">
            <v>15881.766861556433</v>
          </cell>
        </row>
        <row r="15">
          <cell r="J15">
            <v>347946.16980777367</v>
          </cell>
        </row>
        <row r="16">
          <cell r="J16">
            <v>502615.71938068286</v>
          </cell>
        </row>
        <row r="17">
          <cell r="J17">
            <v>15579.452484273585</v>
          </cell>
        </row>
        <row r="18">
          <cell r="J18">
            <v>4844151.5879230602</v>
          </cell>
        </row>
        <row r="19">
          <cell r="J19">
            <v>387060.54872233095</v>
          </cell>
        </row>
        <row r="20">
          <cell r="J20">
            <v>124560.50472559998</v>
          </cell>
        </row>
        <row r="21">
          <cell r="J21">
            <v>526890.46471705521</v>
          </cell>
        </row>
        <row r="22">
          <cell r="J22">
            <v>-590000.78733264015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troducción"/>
      <sheetName val="DA y FE"/>
      <sheetName val="DA Uso de la tierra"/>
      <sheetName val="Resumen"/>
      <sheetName val="FL-Biomass1 of 4"/>
      <sheetName val="FL-Biomass2 of 4"/>
      <sheetName val="FL-Biomass3 of 4"/>
      <sheetName val="FL-Biomass4 of 4"/>
      <sheetName val="FL-Soils1 of 1"/>
      <sheetName val="L-FL-Biomass1 of 4"/>
      <sheetName val="L-FL-Biomass2 of 4"/>
      <sheetName val="L-FL-Biomass3 of 4"/>
      <sheetName val="L-FL-Biomass4 of 4"/>
      <sheetName val="L-FL-DOM1 of 1"/>
      <sheetName val="L-LF-Soils1 of 2"/>
      <sheetName val="L-LF-Soils2 of 2"/>
      <sheetName val="CL-Biomass1 of 1"/>
      <sheetName val="CL-Soils1 of 2"/>
      <sheetName val="CL-Soils2 of 2"/>
      <sheetName val="L-CL-Biomass1 of 1"/>
      <sheetName val="L-CL-DOM1 of 1"/>
      <sheetName val="L-CL-Soils1 of 2"/>
      <sheetName val="L-CL-Soils2 of 2"/>
      <sheetName val="GL-Soils1 of 2"/>
      <sheetName val="GL-Soils2 of 2"/>
      <sheetName val="L-GL-Biomass1 of 1"/>
      <sheetName val="L-GL-DOM1 of 1"/>
      <sheetName val="L-GL-Soils1 of 2"/>
      <sheetName val="L-GL-Soils2 of 2"/>
      <sheetName val="WL-CO2_Peatlands1 of 3"/>
      <sheetName val="WL-CO2_Peatlands2 of 3"/>
      <sheetName val="WL-CO2_Peatlands3 of 3"/>
      <sheetName val="WL-N2O_Peatlands1 of 1"/>
      <sheetName val="L-WL-N2O_Peatlands1 of 1"/>
      <sheetName val="L-WL-CO2_Flooded1 of 1"/>
      <sheetName val="SL-Soils1 of 1"/>
      <sheetName val="L-SL-Biomass1 of 1"/>
      <sheetName val="L-SL-DOM1 of 1"/>
      <sheetName val="L-SL-Soils1 of 2"/>
      <sheetName val="L-SL-Soils2 of 2"/>
      <sheetName val="L-OL-Biomass1 of 1"/>
      <sheetName val="OL-Soils1 of 2"/>
      <sheetName val="OL-Soils2 of 2"/>
      <sheetName val="Biomass Burning FL"/>
      <sheetName val="Visión General"/>
      <sheetName val="Hoja1"/>
    </sheetNames>
    <sheetDataSet>
      <sheetData sheetId="0" refreshError="1"/>
      <sheetData sheetId="1" refreshError="1"/>
      <sheetData sheetId="2" refreshError="1"/>
      <sheetData sheetId="3" refreshError="1"/>
      <sheetData sheetId="4">
        <row r="12">
          <cell r="D12">
            <v>14760.66</v>
          </cell>
        </row>
        <row r="13">
          <cell r="D13">
            <v>139873.01</v>
          </cell>
        </row>
        <row r="14">
          <cell r="D14">
            <v>1256315.8899999999</v>
          </cell>
        </row>
        <row r="15">
          <cell r="D15">
            <v>523139.65</v>
          </cell>
        </row>
        <row r="16">
          <cell r="D16">
            <v>374630.66</v>
          </cell>
        </row>
        <row r="17">
          <cell r="D17">
            <v>3020449.96</v>
          </cell>
        </row>
        <row r="18">
          <cell r="D18">
            <v>262182.59999999998</v>
          </cell>
        </row>
        <row r="19">
          <cell r="D19">
            <v>68313.460000000006</v>
          </cell>
        </row>
        <row r="20">
          <cell r="D20">
            <v>300226.73</v>
          </cell>
        </row>
        <row r="21">
          <cell r="D21">
            <v>97016.13</v>
          </cell>
        </row>
      </sheetData>
      <sheetData sheetId="5" refreshError="1"/>
      <sheetData sheetId="6" refreshError="1"/>
      <sheetData sheetId="7">
        <row r="13">
          <cell r="J13">
            <v>-120268.20271256927</v>
          </cell>
        </row>
        <row r="14">
          <cell r="J14">
            <v>18972.330368797149</v>
          </cell>
        </row>
        <row r="15">
          <cell r="J15">
            <v>397566.25924906775</v>
          </cell>
        </row>
        <row r="16">
          <cell r="J16">
            <v>557237.42656712921</v>
          </cell>
        </row>
        <row r="17">
          <cell r="J17">
            <v>56340.949599311949</v>
          </cell>
        </row>
        <row r="18">
          <cell r="J18">
            <v>5128657.666938521</v>
          </cell>
        </row>
        <row r="19">
          <cell r="J19">
            <v>393582.21021425124</v>
          </cell>
        </row>
        <row r="20">
          <cell r="J20">
            <v>123420.56191280001</v>
          </cell>
        </row>
        <row r="21">
          <cell r="J21">
            <v>534791.46727154404</v>
          </cell>
        </row>
        <row r="22">
          <cell r="J22">
            <v>-436765.46990291984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FDD0F-AED7-4EBA-88F1-5EC76D872AFC}">
  <sheetPr>
    <tabColor theme="7"/>
  </sheetPr>
  <dimension ref="B2:AI27"/>
  <sheetViews>
    <sheetView topLeftCell="Q5" zoomScale="85" zoomScaleNormal="85" workbookViewId="0">
      <selection activeCell="G26" sqref="G26"/>
    </sheetView>
  </sheetViews>
  <sheetFormatPr defaultColWidth="8.90625" defaultRowHeight="14.5"/>
  <cols>
    <col min="2" max="2" width="21.90625" bestFit="1" customWidth="1"/>
    <col min="3" max="3" width="11.453125" customWidth="1"/>
    <col min="4" max="4" width="15.54296875" customWidth="1"/>
    <col min="5" max="5" width="13" customWidth="1"/>
    <col min="9" max="9" width="22.08984375" bestFit="1" customWidth="1"/>
    <col min="10" max="10" width="14.90625" customWidth="1"/>
    <col min="16" max="16" width="21.54296875" bestFit="1" customWidth="1"/>
    <col min="17" max="17" width="14.90625" customWidth="1"/>
    <col min="18" max="18" width="12.54296875" customWidth="1"/>
    <col min="19" max="19" width="13.90625" customWidth="1"/>
    <col min="20" max="20" width="14.54296875" customWidth="1"/>
    <col min="21" max="21" width="21.08984375" customWidth="1"/>
    <col min="22" max="22" width="7.08984375" customWidth="1"/>
    <col min="23" max="23" width="19" customWidth="1"/>
    <col min="24" max="24" width="13.90625" customWidth="1"/>
    <col min="25" max="25" width="12" customWidth="1"/>
    <col min="26" max="26" width="14.08984375" customWidth="1"/>
    <col min="28" max="28" width="10" customWidth="1"/>
    <col min="30" max="30" width="16.54296875" customWidth="1"/>
    <col min="31" max="31" width="15.08984375" customWidth="1"/>
  </cols>
  <sheetData>
    <row r="2" spans="2:35" ht="15" thickBot="1">
      <c r="B2">
        <v>2018</v>
      </c>
      <c r="I2">
        <v>2016</v>
      </c>
      <c r="P2">
        <v>2014</v>
      </c>
      <c r="W2">
        <v>2012</v>
      </c>
      <c r="AD2">
        <v>2010</v>
      </c>
    </row>
    <row r="3" spans="2:35" ht="15" customHeight="1" thickBot="1">
      <c r="B3" s="68" t="s">
        <v>30</v>
      </c>
      <c r="C3" s="408" t="s">
        <v>31</v>
      </c>
      <c r="D3" s="409"/>
      <c r="E3" s="409"/>
      <c r="F3" s="409"/>
      <c r="G3" s="410"/>
      <c r="I3" s="68" t="s">
        <v>30</v>
      </c>
      <c r="J3" s="408" t="s">
        <v>31</v>
      </c>
      <c r="K3" s="409"/>
      <c r="L3" s="409"/>
      <c r="M3" s="409"/>
      <c r="N3" s="410"/>
      <c r="P3" s="68" t="s">
        <v>30</v>
      </c>
      <c r="Q3" s="408" t="s">
        <v>31</v>
      </c>
      <c r="R3" s="409"/>
      <c r="S3" s="409"/>
      <c r="T3" s="409"/>
      <c r="U3" s="410"/>
      <c r="W3" s="68" t="s">
        <v>30</v>
      </c>
      <c r="X3" s="408" t="s">
        <v>31</v>
      </c>
      <c r="Y3" s="409"/>
      <c r="Z3" s="409"/>
      <c r="AA3" s="409"/>
      <c r="AB3" s="410"/>
      <c r="AD3" s="68" t="s">
        <v>30</v>
      </c>
      <c r="AE3" s="408" t="s">
        <v>31</v>
      </c>
      <c r="AF3" s="409"/>
      <c r="AG3" s="409"/>
      <c r="AH3" s="409"/>
      <c r="AI3" s="410"/>
    </row>
    <row r="4" spans="2:35" ht="24.65" customHeight="1" thickBot="1">
      <c r="B4" s="69" t="s">
        <v>32</v>
      </c>
      <c r="C4" s="408" t="s">
        <v>33</v>
      </c>
      <c r="D4" s="409"/>
      <c r="E4" s="409"/>
      <c r="F4" s="409"/>
      <c r="G4" s="410"/>
      <c r="I4" s="69" t="s">
        <v>32</v>
      </c>
      <c r="J4" s="408" t="s">
        <v>33</v>
      </c>
      <c r="K4" s="409"/>
      <c r="L4" s="409"/>
      <c r="M4" s="409"/>
      <c r="N4" s="410"/>
      <c r="P4" s="69" t="s">
        <v>32</v>
      </c>
      <c r="Q4" s="408" t="s">
        <v>33</v>
      </c>
      <c r="R4" s="409"/>
      <c r="S4" s="409"/>
      <c r="T4" s="409"/>
      <c r="U4" s="410"/>
      <c r="W4" s="69" t="s">
        <v>32</v>
      </c>
      <c r="X4" s="408" t="s">
        <v>33</v>
      </c>
      <c r="Y4" s="409"/>
      <c r="Z4" s="409"/>
      <c r="AA4" s="409"/>
      <c r="AB4" s="410"/>
      <c r="AD4" s="69" t="s">
        <v>32</v>
      </c>
      <c r="AE4" s="408" t="s">
        <v>33</v>
      </c>
      <c r="AF4" s="409"/>
      <c r="AG4" s="409"/>
      <c r="AH4" s="409"/>
      <c r="AI4" s="410"/>
    </row>
    <row r="5" spans="2:35" ht="47.4" customHeight="1" thickBot="1">
      <c r="B5" s="69" t="s">
        <v>34</v>
      </c>
      <c r="C5" s="408" t="s">
        <v>35</v>
      </c>
      <c r="D5" s="409"/>
      <c r="E5" s="409"/>
      <c r="F5" s="409"/>
      <c r="G5" s="410"/>
      <c r="I5" s="69" t="s">
        <v>34</v>
      </c>
      <c r="J5" s="408" t="s">
        <v>35</v>
      </c>
      <c r="K5" s="409"/>
      <c r="L5" s="409"/>
      <c r="M5" s="409"/>
      <c r="N5" s="410"/>
      <c r="P5" s="69" t="s">
        <v>34</v>
      </c>
      <c r="Q5" s="408" t="s">
        <v>35</v>
      </c>
      <c r="R5" s="409"/>
      <c r="S5" s="409"/>
      <c r="T5" s="409"/>
      <c r="U5" s="410"/>
      <c r="W5" s="69" t="s">
        <v>34</v>
      </c>
      <c r="X5" s="408" t="s">
        <v>36</v>
      </c>
      <c r="Y5" s="409"/>
      <c r="Z5" s="409"/>
      <c r="AA5" s="409"/>
      <c r="AB5" s="410"/>
      <c r="AD5" s="69" t="s">
        <v>34</v>
      </c>
      <c r="AE5" s="408" t="s">
        <v>36</v>
      </c>
      <c r="AF5" s="409"/>
      <c r="AG5" s="409"/>
      <c r="AH5" s="409"/>
      <c r="AI5" s="410"/>
    </row>
    <row r="6" spans="2:35" ht="15" thickBot="1">
      <c r="B6" s="69" t="s">
        <v>37</v>
      </c>
      <c r="C6" s="408" t="s">
        <v>38</v>
      </c>
      <c r="D6" s="409"/>
      <c r="E6" s="409"/>
      <c r="F6" s="409"/>
      <c r="G6" s="410"/>
      <c r="I6" s="69" t="s">
        <v>37</v>
      </c>
      <c r="J6" s="408" t="s">
        <v>38</v>
      </c>
      <c r="K6" s="409"/>
      <c r="L6" s="409"/>
      <c r="M6" s="409"/>
      <c r="N6" s="410"/>
      <c r="P6" s="69" t="s">
        <v>37</v>
      </c>
      <c r="Q6" s="408" t="s">
        <v>38</v>
      </c>
      <c r="R6" s="409"/>
      <c r="S6" s="409"/>
      <c r="T6" s="409"/>
      <c r="U6" s="410"/>
      <c r="W6" s="69" t="s">
        <v>37</v>
      </c>
      <c r="X6" s="408" t="s">
        <v>39</v>
      </c>
      <c r="Y6" s="409"/>
      <c r="Z6" s="409"/>
      <c r="AA6" s="409"/>
      <c r="AB6" s="410"/>
      <c r="AD6" s="69" t="s">
        <v>37</v>
      </c>
      <c r="AE6" s="408" t="s">
        <v>39</v>
      </c>
      <c r="AF6" s="409"/>
      <c r="AG6" s="409"/>
      <c r="AH6" s="409"/>
      <c r="AI6" s="410"/>
    </row>
    <row r="7" spans="2:35" ht="24.5" thickBot="1">
      <c r="B7" s="62" t="s">
        <v>40</v>
      </c>
      <c r="C7" s="411" t="s">
        <v>41</v>
      </c>
      <c r="D7" s="412"/>
      <c r="E7" s="70" t="s">
        <v>42</v>
      </c>
      <c r="F7" s="411" t="s">
        <v>43</v>
      </c>
      <c r="G7" s="412"/>
      <c r="I7" s="62" t="s">
        <v>40</v>
      </c>
      <c r="J7" s="411" t="s">
        <v>41</v>
      </c>
      <c r="K7" s="412"/>
      <c r="L7" s="70" t="s">
        <v>42</v>
      </c>
      <c r="M7" s="411" t="s">
        <v>43</v>
      </c>
      <c r="N7" s="412"/>
      <c r="P7" s="62" t="s">
        <v>40</v>
      </c>
      <c r="Q7" s="411" t="s">
        <v>41</v>
      </c>
      <c r="R7" s="412"/>
      <c r="S7" s="70" t="s">
        <v>42</v>
      </c>
      <c r="T7" s="411" t="s">
        <v>43</v>
      </c>
      <c r="U7" s="412"/>
      <c r="W7" s="62" t="s">
        <v>40</v>
      </c>
      <c r="X7" s="411" t="s">
        <v>41</v>
      </c>
      <c r="Y7" s="412"/>
      <c r="Z7" s="70" t="s">
        <v>44</v>
      </c>
      <c r="AA7" s="411" t="s">
        <v>43</v>
      </c>
      <c r="AB7" s="412"/>
      <c r="AD7" s="62" t="s">
        <v>40</v>
      </c>
      <c r="AE7" s="411" t="s">
        <v>41</v>
      </c>
      <c r="AF7" s="412"/>
      <c r="AG7" s="70" t="s">
        <v>44</v>
      </c>
      <c r="AH7" s="411" t="s">
        <v>43</v>
      </c>
      <c r="AI7" s="412"/>
    </row>
    <row r="8" spans="2:35" ht="71.5" thickBot="1">
      <c r="B8" s="405" t="s">
        <v>45</v>
      </c>
      <c r="C8" s="63" t="s">
        <v>46</v>
      </c>
      <c r="D8" s="63" t="s">
        <v>47</v>
      </c>
      <c r="E8" s="63" t="s">
        <v>48</v>
      </c>
      <c r="F8" s="63" t="s">
        <v>49</v>
      </c>
      <c r="G8" s="63" t="s">
        <v>50</v>
      </c>
      <c r="I8" s="405" t="s">
        <v>45</v>
      </c>
      <c r="J8" s="63" t="s">
        <v>46</v>
      </c>
      <c r="K8" s="63" t="s">
        <v>47</v>
      </c>
      <c r="L8" s="63" t="s">
        <v>48</v>
      </c>
      <c r="M8" s="63" t="s">
        <v>49</v>
      </c>
      <c r="N8" s="63" t="s">
        <v>50</v>
      </c>
      <c r="P8" s="405" t="s">
        <v>45</v>
      </c>
      <c r="Q8" s="63" t="s">
        <v>46</v>
      </c>
      <c r="R8" s="63" t="s">
        <v>47</v>
      </c>
      <c r="S8" s="63" t="s">
        <v>48</v>
      </c>
      <c r="T8" s="63" t="s">
        <v>49</v>
      </c>
      <c r="U8" s="63" t="s">
        <v>50</v>
      </c>
      <c r="W8" s="405" t="s">
        <v>45</v>
      </c>
      <c r="X8" s="63" t="s">
        <v>46</v>
      </c>
      <c r="Y8" s="63" t="s">
        <v>47</v>
      </c>
      <c r="Z8" s="63" t="s">
        <v>51</v>
      </c>
      <c r="AA8" s="63" t="s">
        <v>49</v>
      </c>
      <c r="AB8" s="63" t="s">
        <v>50</v>
      </c>
      <c r="AD8" s="405" t="s">
        <v>45</v>
      </c>
      <c r="AE8" s="63" t="s">
        <v>46</v>
      </c>
      <c r="AF8" s="63" t="s">
        <v>47</v>
      </c>
      <c r="AG8" s="63" t="s">
        <v>51</v>
      </c>
      <c r="AH8" s="63" t="s">
        <v>49</v>
      </c>
      <c r="AI8" s="63" t="s">
        <v>50</v>
      </c>
    </row>
    <row r="9" spans="2:35" ht="24.5" thickBot="1">
      <c r="B9" s="406"/>
      <c r="C9" s="65" t="s">
        <v>52</v>
      </c>
      <c r="D9" s="65" t="s">
        <v>53</v>
      </c>
      <c r="E9" s="65" t="s">
        <v>54</v>
      </c>
      <c r="F9" s="65" t="s">
        <v>53</v>
      </c>
      <c r="G9" s="65" t="s">
        <v>54</v>
      </c>
      <c r="I9" s="406"/>
      <c r="J9" s="65" t="s">
        <v>52</v>
      </c>
      <c r="K9" s="65" t="s">
        <v>53</v>
      </c>
      <c r="L9" s="65" t="s">
        <v>54</v>
      </c>
      <c r="M9" s="65" t="s">
        <v>53</v>
      </c>
      <c r="N9" s="65" t="s">
        <v>54</v>
      </c>
      <c r="P9" s="406"/>
      <c r="Q9" s="65" t="s">
        <v>52</v>
      </c>
      <c r="R9" s="65" t="s">
        <v>53</v>
      </c>
      <c r="S9" s="65" t="s">
        <v>54</v>
      </c>
      <c r="T9" s="65" t="s">
        <v>53</v>
      </c>
      <c r="U9" s="65" t="s">
        <v>54</v>
      </c>
      <c r="W9" s="406"/>
      <c r="X9" s="65" t="s">
        <v>52</v>
      </c>
      <c r="Y9" s="65" t="s">
        <v>53</v>
      </c>
      <c r="Z9" s="65" t="s">
        <v>54</v>
      </c>
      <c r="AA9" s="65" t="s">
        <v>53</v>
      </c>
      <c r="AB9" s="65" t="s">
        <v>54</v>
      </c>
      <c r="AD9" s="406"/>
      <c r="AE9" s="65" t="s">
        <v>52</v>
      </c>
      <c r="AF9" s="65" t="s">
        <v>53</v>
      </c>
      <c r="AG9" s="65" t="s">
        <v>54</v>
      </c>
      <c r="AH9" s="65" t="s">
        <v>53</v>
      </c>
      <c r="AI9" s="65" t="s">
        <v>54</v>
      </c>
    </row>
    <row r="10" spans="2:35" ht="59" thickBot="1">
      <c r="B10" s="407"/>
      <c r="C10" s="65"/>
      <c r="D10" s="65" t="s">
        <v>55</v>
      </c>
      <c r="E10" s="65" t="s">
        <v>56</v>
      </c>
      <c r="F10" s="65" t="s">
        <v>57</v>
      </c>
      <c r="G10" s="65" t="s">
        <v>58</v>
      </c>
      <c r="I10" s="407"/>
      <c r="J10" s="65"/>
      <c r="K10" s="65" t="s">
        <v>55</v>
      </c>
      <c r="L10" s="65" t="s">
        <v>56</v>
      </c>
      <c r="M10" s="65" t="s">
        <v>57</v>
      </c>
      <c r="N10" s="65" t="s">
        <v>58</v>
      </c>
      <c r="P10" s="407"/>
      <c r="Q10" s="65"/>
      <c r="R10" s="65" t="s">
        <v>55</v>
      </c>
      <c r="S10" s="65" t="s">
        <v>56</v>
      </c>
      <c r="T10" s="65" t="s">
        <v>57</v>
      </c>
      <c r="U10" s="65" t="s">
        <v>58</v>
      </c>
      <c r="W10" s="407"/>
      <c r="X10" s="65"/>
      <c r="Y10" s="65" t="s">
        <v>55</v>
      </c>
      <c r="Z10" s="65" t="s">
        <v>59</v>
      </c>
      <c r="AA10" s="65" t="s">
        <v>57</v>
      </c>
      <c r="AB10" s="65" t="s">
        <v>60</v>
      </c>
      <c r="AD10" s="407"/>
      <c r="AE10" s="65"/>
      <c r="AF10" s="65" t="s">
        <v>55</v>
      </c>
      <c r="AG10" s="65" t="s">
        <v>59</v>
      </c>
      <c r="AH10" s="65" t="s">
        <v>57</v>
      </c>
      <c r="AI10" s="65" t="s">
        <v>60</v>
      </c>
    </row>
    <row r="11" spans="2:35" ht="24.5" thickBot="1">
      <c r="B11" s="66" t="s">
        <v>61</v>
      </c>
      <c r="C11" s="64" t="s">
        <v>62</v>
      </c>
      <c r="D11" s="64" t="s">
        <v>63</v>
      </c>
      <c r="E11" s="64" t="s">
        <v>64</v>
      </c>
      <c r="F11" s="64" t="s">
        <v>63</v>
      </c>
      <c r="G11" s="64" t="s">
        <v>65</v>
      </c>
      <c r="I11" s="66" t="s">
        <v>61</v>
      </c>
      <c r="J11" s="64" t="s">
        <v>62</v>
      </c>
      <c r="K11" s="64" t="s">
        <v>63</v>
      </c>
      <c r="L11" s="64" t="s">
        <v>64</v>
      </c>
      <c r="M11" s="64" t="s">
        <v>63</v>
      </c>
      <c r="N11" s="64" t="s">
        <v>65</v>
      </c>
      <c r="P11" s="66" t="s">
        <v>61</v>
      </c>
      <c r="Q11" s="64" t="s">
        <v>62</v>
      </c>
      <c r="R11" s="64" t="s">
        <v>63</v>
      </c>
      <c r="S11" s="64" t="s">
        <v>64</v>
      </c>
      <c r="T11" s="64" t="s">
        <v>63</v>
      </c>
      <c r="U11" s="64" t="s">
        <v>65</v>
      </c>
      <c r="W11" s="66" t="s">
        <v>61</v>
      </c>
      <c r="X11" s="64" t="s">
        <v>66</v>
      </c>
      <c r="Y11" s="64" t="s">
        <v>67</v>
      </c>
      <c r="Z11" s="64" t="s">
        <v>68</v>
      </c>
      <c r="AA11" s="64" t="s">
        <v>67</v>
      </c>
      <c r="AB11" s="64" t="s">
        <v>69</v>
      </c>
      <c r="AD11" s="66" t="s">
        <v>61</v>
      </c>
      <c r="AE11" s="64" t="s">
        <v>66</v>
      </c>
      <c r="AF11" s="64" t="s">
        <v>67</v>
      </c>
      <c r="AG11" s="64" t="s">
        <v>68</v>
      </c>
      <c r="AH11" s="64" t="s">
        <v>67</v>
      </c>
      <c r="AI11" s="64" t="s">
        <v>69</v>
      </c>
    </row>
    <row r="12" spans="2:35" ht="15.5" thickTop="1" thickBot="1">
      <c r="B12" s="74" t="s">
        <v>70</v>
      </c>
      <c r="C12" s="75">
        <v>1058398.1295033118</v>
      </c>
      <c r="D12" s="79">
        <v>111.9347436281122</v>
      </c>
      <c r="E12" s="76">
        <v>118.47152328242669</v>
      </c>
      <c r="F12" s="76">
        <v>1.3260664620616871</v>
      </c>
      <c r="G12" s="67">
        <v>1.4035062630431641</v>
      </c>
      <c r="I12" s="74" t="s">
        <v>70</v>
      </c>
      <c r="J12" s="75">
        <v>1110240.6423637662</v>
      </c>
      <c r="K12" s="79">
        <v>111.9347436281122</v>
      </c>
      <c r="L12" s="76">
        <v>124.27450166849877</v>
      </c>
      <c r="M12" s="76">
        <v>1.3039410460659613</v>
      </c>
      <c r="N12" s="67">
        <v>1.4476883445887541</v>
      </c>
      <c r="P12" s="74" t="s">
        <v>70</v>
      </c>
      <c r="Q12" s="75">
        <v>1098798.8592196978</v>
      </c>
      <c r="R12" s="79">
        <v>111.9347436281122</v>
      </c>
      <c r="S12" s="76">
        <v>122.99376860561902</v>
      </c>
      <c r="T12" s="83">
        <v>1.2995328776938422</v>
      </c>
      <c r="U12" s="67">
        <v>1.4279252435284848</v>
      </c>
      <c r="W12" s="74" t="s">
        <v>70</v>
      </c>
      <c r="X12" s="75">
        <v>1035325.9717887084</v>
      </c>
      <c r="Y12" s="79">
        <v>111.9347436281122</v>
      </c>
      <c r="Z12" s="76">
        <v>115.88894722369518</v>
      </c>
      <c r="AA12" s="83">
        <v>1.2753397314894759</v>
      </c>
      <c r="AB12" s="67">
        <v>1.3203923468650918</v>
      </c>
      <c r="AD12" s="74" t="s">
        <v>70</v>
      </c>
      <c r="AE12" s="75">
        <v>1088864</v>
      </c>
      <c r="AF12" s="79">
        <v>111.9347436281122</v>
      </c>
      <c r="AG12" s="76">
        <v>121.88171268588076</v>
      </c>
      <c r="AH12" s="83">
        <v>1.2622926279131277</v>
      </c>
      <c r="AI12" s="67">
        <v>1.3744649999999996</v>
      </c>
    </row>
    <row r="13" spans="2:35" ht="15" thickBot="1">
      <c r="B13" s="74" t="s">
        <v>71</v>
      </c>
      <c r="C13" s="75">
        <v>297028.18843603221</v>
      </c>
      <c r="D13" s="79">
        <v>80.49595025464086</v>
      </c>
      <c r="E13" s="76">
        <v>23.909566280572939</v>
      </c>
      <c r="F13" s="76">
        <v>0.99999999999999989</v>
      </c>
      <c r="G13" s="67">
        <v>0.29702818843603213</v>
      </c>
      <c r="I13" s="74" t="s">
        <v>71</v>
      </c>
      <c r="J13" s="75">
        <v>381166.97601706209</v>
      </c>
      <c r="K13" s="79">
        <v>80.49595025464086</v>
      </c>
      <c r="L13" s="76">
        <v>30.682397940181314</v>
      </c>
      <c r="M13" s="76">
        <v>1</v>
      </c>
      <c r="N13" s="67">
        <v>0.38116697601706206</v>
      </c>
      <c r="P13" s="74" t="s">
        <v>71</v>
      </c>
      <c r="Q13" s="75">
        <v>329072.24486217898</v>
      </c>
      <c r="R13" s="79">
        <v>80.49595025464086</v>
      </c>
      <c r="S13" s="76">
        <v>26.488983052608955</v>
      </c>
      <c r="T13" s="83">
        <v>1.0000000000000002</v>
      </c>
      <c r="U13" s="67">
        <v>0.32907224486217901</v>
      </c>
      <c r="W13" s="74" t="s">
        <v>71</v>
      </c>
      <c r="X13" s="75">
        <v>319270.58677583869</v>
      </c>
      <c r="Y13" s="79">
        <v>80.49595025464086</v>
      </c>
      <c r="Z13" s="76">
        <v>25.699989270877907</v>
      </c>
      <c r="AA13" s="83">
        <v>1</v>
      </c>
      <c r="AB13" s="67">
        <v>0.31927058677583869</v>
      </c>
      <c r="AD13" s="74" t="s">
        <v>71</v>
      </c>
      <c r="AE13" s="75">
        <v>339529</v>
      </c>
      <c r="AF13" s="79">
        <v>80.49595025464086</v>
      </c>
      <c r="AG13" s="76">
        <v>27.330709494007955</v>
      </c>
      <c r="AH13" s="83">
        <v>1</v>
      </c>
      <c r="AI13" s="67">
        <v>0.33952899999999997</v>
      </c>
    </row>
    <row r="14" spans="2:35" ht="15" thickBot="1">
      <c r="B14" s="74" t="s">
        <v>72</v>
      </c>
      <c r="C14" s="75">
        <v>972896.23041090532</v>
      </c>
      <c r="D14" s="79">
        <v>95.192707604068858</v>
      </c>
      <c r="E14" s="76">
        <v>92.61262639060611</v>
      </c>
      <c r="F14" s="76">
        <v>1</v>
      </c>
      <c r="G14" s="67">
        <v>0.97289623041090523</v>
      </c>
      <c r="I14" s="74" t="s">
        <v>72</v>
      </c>
      <c r="J14" s="75">
        <v>910608.37369395071</v>
      </c>
      <c r="K14" s="79">
        <v>95.192707604068858</v>
      </c>
      <c r="L14" s="76">
        <v>86.683276658864912</v>
      </c>
      <c r="M14" s="76">
        <v>1</v>
      </c>
      <c r="N14" s="67">
        <v>0.91060837369395065</v>
      </c>
      <c r="P14" s="74" t="s">
        <v>72</v>
      </c>
      <c r="Q14" s="75">
        <v>983952.77142908634</v>
      </c>
      <c r="R14" s="79">
        <v>95.192707604068858</v>
      </c>
      <c r="S14" s="76">
        <v>93.665128466862214</v>
      </c>
      <c r="T14" s="83">
        <v>0.99999999999999989</v>
      </c>
      <c r="U14" s="67">
        <v>0.98395277142908621</v>
      </c>
      <c r="W14" s="74" t="s">
        <v>72</v>
      </c>
      <c r="X14" s="75">
        <v>999703.73685788538</v>
      </c>
      <c r="Y14" s="79">
        <v>95.192707604068858</v>
      </c>
      <c r="Z14" s="76">
        <v>95.164505513407676</v>
      </c>
      <c r="AA14" s="83">
        <v>1</v>
      </c>
      <c r="AB14" s="67">
        <v>0.99970373685788538</v>
      </c>
      <c r="AD14" s="74" t="s">
        <v>72</v>
      </c>
      <c r="AE14" s="75">
        <v>937852</v>
      </c>
      <c r="AF14" s="79">
        <v>95.192707604068858</v>
      </c>
      <c r="AG14" s="76">
        <v>89.276671211891184</v>
      </c>
      <c r="AH14" s="83">
        <v>1</v>
      </c>
      <c r="AI14" s="67">
        <v>0.93785199999999991</v>
      </c>
    </row>
    <row r="15" spans="2:35" ht="15" thickBot="1">
      <c r="B15" s="74" t="s">
        <v>73</v>
      </c>
      <c r="C15" s="75">
        <v>2610818.7413679841</v>
      </c>
      <c r="D15" s="79">
        <v>52.384141692652143</v>
      </c>
      <c r="E15" s="76">
        <v>136.76549888165221</v>
      </c>
      <c r="F15" s="76">
        <v>1</v>
      </c>
      <c r="G15" s="67">
        <v>2.610818741367984</v>
      </c>
      <c r="I15" s="74" t="s">
        <v>73</v>
      </c>
      <c r="J15" s="75">
        <v>2626388.0685546296</v>
      </c>
      <c r="K15" s="79">
        <v>52.384141692652143</v>
      </c>
      <c r="L15" s="76">
        <v>137.5810847230567</v>
      </c>
      <c r="M15" s="76">
        <v>1</v>
      </c>
      <c r="N15" s="67">
        <v>2.6263880685546295</v>
      </c>
      <c r="P15" s="74" t="s">
        <v>73</v>
      </c>
      <c r="Q15" s="75">
        <v>2806727.4689882887</v>
      </c>
      <c r="R15" s="79">
        <v>52.384141692652143</v>
      </c>
      <c r="S15" s="76">
        <v>147.02800942814144</v>
      </c>
      <c r="T15" s="83">
        <v>1</v>
      </c>
      <c r="U15" s="67">
        <v>2.8067274689882886</v>
      </c>
      <c r="W15" s="74" t="s">
        <v>73</v>
      </c>
      <c r="X15" s="75">
        <v>2939311.0085501065</v>
      </c>
      <c r="Y15" s="79">
        <v>52.384141692652143</v>
      </c>
      <c r="Z15" s="76">
        <v>153.97328435066106</v>
      </c>
      <c r="AA15" s="83">
        <v>1</v>
      </c>
      <c r="AB15" s="67">
        <v>2.9393110085501064</v>
      </c>
      <c r="AD15" s="74" t="s">
        <v>73</v>
      </c>
      <c r="AE15" s="75">
        <v>2887288</v>
      </c>
      <c r="AF15" s="79">
        <v>52.384141692652143</v>
      </c>
      <c r="AG15" s="76">
        <v>151.24810369949421</v>
      </c>
      <c r="AH15" s="83">
        <v>1</v>
      </c>
      <c r="AI15" s="67">
        <v>2.8872879999999999</v>
      </c>
    </row>
    <row r="16" spans="2:35" ht="15" thickBot="1">
      <c r="B16" s="74" t="s">
        <v>74</v>
      </c>
      <c r="C16" s="75">
        <v>9680.586773251478</v>
      </c>
      <c r="D16" s="65">
        <v>55</v>
      </c>
      <c r="E16" s="76">
        <v>0.5324322725288313</v>
      </c>
      <c r="F16" s="76">
        <v>2</v>
      </c>
      <c r="G16" s="67">
        <v>1.9361173546502956E-2</v>
      </c>
      <c r="I16" s="74" t="s">
        <v>74</v>
      </c>
      <c r="J16" s="75">
        <v>9496.0775510109324</v>
      </c>
      <c r="K16" s="65">
        <v>55</v>
      </c>
      <c r="L16" s="76">
        <v>0.52228426530560124</v>
      </c>
      <c r="M16" s="76">
        <v>2</v>
      </c>
      <c r="N16" s="67">
        <v>1.8992155102021863E-2</v>
      </c>
      <c r="P16" s="74" t="s">
        <v>74</v>
      </c>
      <c r="Q16" s="75">
        <v>9631</v>
      </c>
      <c r="R16" s="65">
        <v>55</v>
      </c>
      <c r="S16" s="76">
        <v>0.52970499999999998</v>
      </c>
      <c r="T16" s="83">
        <v>2</v>
      </c>
      <c r="U16" s="67">
        <v>1.9261999999999998E-2</v>
      </c>
      <c r="W16" s="74" t="s">
        <v>74</v>
      </c>
      <c r="X16" s="75">
        <v>8810.5044184703365</v>
      </c>
      <c r="Y16" s="65">
        <v>55</v>
      </c>
      <c r="Z16" s="76">
        <v>0.48457774301586853</v>
      </c>
      <c r="AA16" s="83">
        <v>2</v>
      </c>
      <c r="AB16" s="67">
        <v>1.7621008836940674E-2</v>
      </c>
      <c r="AD16" s="74" t="s">
        <v>74</v>
      </c>
      <c r="AE16" s="75">
        <v>8059.9094702404036</v>
      </c>
      <c r="AF16" s="65">
        <v>55</v>
      </c>
      <c r="AG16" s="76">
        <v>0.44329502086322214</v>
      </c>
      <c r="AH16" s="83">
        <v>2</v>
      </c>
      <c r="AI16" s="67">
        <v>1.6119818940480805E-2</v>
      </c>
    </row>
    <row r="17" spans="2:35" ht="15" thickBot="1">
      <c r="B17" s="74" t="s">
        <v>75</v>
      </c>
      <c r="C17" s="75">
        <v>498952.01288858696</v>
      </c>
      <c r="D17" s="65">
        <v>5</v>
      </c>
      <c r="E17" s="76">
        <v>2.4947600644429349</v>
      </c>
      <c r="F17" s="76">
        <v>0.13274883658691841</v>
      </c>
      <c r="G17" s="67">
        <v>6.6235299223661045E-2</v>
      </c>
      <c r="I17" s="74" t="s">
        <v>75</v>
      </c>
      <c r="J17" s="75">
        <v>589698.24437072664</v>
      </c>
      <c r="K17" s="65">
        <v>5</v>
      </c>
      <c r="L17" s="76">
        <v>2.9484912218536334</v>
      </c>
      <c r="M17" s="76">
        <v>0.13365205850326442</v>
      </c>
      <c r="N17" s="67">
        <v>7.881438425590867E-2</v>
      </c>
      <c r="P17" s="74" t="s">
        <v>75</v>
      </c>
      <c r="Q17" s="75">
        <v>696732.27708939894</v>
      </c>
      <c r="R17" s="65">
        <v>5</v>
      </c>
      <c r="S17" s="76">
        <v>3.4836613854469944</v>
      </c>
      <c r="T17" s="83">
        <v>0.12485554935799738</v>
      </c>
      <c r="U17" s="67">
        <v>8.6990891211445348E-2</v>
      </c>
      <c r="W17" s="74" t="s">
        <v>75</v>
      </c>
      <c r="X17" s="75">
        <v>767729.5</v>
      </c>
      <c r="Y17" s="65">
        <v>5</v>
      </c>
      <c r="Z17" s="76">
        <v>3.8386475</v>
      </c>
      <c r="AA17" s="83">
        <v>0.13226462418885856</v>
      </c>
      <c r="AB17" s="67">
        <v>0.10154345379620029</v>
      </c>
      <c r="AD17" s="74" t="s">
        <v>75</v>
      </c>
      <c r="AE17" s="75">
        <v>792497</v>
      </c>
      <c r="AF17" s="65">
        <v>5</v>
      </c>
      <c r="AG17" s="76">
        <v>3.962485</v>
      </c>
      <c r="AH17" s="83">
        <v>0.13379053800834576</v>
      </c>
      <c r="AI17" s="67">
        <v>0.10602859999999999</v>
      </c>
    </row>
    <row r="18" spans="2:35" ht="15" thickBot="1">
      <c r="B18" s="74" t="s">
        <v>76</v>
      </c>
      <c r="C18" s="75">
        <v>21745.306881266912</v>
      </c>
      <c r="D18" s="65">
        <v>5</v>
      </c>
      <c r="E18" s="76">
        <v>0.10872653440633455</v>
      </c>
      <c r="F18" s="76">
        <v>0.16408382275933486</v>
      </c>
      <c r="G18" s="67">
        <v>3.5680530801531444E-3</v>
      </c>
      <c r="I18" s="74" t="s">
        <v>76</v>
      </c>
      <c r="J18" s="75">
        <v>35761.085575240097</v>
      </c>
      <c r="K18" s="65">
        <v>5</v>
      </c>
      <c r="L18" s="76">
        <v>0.17880542787620046</v>
      </c>
      <c r="M18" s="76">
        <v>0.17072605231780119</v>
      </c>
      <c r="N18" s="67">
        <v>6.1053489668598058E-3</v>
      </c>
      <c r="P18" s="74" t="s">
        <v>76</v>
      </c>
      <c r="Q18" s="75">
        <v>20792.770689440727</v>
      </c>
      <c r="R18" s="65">
        <v>5</v>
      </c>
      <c r="S18" s="76">
        <v>0.10396385344720363</v>
      </c>
      <c r="T18" s="83">
        <v>0.16644381087760129</v>
      </c>
      <c r="U18" s="67">
        <v>3.4608279922546037E-3</v>
      </c>
      <c r="W18" s="74" t="s">
        <v>76</v>
      </c>
      <c r="X18" s="75">
        <v>108714.06445387025</v>
      </c>
      <c r="Y18" s="65">
        <v>5</v>
      </c>
      <c r="Z18" s="76">
        <v>0.5435703222693512</v>
      </c>
      <c r="AA18" s="83">
        <v>0.17292180355624814</v>
      </c>
      <c r="AB18" s="67">
        <v>1.8799032097293448E-2</v>
      </c>
      <c r="AD18" s="74" t="s">
        <v>76</v>
      </c>
      <c r="AE18" s="75">
        <v>134824</v>
      </c>
      <c r="AF18" s="65">
        <v>5</v>
      </c>
      <c r="AG18" s="76">
        <v>0.67411999999999994</v>
      </c>
      <c r="AH18" s="83">
        <v>0.16793226725212132</v>
      </c>
      <c r="AI18" s="67">
        <v>2.2641300000000007E-2</v>
      </c>
    </row>
    <row r="19" spans="2:35" ht="15" thickBot="1">
      <c r="B19" s="81" t="s">
        <v>77</v>
      </c>
      <c r="C19" s="75">
        <v>20949.78325706191</v>
      </c>
      <c r="D19" s="80">
        <v>8</v>
      </c>
      <c r="E19" s="76">
        <v>0.16759826605649528</v>
      </c>
      <c r="F19" s="76">
        <v>0.12083099624627866</v>
      </c>
      <c r="G19" s="67">
        <v>2.5313831820943989E-3</v>
      </c>
      <c r="I19" s="74" t="s">
        <v>78</v>
      </c>
      <c r="J19" s="75">
        <v>17757.38335985399</v>
      </c>
      <c r="K19" s="82">
        <v>8</v>
      </c>
      <c r="L19" s="76">
        <v>0.14205906687883191</v>
      </c>
      <c r="M19" s="76">
        <v>0.12083099624627865</v>
      </c>
      <c r="N19" s="67">
        <v>2.1456423220982484E-3</v>
      </c>
      <c r="P19" s="74" t="s">
        <v>79</v>
      </c>
      <c r="Q19" s="75">
        <v>16851.505782184729</v>
      </c>
      <c r="R19" s="82">
        <v>8</v>
      </c>
      <c r="S19" s="76">
        <v>0.13481204625747784</v>
      </c>
      <c r="T19" s="83">
        <v>0.12435837452242324</v>
      </c>
      <c r="U19" s="67">
        <v>2.0956258673277091E-3</v>
      </c>
      <c r="W19" s="74" t="s">
        <v>78</v>
      </c>
      <c r="X19" s="75">
        <v>16851.505782184733</v>
      </c>
      <c r="Y19" s="82">
        <v>8</v>
      </c>
      <c r="Z19" s="76">
        <v>0.13481204625747786</v>
      </c>
      <c r="AA19" s="83">
        <v>0.12435837452242324</v>
      </c>
      <c r="AB19" s="67">
        <v>2.0956258673277095E-3</v>
      </c>
      <c r="AD19" s="74" t="s">
        <v>78</v>
      </c>
      <c r="AE19" s="75">
        <v>16851.505782184733</v>
      </c>
      <c r="AF19" s="82">
        <v>8</v>
      </c>
      <c r="AG19" s="76">
        <v>0.13481204625747786</v>
      </c>
      <c r="AH19" s="83">
        <v>0.12435837452242324</v>
      </c>
      <c r="AI19" s="67">
        <v>2.0956258673277095E-3</v>
      </c>
    </row>
    <row r="20" spans="2:35" ht="15" thickBot="1">
      <c r="B20" s="74" t="s">
        <v>80</v>
      </c>
      <c r="C20" s="75">
        <v>260479.01686208553</v>
      </c>
      <c r="D20" s="65">
        <v>18</v>
      </c>
      <c r="E20" s="76">
        <v>4.6886223035175387</v>
      </c>
      <c r="F20" s="76">
        <v>1.8171467193412392</v>
      </c>
      <c r="G20" s="67">
        <v>0.47332859094817004</v>
      </c>
      <c r="I20" s="74" t="s">
        <v>80</v>
      </c>
      <c r="J20" s="75">
        <v>297860.71716957568</v>
      </c>
      <c r="K20" s="65">
        <v>18</v>
      </c>
      <c r="L20" s="76">
        <v>5.3614929090523624</v>
      </c>
      <c r="M20" s="76">
        <v>1.795402061734513</v>
      </c>
      <c r="N20" s="67">
        <v>0.53477974571597675</v>
      </c>
      <c r="P20" s="74" t="s">
        <v>80</v>
      </c>
      <c r="Q20" s="75">
        <v>327645.95370391163</v>
      </c>
      <c r="R20" s="65">
        <v>18</v>
      </c>
      <c r="S20" s="76">
        <v>5.897627166670409</v>
      </c>
      <c r="T20" s="83">
        <v>1.7688179761228566</v>
      </c>
      <c r="U20" s="67">
        <v>0.57954605271539616</v>
      </c>
      <c r="W20" s="74" t="s">
        <v>80</v>
      </c>
      <c r="X20" s="75">
        <v>351931.3954575769</v>
      </c>
      <c r="Y20" s="65">
        <v>18</v>
      </c>
      <c r="Z20" s="76">
        <v>6.3347651182363842</v>
      </c>
      <c r="AA20" s="83">
        <v>1.7710448171085043</v>
      </c>
      <c r="AB20" s="67">
        <v>0.62328627390290492</v>
      </c>
      <c r="AD20" s="74" t="s">
        <v>80</v>
      </c>
      <c r="AE20" s="75">
        <v>367248</v>
      </c>
      <c r="AF20" s="65">
        <v>18</v>
      </c>
      <c r="AG20" s="76">
        <v>6.6104639999999995</v>
      </c>
      <c r="AH20" s="83">
        <v>1.7875415795320873</v>
      </c>
      <c r="AI20" s="67">
        <v>0.65647106999999993</v>
      </c>
    </row>
    <row r="21" spans="2:35" ht="15" thickBot="1">
      <c r="B21" s="74" t="s">
        <v>81</v>
      </c>
      <c r="C21" s="75">
        <v>147168.66440364331</v>
      </c>
      <c r="D21" s="65">
        <v>10</v>
      </c>
      <c r="E21" s="76">
        <v>1.4716866440364331</v>
      </c>
      <c r="F21" s="76">
        <v>1.0401489294195616</v>
      </c>
      <c r="G21" s="67">
        <v>0.15307732872355634</v>
      </c>
      <c r="I21" s="74" t="s">
        <v>81</v>
      </c>
      <c r="J21" s="75">
        <v>175261.66423768035</v>
      </c>
      <c r="K21" s="65">
        <v>10</v>
      </c>
      <c r="L21" s="76">
        <v>1.7526166423768035</v>
      </c>
      <c r="M21" s="76">
        <v>1.0260143869340954</v>
      </c>
      <c r="N21" s="67">
        <v>0.17982098898587287</v>
      </c>
      <c r="P21" s="74" t="s">
        <v>81</v>
      </c>
      <c r="Q21" s="75">
        <v>222684.050799939</v>
      </c>
      <c r="R21" s="65">
        <v>10</v>
      </c>
      <c r="S21" s="76">
        <v>2.2268405079993898</v>
      </c>
      <c r="T21" s="83">
        <v>1.0023822345420998</v>
      </c>
      <c r="U21" s="67">
        <v>0.22321453643772932</v>
      </c>
      <c r="W21" s="74" t="s">
        <v>81</v>
      </c>
      <c r="X21" s="75">
        <v>246857.8178519558</v>
      </c>
      <c r="Y21" s="65">
        <v>10</v>
      </c>
      <c r="Z21" s="76">
        <v>2.4685781785195582</v>
      </c>
      <c r="AA21" s="83">
        <v>0.97371834421211023</v>
      </c>
      <c r="AB21" s="67">
        <v>0.24036998565462109</v>
      </c>
      <c r="AD21" s="74" t="s">
        <v>81</v>
      </c>
      <c r="AE21" s="75">
        <v>264405</v>
      </c>
      <c r="AF21" s="65">
        <v>10</v>
      </c>
      <c r="AG21" s="76">
        <v>2.64405</v>
      </c>
      <c r="AH21" s="83">
        <v>0.96772678277642243</v>
      </c>
      <c r="AI21" s="67">
        <v>0.25587179999999993</v>
      </c>
    </row>
    <row r="22" spans="2:35" ht="15" thickBot="1">
      <c r="B22" s="74" t="s">
        <v>82</v>
      </c>
      <c r="C22" s="75">
        <v>1682662.0402921853</v>
      </c>
      <c r="D22" s="65">
        <v>1</v>
      </c>
      <c r="E22" s="76">
        <v>1.6826620402921852</v>
      </c>
      <c r="F22" s="76">
        <v>1.2838709913082025</v>
      </c>
      <c r="G22" s="67">
        <v>2.1603209817066102</v>
      </c>
      <c r="I22" s="74" t="s">
        <v>82</v>
      </c>
      <c r="J22" s="75">
        <v>1428161.3021242721</v>
      </c>
      <c r="K22" s="65">
        <v>1</v>
      </c>
      <c r="L22" s="76">
        <v>1.4281613021242721</v>
      </c>
      <c r="M22" s="76">
        <v>1.3712251883403068</v>
      </c>
      <c r="N22" s="67">
        <v>1.9583307504856928</v>
      </c>
      <c r="P22" s="74" t="s">
        <v>82</v>
      </c>
      <c r="Q22" s="75">
        <v>1672627.0894987828</v>
      </c>
      <c r="R22" s="65">
        <v>1</v>
      </c>
      <c r="S22" s="76">
        <v>1.6726270894987827</v>
      </c>
      <c r="T22" s="83">
        <v>1.1797089618837404</v>
      </c>
      <c r="U22" s="67">
        <v>1.973213167371231</v>
      </c>
      <c r="W22" s="74" t="s">
        <v>82</v>
      </c>
      <c r="X22" s="75">
        <v>1387203.1973794482</v>
      </c>
      <c r="Y22" s="65">
        <v>1</v>
      </c>
      <c r="Z22" s="76">
        <v>1.3872031973794481</v>
      </c>
      <c r="AA22" s="83">
        <v>1.3149009368444253</v>
      </c>
      <c r="AB22" s="67">
        <v>1.8240347838278186</v>
      </c>
      <c r="AD22" s="74" t="s">
        <v>82</v>
      </c>
      <c r="AE22" s="75">
        <v>1489761</v>
      </c>
      <c r="AF22" s="65">
        <v>1</v>
      </c>
      <c r="AG22" s="76">
        <v>1.4897609999999999</v>
      </c>
      <c r="AH22" s="83">
        <v>1.1996769951690238</v>
      </c>
      <c r="AI22" s="67">
        <v>1.7872319999999999</v>
      </c>
    </row>
    <row r="23" spans="2:35" ht="15" thickBot="1">
      <c r="B23" s="74" t="s">
        <v>83</v>
      </c>
      <c r="C23" s="75">
        <v>53371215.950151272</v>
      </c>
      <c r="D23" s="65" t="s">
        <v>84</v>
      </c>
      <c r="E23" s="65" t="s">
        <v>84</v>
      </c>
      <c r="F23" s="76">
        <v>0.02</v>
      </c>
      <c r="G23" s="67">
        <v>1.0674243190030255</v>
      </c>
      <c r="I23" s="74" t="s">
        <v>83</v>
      </c>
      <c r="J23" s="75">
        <v>50685000.18211744</v>
      </c>
      <c r="K23" s="65" t="s">
        <v>84</v>
      </c>
      <c r="L23" s="65" t="s">
        <v>84</v>
      </c>
      <c r="M23" s="76">
        <v>0.02</v>
      </c>
      <c r="N23" s="67">
        <v>1.0137000036423487</v>
      </c>
      <c r="P23" s="74" t="s">
        <v>83</v>
      </c>
      <c r="Q23" s="75">
        <v>48923588.70110622</v>
      </c>
      <c r="R23" s="65" t="s">
        <v>84</v>
      </c>
      <c r="S23" s="65" t="s">
        <v>84</v>
      </c>
      <c r="T23" s="83">
        <v>0.02</v>
      </c>
      <c r="U23" s="67">
        <v>0.97847177402212449</v>
      </c>
      <c r="W23" s="74" t="s">
        <v>83</v>
      </c>
      <c r="X23" s="75">
        <v>40201335.157755449</v>
      </c>
      <c r="Y23" s="65" t="s">
        <v>84</v>
      </c>
      <c r="Z23" s="65" t="s">
        <v>84</v>
      </c>
      <c r="AA23" s="83">
        <v>2.0000000000000004E-2</v>
      </c>
      <c r="AB23" s="67">
        <v>0.80402670315510916</v>
      </c>
      <c r="AD23" s="74" t="s">
        <v>83</v>
      </c>
      <c r="AE23" s="75">
        <v>35852695.890410967</v>
      </c>
      <c r="AF23" s="65" t="s">
        <v>84</v>
      </c>
      <c r="AG23" s="65" t="s">
        <v>84</v>
      </c>
      <c r="AH23" s="83">
        <v>1.9999999999999997E-2</v>
      </c>
      <c r="AI23" s="67">
        <v>0.71705391780821914</v>
      </c>
    </row>
    <row r="24" spans="2:35" ht="15" thickBot="1">
      <c r="B24" s="74" t="s">
        <v>85</v>
      </c>
      <c r="C24" s="75">
        <v>559668.24751090154</v>
      </c>
      <c r="D24" s="65" t="s">
        <v>84</v>
      </c>
      <c r="E24" s="65" t="s">
        <v>84</v>
      </c>
      <c r="F24" s="76">
        <v>2.9631982399603848E-2</v>
      </c>
      <c r="G24" s="67">
        <v>1.6584079659860161E-2</v>
      </c>
      <c r="I24" s="74" t="s">
        <v>85</v>
      </c>
      <c r="J24" s="75">
        <v>524518.27471990045</v>
      </c>
      <c r="K24" s="65" t="s">
        <v>84</v>
      </c>
      <c r="L24" s="65" t="s">
        <v>84</v>
      </c>
      <c r="M24" s="76">
        <v>2.9411135759014783E-2</v>
      </c>
      <c r="N24" s="67">
        <v>1.5426678185871203E-2</v>
      </c>
      <c r="P24" s="74" t="s">
        <v>85</v>
      </c>
      <c r="Q24" s="75">
        <v>650261.57468369498</v>
      </c>
      <c r="R24" s="65" t="s">
        <v>84</v>
      </c>
      <c r="S24" s="65" t="s">
        <v>84</v>
      </c>
      <c r="T24" s="83">
        <v>2.9086197102209124E-2</v>
      </c>
      <c r="U24" s="67">
        <v>1.8913636329242832E-2</v>
      </c>
      <c r="W24" s="74" t="s">
        <v>85</v>
      </c>
      <c r="X24" s="75">
        <v>576346.2590634115</v>
      </c>
      <c r="Y24" s="65" t="s">
        <v>84</v>
      </c>
      <c r="Z24" s="65" t="s">
        <v>84</v>
      </c>
      <c r="AA24" s="83">
        <v>2.9468440994220028E-2</v>
      </c>
      <c r="AB24" s="67">
        <v>1.6984025727449593E-2</v>
      </c>
      <c r="AD24" s="74" t="s">
        <v>85</v>
      </c>
      <c r="AE24" s="75">
        <v>553006</v>
      </c>
      <c r="AF24" s="65" t="s">
        <v>84</v>
      </c>
      <c r="AG24" s="65" t="s">
        <v>84</v>
      </c>
      <c r="AH24" s="83">
        <v>2.9353081160059746E-2</v>
      </c>
      <c r="AI24" s="67">
        <v>1.6232429999999999E-2</v>
      </c>
    </row>
    <row r="25" spans="2:35" ht="15" thickBot="1">
      <c r="B25" s="74" t="s">
        <v>86</v>
      </c>
      <c r="C25" s="75">
        <v>288165.09119339829</v>
      </c>
      <c r="D25" s="65" t="s">
        <v>84</v>
      </c>
      <c r="E25" s="65" t="s">
        <v>84</v>
      </c>
      <c r="F25" s="76">
        <v>0.09</v>
      </c>
      <c r="G25" s="67">
        <v>2.5934858207405841E-2</v>
      </c>
      <c r="I25" s="74" t="s">
        <v>86</v>
      </c>
      <c r="J25" s="75">
        <v>279897.77806754695</v>
      </c>
      <c r="K25" s="65" t="s">
        <v>84</v>
      </c>
      <c r="L25" s="65" t="s">
        <v>84</v>
      </c>
      <c r="M25" s="76">
        <v>9.0000000000000011E-2</v>
      </c>
      <c r="N25" s="67">
        <v>2.5190800026079228E-2</v>
      </c>
      <c r="P25" s="74" t="s">
        <v>86</v>
      </c>
      <c r="Q25" s="75">
        <v>519666.89956499997</v>
      </c>
      <c r="R25" s="65" t="s">
        <v>84</v>
      </c>
      <c r="S25" s="65" t="s">
        <v>84</v>
      </c>
      <c r="T25" s="83">
        <v>0.09</v>
      </c>
      <c r="U25" s="67">
        <v>4.6770020960849992E-2</v>
      </c>
      <c r="W25" s="74" t="s">
        <v>86</v>
      </c>
      <c r="X25" s="75">
        <v>78857.794848457328</v>
      </c>
      <c r="Y25" s="65" t="s">
        <v>84</v>
      </c>
      <c r="Z25" s="65" t="s">
        <v>84</v>
      </c>
      <c r="AA25" s="83">
        <v>0.09</v>
      </c>
      <c r="AB25" s="67">
        <v>7.0972015363611586E-3</v>
      </c>
      <c r="AD25" s="74" t="s">
        <v>86</v>
      </c>
      <c r="AE25" s="75">
        <v>287080</v>
      </c>
      <c r="AF25" s="65" t="s">
        <v>84</v>
      </c>
      <c r="AG25" s="65" t="s">
        <v>84</v>
      </c>
      <c r="AH25" s="83">
        <v>8.9999999999999983E-2</v>
      </c>
      <c r="AI25" s="67">
        <v>2.5837199999999991E-2</v>
      </c>
    </row>
    <row r="26" spans="2:35" ht="15" thickBot="1">
      <c r="B26" s="74" t="s">
        <v>87</v>
      </c>
      <c r="C26" s="75">
        <v>9614043.0305107329</v>
      </c>
      <c r="D26" s="65" t="s">
        <v>84</v>
      </c>
      <c r="E26" s="65" t="s">
        <v>84</v>
      </c>
      <c r="F26" s="76">
        <v>3.0000000000000002E-2</v>
      </c>
      <c r="G26" s="67">
        <v>0.28842129091532204</v>
      </c>
      <c r="I26" s="74" t="s">
        <v>87</v>
      </c>
      <c r="J26" s="75">
        <v>11333500.969582172</v>
      </c>
      <c r="K26" s="65" t="s">
        <v>84</v>
      </c>
      <c r="L26" s="65" t="s">
        <v>84</v>
      </c>
      <c r="M26" s="76">
        <v>0.03</v>
      </c>
      <c r="N26" s="67">
        <v>0.3400050290874651</v>
      </c>
      <c r="P26" s="74" t="s">
        <v>87</v>
      </c>
      <c r="Q26" s="75">
        <v>10814634.981093802</v>
      </c>
      <c r="R26" s="65" t="s">
        <v>84</v>
      </c>
      <c r="S26" s="65" t="s">
        <v>84</v>
      </c>
      <c r="T26" s="83">
        <v>2.9999999999999995E-2</v>
      </c>
      <c r="U26" s="67">
        <v>0.32443904943281399</v>
      </c>
      <c r="W26" s="74" t="s">
        <v>87</v>
      </c>
      <c r="X26" s="75">
        <v>10173853.21126321</v>
      </c>
      <c r="Y26" s="65" t="s">
        <v>84</v>
      </c>
      <c r="Z26" s="65" t="s">
        <v>84</v>
      </c>
      <c r="AA26" s="83">
        <v>0.03</v>
      </c>
      <c r="AB26" s="67">
        <v>0.30521559633789624</v>
      </c>
      <c r="AD26" s="74" t="s">
        <v>87</v>
      </c>
      <c r="AE26" s="75">
        <v>9777236</v>
      </c>
      <c r="AF26" s="65" t="s">
        <v>84</v>
      </c>
      <c r="AG26" s="65" t="s">
        <v>84</v>
      </c>
      <c r="AH26" s="83">
        <v>0.03</v>
      </c>
      <c r="AI26" s="67">
        <v>0.29331708000000001</v>
      </c>
    </row>
    <row r="27" spans="2:35" ht="15" thickBot="1">
      <c r="B27" s="71" t="s">
        <v>88</v>
      </c>
      <c r="C27" s="72"/>
      <c r="D27" s="73"/>
      <c r="E27" s="77">
        <v>382.90570296053863</v>
      </c>
      <c r="F27" s="73"/>
      <c r="G27" s="78">
        <v>9.5610367814544475</v>
      </c>
      <c r="I27" s="71" t="s">
        <v>88</v>
      </c>
      <c r="J27" s="72"/>
      <c r="K27" s="73"/>
      <c r="L27" s="77">
        <v>391.55517182606945</v>
      </c>
      <c r="M27" s="73"/>
      <c r="N27" s="78">
        <v>9.53916328963059</v>
      </c>
      <c r="P27" s="71" t="s">
        <v>88</v>
      </c>
      <c r="Q27" s="72"/>
      <c r="R27" s="73"/>
      <c r="S27" s="77">
        <v>404.22512660255194</v>
      </c>
      <c r="T27" s="73"/>
      <c r="U27" s="78">
        <v>9.8040553111484527</v>
      </c>
      <c r="W27" s="71" t="s">
        <v>88</v>
      </c>
      <c r="X27" s="72"/>
      <c r="Y27" s="73"/>
      <c r="Z27" s="77">
        <v>405.9188804643199</v>
      </c>
      <c r="AA27" s="73"/>
      <c r="AB27" s="78">
        <v>9.5397513697888456</v>
      </c>
      <c r="AD27" s="71" t="s">
        <v>88</v>
      </c>
      <c r="AE27" s="72"/>
      <c r="AF27" s="73"/>
      <c r="AG27" s="77">
        <v>405.69618415839477</v>
      </c>
      <c r="AH27" s="73"/>
      <c r="AI27" s="78">
        <v>9.438034842616025</v>
      </c>
    </row>
  </sheetData>
  <mergeCells count="35">
    <mergeCell ref="B8:B10"/>
    <mergeCell ref="J5:N5"/>
    <mergeCell ref="J6:N6"/>
    <mergeCell ref="J3:N3"/>
    <mergeCell ref="J4:N4"/>
    <mergeCell ref="J7:K7"/>
    <mergeCell ref="M7:N7"/>
    <mergeCell ref="I8:I10"/>
    <mergeCell ref="C5:G5"/>
    <mergeCell ref="C6:G6"/>
    <mergeCell ref="C3:G3"/>
    <mergeCell ref="C4:G4"/>
    <mergeCell ref="C7:D7"/>
    <mergeCell ref="F7:G7"/>
    <mergeCell ref="P8:P10"/>
    <mergeCell ref="X3:AB3"/>
    <mergeCell ref="X4:AB4"/>
    <mergeCell ref="X5:AB5"/>
    <mergeCell ref="X6:AB6"/>
    <mergeCell ref="X7:Y7"/>
    <mergeCell ref="AA7:AB7"/>
    <mergeCell ref="W8:W10"/>
    <mergeCell ref="Q5:U5"/>
    <mergeCell ref="Q6:U6"/>
    <mergeCell ref="Q3:U3"/>
    <mergeCell ref="Q4:U4"/>
    <mergeCell ref="Q7:R7"/>
    <mergeCell ref="T7:U7"/>
    <mergeCell ref="AD8:AD10"/>
    <mergeCell ref="AE3:AI3"/>
    <mergeCell ref="AE4:AI4"/>
    <mergeCell ref="AE5:AI5"/>
    <mergeCell ref="AE6:AI6"/>
    <mergeCell ref="AE7:AF7"/>
    <mergeCell ref="AH7:AI7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1DEC8-D035-4491-90BE-FE28F0527178}">
  <sheetPr>
    <tabColor theme="9" tint="-0.499984740745262"/>
  </sheetPr>
  <dimension ref="A1:K15"/>
  <sheetViews>
    <sheetView workbookViewId="0">
      <selection activeCell="A14" sqref="A14"/>
    </sheetView>
  </sheetViews>
  <sheetFormatPr defaultColWidth="8.90625" defaultRowHeight="14.5"/>
  <cols>
    <col min="1" max="1" width="54.08984375" bestFit="1" customWidth="1"/>
    <col min="2" max="2" width="12.453125" customWidth="1"/>
    <col min="3" max="3" width="12.90625" customWidth="1"/>
    <col min="4" max="4" width="12" customWidth="1"/>
    <col min="5" max="5" width="11.90625" bestFit="1" customWidth="1"/>
    <col min="6" max="6" width="13" customWidth="1"/>
    <col min="7" max="7" width="11.90625" bestFit="1" customWidth="1"/>
    <col min="8" max="8" width="13.90625" customWidth="1"/>
    <col min="9" max="10" width="11.90625" bestFit="1" customWidth="1"/>
  </cols>
  <sheetData>
    <row r="1" spans="1:11" ht="15" thickBot="1">
      <c r="A1" s="129" t="s">
        <v>192</v>
      </c>
      <c r="B1" s="293">
        <v>2010</v>
      </c>
      <c r="C1" s="92">
        <v>2011</v>
      </c>
      <c r="D1" s="293">
        <v>2012</v>
      </c>
      <c r="E1" s="92">
        <v>2013</v>
      </c>
      <c r="F1" s="293">
        <v>2014</v>
      </c>
      <c r="G1" s="92">
        <v>2015</v>
      </c>
      <c r="H1" s="293">
        <v>2016</v>
      </c>
      <c r="I1" s="92">
        <v>2017</v>
      </c>
      <c r="J1" s="294">
        <v>2018</v>
      </c>
    </row>
    <row r="2" spans="1:11">
      <c r="A2" s="289" t="s">
        <v>193</v>
      </c>
      <c r="B2" s="290">
        <v>12348.32</v>
      </c>
      <c r="C2" s="290">
        <f>+AVERAGE(B2,D2)</f>
        <v>13402.625</v>
      </c>
      <c r="D2" s="291">
        <v>14456.93</v>
      </c>
      <c r="E2" s="290">
        <f>+AVERAGE(D2,F2)</f>
        <v>14584.46</v>
      </c>
      <c r="F2" s="290">
        <v>14711.99</v>
      </c>
      <c r="G2" s="290">
        <f>+AVERAGE(F2,H2)</f>
        <v>14755.529999999999</v>
      </c>
      <c r="H2" s="290">
        <v>14799.07</v>
      </c>
      <c r="I2" s="290">
        <f>+AVERAGE(H2,J2)</f>
        <v>14779.865</v>
      </c>
      <c r="J2" s="292">
        <v>14760.66</v>
      </c>
    </row>
    <row r="3" spans="1:11">
      <c r="A3" s="282" t="s">
        <v>194</v>
      </c>
      <c r="B3" s="284">
        <v>120583.64</v>
      </c>
      <c r="C3" s="284">
        <f t="shared" ref="C3:E12" si="0">+AVERAGE(B3,D3)</f>
        <v>126215.03</v>
      </c>
      <c r="D3" s="283">
        <v>131846.42000000001</v>
      </c>
      <c r="E3" s="284">
        <f t="shared" si="0"/>
        <v>136010.5</v>
      </c>
      <c r="F3" s="284">
        <v>140174.57999999999</v>
      </c>
      <c r="G3" s="284">
        <f t="shared" ref="G3" si="1">+AVERAGE(F3,H3)</f>
        <v>140004.625</v>
      </c>
      <c r="H3" s="284">
        <v>139834.67000000001</v>
      </c>
      <c r="I3" s="284">
        <f t="shared" ref="I3" si="2">+AVERAGE(H3,J3)</f>
        <v>139853.84000000003</v>
      </c>
      <c r="J3" s="287">
        <v>139873.01</v>
      </c>
    </row>
    <row r="4" spans="1:11">
      <c r="A4" s="282" t="s">
        <v>195</v>
      </c>
      <c r="B4" s="284">
        <v>1153032.56</v>
      </c>
      <c r="C4" s="284">
        <f t="shared" si="0"/>
        <v>1158742.5649999999</v>
      </c>
      <c r="D4" s="283">
        <v>1164452.57</v>
      </c>
      <c r="E4" s="284">
        <f t="shared" si="0"/>
        <v>1198650.2450000001</v>
      </c>
      <c r="F4" s="284">
        <v>1232847.92</v>
      </c>
      <c r="G4" s="284">
        <f t="shared" ref="G4" si="3">+AVERAGE(F4,H4)</f>
        <v>1233796.5150000001</v>
      </c>
      <c r="H4" s="284">
        <v>1234745.1100000001</v>
      </c>
      <c r="I4" s="284">
        <f t="shared" ref="I4" si="4">+AVERAGE(H4,J4)</f>
        <v>1245530.5</v>
      </c>
      <c r="J4" s="287">
        <v>1256315.8899999999</v>
      </c>
    </row>
    <row r="5" spans="1:11">
      <c r="A5" s="282" t="s">
        <v>196</v>
      </c>
      <c r="B5" s="284">
        <v>468700.3</v>
      </c>
      <c r="C5" s="284">
        <f t="shared" si="0"/>
        <v>469707.92499999999</v>
      </c>
      <c r="D5" s="283">
        <v>470715.55</v>
      </c>
      <c r="E5" s="284">
        <f t="shared" si="0"/>
        <v>488975.63</v>
      </c>
      <c r="F5" s="284">
        <v>507235.71</v>
      </c>
      <c r="G5" s="284">
        <f t="shared" ref="G5" si="5">+AVERAGE(F5,H5)</f>
        <v>506690.36499999999</v>
      </c>
      <c r="H5" s="284">
        <v>506145.02</v>
      </c>
      <c r="I5" s="284">
        <f t="shared" ref="I5" si="6">+AVERAGE(H5,J5)</f>
        <v>514642.33500000002</v>
      </c>
      <c r="J5" s="287">
        <v>523139.65</v>
      </c>
    </row>
    <row r="6" spans="1:11">
      <c r="A6" s="282" t="s">
        <v>197</v>
      </c>
      <c r="B6" s="284">
        <v>322781.76</v>
      </c>
      <c r="C6" s="284">
        <f t="shared" si="0"/>
        <v>325370.89</v>
      </c>
      <c r="D6" s="283">
        <v>327960.02</v>
      </c>
      <c r="E6" s="284">
        <f t="shared" si="0"/>
        <v>333557.76000000001</v>
      </c>
      <c r="F6" s="284">
        <v>339155.5</v>
      </c>
      <c r="G6" s="284">
        <f t="shared" ref="G6" si="7">+AVERAGE(F6,H6)</f>
        <v>340207.31</v>
      </c>
      <c r="H6" s="284">
        <v>341259.12</v>
      </c>
      <c r="I6" s="284">
        <f t="shared" ref="I6" si="8">+AVERAGE(H6,J6)</f>
        <v>357944.89</v>
      </c>
      <c r="J6" s="287">
        <v>374630.66</v>
      </c>
    </row>
    <row r="7" spans="1:11">
      <c r="A7" s="282" t="s">
        <v>198</v>
      </c>
      <c r="B7" s="284">
        <v>2361954.61</v>
      </c>
      <c r="C7" s="284">
        <f t="shared" si="0"/>
        <v>2536303.79</v>
      </c>
      <c r="D7" s="283">
        <v>2710652.97</v>
      </c>
      <c r="E7" s="284">
        <f t="shared" si="0"/>
        <v>2768583.37</v>
      </c>
      <c r="F7" s="284">
        <v>2826513.77</v>
      </c>
      <c r="G7" s="284">
        <f t="shared" ref="G7" si="9">+AVERAGE(F7,H7)</f>
        <v>2858758.21</v>
      </c>
      <c r="H7" s="284">
        <v>2891002.65</v>
      </c>
      <c r="I7" s="284">
        <f t="shared" ref="I7" si="10">+AVERAGE(H7,J7)</f>
        <v>2955726.3049999997</v>
      </c>
      <c r="J7" s="287">
        <v>3020449.96</v>
      </c>
    </row>
    <row r="8" spans="1:11">
      <c r="A8" s="282" t="s">
        <v>199</v>
      </c>
      <c r="B8" s="284">
        <v>261686.1</v>
      </c>
      <c r="C8" s="284">
        <f t="shared" si="0"/>
        <v>263622.40000000002</v>
      </c>
      <c r="D8" s="283">
        <v>265558.7</v>
      </c>
      <c r="E8" s="284">
        <f t="shared" si="0"/>
        <v>269700.02</v>
      </c>
      <c r="F8" s="284">
        <v>273841.34000000003</v>
      </c>
      <c r="G8" s="284">
        <f t="shared" ref="G8" si="11">+AVERAGE(F8,H8)</f>
        <v>268738.07500000001</v>
      </c>
      <c r="H8" s="284">
        <v>263634.81</v>
      </c>
      <c r="I8" s="284">
        <f t="shared" ref="I8" si="12">+AVERAGE(H8,J8)</f>
        <v>262908.70499999996</v>
      </c>
      <c r="J8" s="287">
        <v>262182.59999999998</v>
      </c>
    </row>
    <row r="9" spans="1:11">
      <c r="A9" s="282" t="s">
        <v>200</v>
      </c>
      <c r="B9" s="284">
        <v>64990.3</v>
      </c>
      <c r="C9" s="284">
        <f t="shared" si="0"/>
        <v>65335.185000000005</v>
      </c>
      <c r="D9" s="283">
        <v>65680.070000000007</v>
      </c>
      <c r="E9" s="284">
        <f t="shared" si="0"/>
        <v>64106.675000000003</v>
      </c>
      <c r="F9" s="284">
        <v>62533.279999999999</v>
      </c>
      <c r="G9" s="284">
        <f t="shared" ref="G9" si="13">+AVERAGE(F9,H9)</f>
        <v>65738.850000000006</v>
      </c>
      <c r="H9" s="284">
        <v>68944.42</v>
      </c>
      <c r="I9" s="284">
        <f t="shared" ref="I9" si="14">+AVERAGE(H9,J9)</f>
        <v>68628.94</v>
      </c>
      <c r="J9" s="287">
        <v>68313.460000000006</v>
      </c>
    </row>
    <row r="10" spans="1:11">
      <c r="A10" s="280" t="s">
        <v>201</v>
      </c>
      <c r="B10" s="284">
        <v>271778.31</v>
      </c>
      <c r="C10" s="284">
        <f t="shared" si="0"/>
        <v>272685.14</v>
      </c>
      <c r="D10" s="283">
        <v>273591.96999999997</v>
      </c>
      <c r="E10" s="284">
        <f t="shared" si="0"/>
        <v>278163.17499999999</v>
      </c>
      <c r="F10" s="284">
        <v>282734.38</v>
      </c>
      <c r="G10" s="284">
        <f t="shared" ref="G10" si="15">+AVERAGE(F10,H10)</f>
        <v>289391.54000000004</v>
      </c>
      <c r="H10" s="284">
        <v>296048.7</v>
      </c>
      <c r="I10" s="284">
        <f t="shared" ref="I10" si="16">+AVERAGE(H10,J10)</f>
        <v>298137.71499999997</v>
      </c>
      <c r="J10" s="287">
        <v>300226.73</v>
      </c>
    </row>
    <row r="11" spans="1:11">
      <c r="A11" s="295" t="s">
        <v>202</v>
      </c>
      <c r="B11" s="296">
        <f>SUM(B2:B10)</f>
        <v>5037855.8999999985</v>
      </c>
      <c r="C11" s="296">
        <f t="shared" ref="C11:J11" si="17">SUM(C2:C10)</f>
        <v>5231385.55</v>
      </c>
      <c r="D11" s="296">
        <f t="shared" si="17"/>
        <v>5424915.2000000011</v>
      </c>
      <c r="E11" s="296">
        <f t="shared" si="17"/>
        <v>5552331.834999999</v>
      </c>
      <c r="F11" s="296">
        <f t="shared" si="17"/>
        <v>5679748.4700000007</v>
      </c>
      <c r="G11" s="296">
        <f t="shared" si="17"/>
        <v>5718081.0199999996</v>
      </c>
      <c r="H11" s="296">
        <f t="shared" si="17"/>
        <v>5756413.5700000003</v>
      </c>
      <c r="I11" s="296">
        <f t="shared" si="17"/>
        <v>5858153.0949999997</v>
      </c>
      <c r="J11" s="298">
        <f t="shared" si="17"/>
        <v>5959892.6199999992</v>
      </c>
      <c r="K11" s="297"/>
    </row>
    <row r="12" spans="1:11" ht="15" thickBot="1">
      <c r="A12" s="281" t="s">
        <v>203</v>
      </c>
      <c r="B12" s="285">
        <v>38277.9</v>
      </c>
      <c r="C12" s="285">
        <f t="shared" si="0"/>
        <v>38277.9</v>
      </c>
      <c r="D12" s="286">
        <v>38277.9</v>
      </c>
      <c r="E12" s="285">
        <f t="shared" si="0"/>
        <v>38277.9</v>
      </c>
      <c r="F12" s="285">
        <v>38277.9</v>
      </c>
      <c r="G12" s="285">
        <f t="shared" ref="G12" si="18">+AVERAGE(F12,H12)</f>
        <v>72574.065000000002</v>
      </c>
      <c r="H12" s="285">
        <v>106870.23</v>
      </c>
      <c r="I12" s="285">
        <f t="shared" ref="I12" si="19">+AVERAGE(H12,J12)</f>
        <v>101943.18</v>
      </c>
      <c r="J12" s="288">
        <v>97016.13</v>
      </c>
    </row>
    <row r="13" spans="1:11" ht="15" thickBot="1"/>
    <row r="14" spans="1:11" ht="15" thickBot="1">
      <c r="A14" s="299" t="s">
        <v>204</v>
      </c>
      <c r="B14" s="300">
        <f>+B11/1000000</f>
        <v>5.0378558999999985</v>
      </c>
      <c r="C14" s="300">
        <f t="shared" ref="C14:J14" si="20">+C11/1000000</f>
        <v>5.2313855499999997</v>
      </c>
      <c r="D14" s="300">
        <f t="shared" si="20"/>
        <v>5.4249152000000009</v>
      </c>
      <c r="E14" s="300">
        <f t="shared" si="20"/>
        <v>5.5523318349999986</v>
      </c>
      <c r="F14" s="300">
        <f t="shared" si="20"/>
        <v>5.6797484700000007</v>
      </c>
      <c r="G14" s="300">
        <f t="shared" si="20"/>
        <v>5.7180810199999996</v>
      </c>
      <c r="H14" s="300">
        <f t="shared" si="20"/>
        <v>5.7564135700000003</v>
      </c>
      <c r="I14" s="300">
        <f t="shared" si="20"/>
        <v>5.8581530949999996</v>
      </c>
      <c r="J14" s="301">
        <f t="shared" si="20"/>
        <v>5.9598926199999989</v>
      </c>
    </row>
    <row r="15" spans="1:11" ht="15" thickBot="1">
      <c r="A15" s="299"/>
      <c r="B15" s="300">
        <f>+B12/1000000</f>
        <v>3.8277900000000004E-2</v>
      </c>
      <c r="C15" s="300">
        <f t="shared" ref="C15:J15" si="21">+C12/1000000</f>
        <v>3.8277900000000004E-2</v>
      </c>
      <c r="D15" s="300">
        <f t="shared" si="21"/>
        <v>3.8277900000000004E-2</v>
      </c>
      <c r="E15" s="300">
        <f t="shared" si="21"/>
        <v>3.8277900000000004E-2</v>
      </c>
      <c r="F15" s="300">
        <f t="shared" si="21"/>
        <v>3.8277900000000004E-2</v>
      </c>
      <c r="G15" s="300">
        <f t="shared" si="21"/>
        <v>7.2574065000000007E-2</v>
      </c>
      <c r="H15" s="300">
        <f t="shared" si="21"/>
        <v>0.10687023</v>
      </c>
      <c r="I15" s="300">
        <f t="shared" si="21"/>
        <v>0.10194317999999999</v>
      </c>
      <c r="J15" s="301">
        <f t="shared" si="21"/>
        <v>9.7016130000000006E-2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797C0-B82D-4482-9152-A696790AE1A0}">
  <sheetPr>
    <tabColor theme="9" tint="-0.499984740745262"/>
  </sheetPr>
  <dimension ref="A1:AE44"/>
  <sheetViews>
    <sheetView topLeftCell="N1" workbookViewId="0">
      <selection activeCell="K24" sqref="A24:K30"/>
    </sheetView>
  </sheetViews>
  <sheetFormatPr defaultColWidth="10.90625" defaultRowHeight="14.5"/>
  <cols>
    <col min="1" max="1" width="21.08984375" style="356" customWidth="1"/>
    <col min="2" max="2" width="22.08984375" bestFit="1" customWidth="1"/>
    <col min="3" max="3" width="13.08984375" style="333" bestFit="1" customWidth="1"/>
    <col min="4" max="4" width="12.54296875" bestFit="1" customWidth="1"/>
    <col min="5" max="5" width="13.54296875" bestFit="1" customWidth="1"/>
    <col min="6" max="6" width="12.54296875" bestFit="1" customWidth="1"/>
    <col min="7" max="7" width="13.54296875" bestFit="1" customWidth="1"/>
    <col min="8" max="8" width="12.54296875" bestFit="1" customWidth="1"/>
    <col min="9" max="9" width="13.54296875" bestFit="1" customWidth="1"/>
    <col min="10" max="10" width="12.54296875" bestFit="1" customWidth="1"/>
    <col min="11" max="11" width="13.54296875" bestFit="1" customWidth="1"/>
  </cols>
  <sheetData>
    <row r="1" spans="1:31">
      <c r="A1" s="503" t="s">
        <v>135</v>
      </c>
      <c r="B1" s="503"/>
      <c r="C1" s="503" t="s">
        <v>205</v>
      </c>
      <c r="D1" s="503"/>
      <c r="E1" s="503"/>
      <c r="F1" s="503"/>
      <c r="G1" s="503"/>
      <c r="H1" s="503"/>
      <c r="I1" s="503"/>
      <c r="J1" s="503"/>
      <c r="K1" s="503"/>
      <c r="M1" t="s">
        <v>206</v>
      </c>
    </row>
    <row r="2" spans="1:31" ht="28.65" customHeight="1">
      <c r="A2" s="303" t="s">
        <v>139</v>
      </c>
      <c r="B2" s="304" t="s">
        <v>140</v>
      </c>
      <c r="C2" s="305">
        <v>2010</v>
      </c>
      <c r="D2" s="302">
        <v>2011</v>
      </c>
      <c r="E2" s="306">
        <v>2012</v>
      </c>
      <c r="F2" s="302">
        <v>2013</v>
      </c>
      <c r="G2" s="306">
        <v>2014</v>
      </c>
      <c r="H2" s="302">
        <v>2015</v>
      </c>
      <c r="I2" s="306">
        <v>2016</v>
      </c>
      <c r="J2" s="302">
        <v>2017</v>
      </c>
      <c r="K2" s="306">
        <v>2018</v>
      </c>
      <c r="M2" s="305">
        <v>2010</v>
      </c>
      <c r="N2" s="302">
        <v>2011</v>
      </c>
      <c r="O2" s="306">
        <v>2012</v>
      </c>
      <c r="P2" s="302">
        <v>2013</v>
      </c>
      <c r="Q2" s="306">
        <v>2014</v>
      </c>
      <c r="R2" s="302">
        <v>2015</v>
      </c>
      <c r="S2" s="306">
        <v>2016</v>
      </c>
      <c r="T2" s="302">
        <v>2017</v>
      </c>
      <c r="U2" s="306">
        <v>2018</v>
      </c>
      <c r="W2" s="305">
        <v>2010</v>
      </c>
      <c r="X2" s="302">
        <v>2011</v>
      </c>
      <c r="Y2" s="306">
        <v>2012</v>
      </c>
      <c r="Z2" s="302">
        <v>2013</v>
      </c>
      <c r="AA2" s="306">
        <v>2014</v>
      </c>
      <c r="AB2" s="302">
        <v>2015</v>
      </c>
      <c r="AC2" s="306">
        <v>2016</v>
      </c>
      <c r="AD2" s="302">
        <v>2017</v>
      </c>
      <c r="AE2" s="306">
        <v>2018</v>
      </c>
    </row>
    <row r="3" spans="1:31">
      <c r="A3" s="307" t="s">
        <v>146</v>
      </c>
      <c r="B3" s="163" t="s">
        <v>146</v>
      </c>
      <c r="C3" s="308">
        <v>5076133.7999999989</v>
      </c>
      <c r="D3" s="309">
        <f>AVERAGE(C3,E3)</f>
        <v>5269663.45</v>
      </c>
      <c r="E3" s="309">
        <v>5463193.1000000015</v>
      </c>
      <c r="F3" s="309">
        <f>AVERAGE(E3,G3)</f>
        <v>5590609.7350000013</v>
      </c>
      <c r="G3" s="309">
        <v>5718026.370000001</v>
      </c>
      <c r="H3" s="309">
        <f>AVERAGE(G3,I3)</f>
        <v>5790655.0850000009</v>
      </c>
      <c r="I3" s="309">
        <v>5863283.8000000007</v>
      </c>
      <c r="J3" s="309">
        <f>AVERAGE(I3,K3)</f>
        <v>5960096.2750000004</v>
      </c>
      <c r="K3" s="309">
        <v>6056908.7499999991</v>
      </c>
      <c r="M3" s="391">
        <f>C3/1000000</f>
        <v>5.0761337999999991</v>
      </c>
      <c r="N3" s="392">
        <f t="shared" ref="N3:U18" si="0">D3/1000000</f>
        <v>5.2696634500000004</v>
      </c>
      <c r="O3" s="392">
        <f t="shared" si="0"/>
        <v>5.4631931000000016</v>
      </c>
      <c r="P3" s="392">
        <f t="shared" si="0"/>
        <v>5.590609735000001</v>
      </c>
      <c r="Q3" s="392">
        <f t="shared" si="0"/>
        <v>5.7180263700000014</v>
      </c>
      <c r="R3" s="392">
        <f t="shared" si="0"/>
        <v>5.7906550850000009</v>
      </c>
      <c r="S3" s="392">
        <f t="shared" si="0"/>
        <v>5.8632838000000005</v>
      </c>
      <c r="T3" s="392">
        <f t="shared" si="0"/>
        <v>5.9600962750000006</v>
      </c>
      <c r="U3" s="393">
        <f t="shared" si="0"/>
        <v>6.056908749999999</v>
      </c>
      <c r="W3" s="391">
        <f>+M3/$M3</f>
        <v>1</v>
      </c>
      <c r="X3" s="392">
        <f t="shared" ref="X3:AE6" si="1">+N3/$M3</f>
        <v>1.0381254036290377</v>
      </c>
      <c r="Y3" s="392">
        <f t="shared" si="1"/>
        <v>1.0762508072580754</v>
      </c>
      <c r="Z3" s="392">
        <f t="shared" si="1"/>
        <v>1.1013519255540509</v>
      </c>
      <c r="AA3" s="392">
        <f t="shared" si="1"/>
        <v>1.1264530438500266</v>
      </c>
      <c r="AB3" s="392">
        <f t="shared" si="1"/>
        <v>1.1407609241899814</v>
      </c>
      <c r="AC3" s="392">
        <f t="shared" si="1"/>
        <v>1.155068804529936</v>
      </c>
      <c r="AD3" s="392">
        <f t="shared" si="1"/>
        <v>1.1741408934098627</v>
      </c>
      <c r="AE3" s="393">
        <f t="shared" si="1"/>
        <v>1.1932129822897892</v>
      </c>
    </row>
    <row r="4" spans="1:31">
      <c r="A4" s="310" t="s">
        <v>150</v>
      </c>
      <c r="B4" s="163" t="s">
        <v>146</v>
      </c>
      <c r="C4" s="311">
        <v>12651</v>
      </c>
      <c r="D4" s="161">
        <f>AVERAGE(C4,E4)</f>
        <v>12651</v>
      </c>
      <c r="E4" s="312">
        <v>12651</v>
      </c>
      <c r="F4" s="161">
        <f>AVERAGE(E4,G4)</f>
        <v>12651</v>
      </c>
      <c r="G4" s="313">
        <v>12651</v>
      </c>
      <c r="H4" s="161">
        <f>AVERAGE(G4,I4)</f>
        <v>8941.5</v>
      </c>
      <c r="I4" s="311">
        <v>5232</v>
      </c>
      <c r="J4" s="161">
        <f>AVERAGE(I4,K4)</f>
        <v>7404.61</v>
      </c>
      <c r="K4" s="311">
        <v>9577.2199999999993</v>
      </c>
      <c r="M4" s="394">
        <f t="shared" ref="M4:M44" si="2">C4/1000000</f>
        <v>1.2651000000000001E-2</v>
      </c>
      <c r="N4" s="395">
        <f t="shared" si="0"/>
        <v>1.2651000000000001E-2</v>
      </c>
      <c r="O4" s="395">
        <f t="shared" si="0"/>
        <v>1.2651000000000001E-2</v>
      </c>
      <c r="P4" s="395">
        <f t="shared" si="0"/>
        <v>1.2651000000000001E-2</v>
      </c>
      <c r="Q4" s="395">
        <f t="shared" si="0"/>
        <v>1.2651000000000001E-2</v>
      </c>
      <c r="R4" s="395">
        <f t="shared" si="0"/>
        <v>8.9414999999999998E-3</v>
      </c>
      <c r="S4" s="395">
        <f t="shared" si="0"/>
        <v>5.2319999999999997E-3</v>
      </c>
      <c r="T4" s="395">
        <f t="shared" si="0"/>
        <v>7.4046099999999998E-3</v>
      </c>
      <c r="U4" s="396">
        <f t="shared" si="0"/>
        <v>9.5772199999999991E-3</v>
      </c>
      <c r="W4" s="394">
        <f t="shared" ref="W4:W44" si="3">+M4/$M4</f>
        <v>1</v>
      </c>
      <c r="X4" s="395">
        <f t="shared" si="1"/>
        <v>1</v>
      </c>
      <c r="Y4" s="395">
        <f t="shared" si="1"/>
        <v>1</v>
      </c>
      <c r="Z4" s="395">
        <f t="shared" si="1"/>
        <v>1</v>
      </c>
      <c r="AA4" s="395">
        <f t="shared" si="1"/>
        <v>1</v>
      </c>
      <c r="AB4" s="395">
        <f t="shared" si="1"/>
        <v>0.70678207256343362</v>
      </c>
      <c r="AC4" s="395">
        <f t="shared" si="1"/>
        <v>0.4135641451268674</v>
      </c>
      <c r="AD4" s="395">
        <f t="shared" si="1"/>
        <v>0.58529839538376405</v>
      </c>
      <c r="AE4" s="396">
        <f t="shared" si="1"/>
        <v>0.75703264564066075</v>
      </c>
    </row>
    <row r="5" spans="1:31">
      <c r="A5" s="307" t="s">
        <v>152</v>
      </c>
      <c r="B5" s="163" t="s">
        <v>146</v>
      </c>
      <c r="C5" s="311">
        <v>1812</v>
      </c>
      <c r="D5" s="161">
        <f>AVERAGE(C5,E5)</f>
        <v>1812</v>
      </c>
      <c r="E5" s="312">
        <v>1812</v>
      </c>
      <c r="F5" s="161">
        <f t="shared" ref="F5:F44" si="4">AVERAGE(E5,G5)</f>
        <v>1812</v>
      </c>
      <c r="G5" s="313">
        <v>1812</v>
      </c>
      <c r="H5" s="161">
        <f t="shared" ref="H5:H44" si="5">AVERAGE(G5,I5)</f>
        <v>2470</v>
      </c>
      <c r="I5" s="311">
        <v>3128</v>
      </c>
      <c r="J5" s="161">
        <f t="shared" ref="J5:J44" si="6">AVERAGE(I5,K5)</f>
        <v>2948.5150000000003</v>
      </c>
      <c r="K5" s="311">
        <v>2769.03</v>
      </c>
      <c r="M5" s="394">
        <f t="shared" si="2"/>
        <v>1.812E-3</v>
      </c>
      <c r="N5" s="395">
        <f t="shared" si="0"/>
        <v>1.812E-3</v>
      </c>
      <c r="O5" s="395">
        <f t="shared" si="0"/>
        <v>1.812E-3</v>
      </c>
      <c r="P5" s="395">
        <f t="shared" si="0"/>
        <v>1.812E-3</v>
      </c>
      <c r="Q5" s="395">
        <f t="shared" si="0"/>
        <v>1.812E-3</v>
      </c>
      <c r="R5" s="395">
        <f t="shared" si="0"/>
        <v>2.47E-3</v>
      </c>
      <c r="S5" s="395">
        <f t="shared" si="0"/>
        <v>3.1280000000000001E-3</v>
      </c>
      <c r="T5" s="395">
        <f t="shared" si="0"/>
        <v>2.9485150000000005E-3</v>
      </c>
      <c r="U5" s="396">
        <f t="shared" si="0"/>
        <v>2.76903E-3</v>
      </c>
      <c r="W5" s="394">
        <f t="shared" si="3"/>
        <v>1</v>
      </c>
      <c r="X5" s="395">
        <f t="shared" si="1"/>
        <v>1</v>
      </c>
      <c r="Y5" s="395">
        <f t="shared" si="1"/>
        <v>1</v>
      </c>
      <c r="Z5" s="395">
        <f t="shared" si="1"/>
        <v>1</v>
      </c>
      <c r="AA5" s="395">
        <f t="shared" si="1"/>
        <v>1</v>
      </c>
      <c r="AB5" s="395">
        <f t="shared" si="1"/>
        <v>1.3631346578366446</v>
      </c>
      <c r="AC5" s="395">
        <f t="shared" si="1"/>
        <v>1.7262693156732893</v>
      </c>
      <c r="AD5" s="395">
        <f t="shared" si="1"/>
        <v>1.6272157836644594</v>
      </c>
      <c r="AE5" s="396">
        <f t="shared" si="1"/>
        <v>1.528162251655629</v>
      </c>
    </row>
    <row r="6" spans="1:31">
      <c r="A6" s="307" t="s">
        <v>153</v>
      </c>
      <c r="B6" s="163" t="s">
        <v>146</v>
      </c>
      <c r="C6" s="311">
        <v>37</v>
      </c>
      <c r="D6" s="161">
        <f>AVERAGE(C6,E6)</f>
        <v>37</v>
      </c>
      <c r="E6" s="312">
        <v>37</v>
      </c>
      <c r="F6" s="161">
        <f t="shared" si="4"/>
        <v>37</v>
      </c>
      <c r="G6" s="313">
        <v>37</v>
      </c>
      <c r="H6" s="161">
        <f t="shared" si="5"/>
        <v>39</v>
      </c>
      <c r="I6" s="311">
        <v>41</v>
      </c>
      <c r="J6" s="161">
        <f t="shared" si="6"/>
        <v>40.909999999999997</v>
      </c>
      <c r="K6" s="311">
        <v>40.82</v>
      </c>
      <c r="M6" s="394">
        <f t="shared" si="2"/>
        <v>3.6999999999999998E-5</v>
      </c>
      <c r="N6" s="395">
        <f t="shared" si="0"/>
        <v>3.6999999999999998E-5</v>
      </c>
      <c r="O6" s="395">
        <f t="shared" si="0"/>
        <v>3.6999999999999998E-5</v>
      </c>
      <c r="P6" s="395">
        <f t="shared" si="0"/>
        <v>3.6999999999999998E-5</v>
      </c>
      <c r="Q6" s="395">
        <f t="shared" si="0"/>
        <v>3.6999999999999998E-5</v>
      </c>
      <c r="R6" s="395">
        <f t="shared" si="0"/>
        <v>3.8999999999999999E-5</v>
      </c>
      <c r="S6" s="395">
        <f t="shared" si="0"/>
        <v>4.1E-5</v>
      </c>
      <c r="T6" s="395">
        <f t="shared" si="0"/>
        <v>4.091E-5</v>
      </c>
      <c r="U6" s="396">
        <f t="shared" si="0"/>
        <v>4.0819999999999999E-5</v>
      </c>
      <c r="W6" s="394">
        <f t="shared" si="3"/>
        <v>1</v>
      </c>
      <c r="X6" s="395">
        <f t="shared" si="1"/>
        <v>1</v>
      </c>
      <c r="Y6" s="395">
        <f t="shared" si="1"/>
        <v>1</v>
      </c>
      <c r="Z6" s="395">
        <f t="shared" si="1"/>
        <v>1</v>
      </c>
      <c r="AA6" s="395">
        <f t="shared" si="1"/>
        <v>1</v>
      </c>
      <c r="AB6" s="395">
        <f t="shared" si="1"/>
        <v>1.0540540540540542</v>
      </c>
      <c r="AC6" s="395">
        <f t="shared" si="1"/>
        <v>1.1081081081081081</v>
      </c>
      <c r="AD6" s="395">
        <f t="shared" si="1"/>
        <v>1.1056756756756758</v>
      </c>
      <c r="AE6" s="396">
        <f t="shared" si="1"/>
        <v>1.1032432432432433</v>
      </c>
    </row>
    <row r="7" spans="1:31">
      <c r="A7" s="307" t="s">
        <v>154</v>
      </c>
      <c r="B7" s="163" t="s">
        <v>146</v>
      </c>
      <c r="C7" s="311" t="s">
        <v>207</v>
      </c>
      <c r="D7" s="311" t="s">
        <v>207</v>
      </c>
      <c r="E7" s="311" t="s">
        <v>207</v>
      </c>
      <c r="F7" s="311" t="s">
        <v>207</v>
      </c>
      <c r="G7" s="311" t="s">
        <v>207</v>
      </c>
      <c r="H7" s="311" t="s">
        <v>207</v>
      </c>
      <c r="I7" s="311" t="s">
        <v>207</v>
      </c>
      <c r="J7" s="311" t="s">
        <v>207</v>
      </c>
      <c r="K7" s="311" t="s">
        <v>207</v>
      </c>
      <c r="M7" s="394"/>
      <c r="N7" s="395"/>
      <c r="O7" s="395"/>
      <c r="P7" s="395"/>
      <c r="Q7" s="395"/>
      <c r="R7" s="395"/>
      <c r="S7" s="395"/>
      <c r="T7" s="395"/>
      <c r="U7" s="396"/>
      <c r="W7" s="394"/>
      <c r="X7" s="395"/>
      <c r="Y7" s="395"/>
      <c r="Z7" s="395"/>
      <c r="AA7" s="395"/>
      <c r="AB7" s="395"/>
      <c r="AC7" s="395"/>
      <c r="AD7" s="395"/>
      <c r="AE7" s="396"/>
    </row>
    <row r="8" spans="1:31">
      <c r="A8" s="307" t="s">
        <v>155</v>
      </c>
      <c r="B8" s="163" t="s">
        <v>146</v>
      </c>
      <c r="C8" s="311">
        <v>8</v>
      </c>
      <c r="D8" s="161">
        <f t="shared" ref="D8:D44" si="7">AVERAGE(C8,E8)</f>
        <v>8</v>
      </c>
      <c r="E8" s="312">
        <v>8</v>
      </c>
      <c r="F8" s="161">
        <f t="shared" si="4"/>
        <v>8</v>
      </c>
      <c r="G8" s="313">
        <v>8</v>
      </c>
      <c r="H8" s="161">
        <f t="shared" si="5"/>
        <v>15.5</v>
      </c>
      <c r="I8" s="311">
        <v>23</v>
      </c>
      <c r="J8" s="161">
        <f t="shared" si="6"/>
        <v>62.755000000000003</v>
      </c>
      <c r="K8" s="311">
        <v>102.51</v>
      </c>
      <c r="M8" s="394">
        <f t="shared" si="2"/>
        <v>7.9999999999999996E-6</v>
      </c>
      <c r="N8" s="395">
        <f t="shared" si="0"/>
        <v>7.9999999999999996E-6</v>
      </c>
      <c r="O8" s="395">
        <f t="shared" si="0"/>
        <v>7.9999999999999996E-6</v>
      </c>
      <c r="P8" s="395">
        <f t="shared" si="0"/>
        <v>7.9999999999999996E-6</v>
      </c>
      <c r="Q8" s="395">
        <f t="shared" si="0"/>
        <v>7.9999999999999996E-6</v>
      </c>
      <c r="R8" s="395">
        <f t="shared" si="0"/>
        <v>1.5500000000000001E-5</v>
      </c>
      <c r="S8" s="395">
        <f t="shared" si="0"/>
        <v>2.3E-5</v>
      </c>
      <c r="T8" s="395">
        <f t="shared" si="0"/>
        <v>6.2755000000000005E-5</v>
      </c>
      <c r="U8" s="396">
        <f t="shared" si="0"/>
        <v>1.0251000000000001E-4</v>
      </c>
      <c r="W8" s="394">
        <f t="shared" si="3"/>
        <v>1</v>
      </c>
      <c r="X8" s="395">
        <f t="shared" ref="X8:X9" si="8">+N8/$M8</f>
        <v>1</v>
      </c>
      <c r="Y8" s="395">
        <f t="shared" ref="Y8:Y9" si="9">+O8/$M8</f>
        <v>1</v>
      </c>
      <c r="Z8" s="395">
        <f t="shared" ref="Z8:Z9" si="10">+P8/$M8</f>
        <v>1</v>
      </c>
      <c r="AA8" s="395">
        <f t="shared" ref="AA8:AA9" si="11">+Q8/$M8</f>
        <v>1</v>
      </c>
      <c r="AB8" s="395">
        <f t="shared" ref="AB8:AB9" si="12">+R8/$M8</f>
        <v>1.9375000000000002</v>
      </c>
      <c r="AC8" s="395">
        <f t="shared" ref="AC8:AC9" si="13">+S8/$M8</f>
        <v>2.875</v>
      </c>
      <c r="AD8" s="395">
        <f t="shared" ref="AD8:AD9" si="14">+T8/$M8</f>
        <v>7.8443750000000012</v>
      </c>
      <c r="AE8" s="396">
        <f t="shared" ref="AE8:AE9" si="15">+U8/$M8</f>
        <v>12.813750000000001</v>
      </c>
    </row>
    <row r="9" spans="1:31">
      <c r="A9" s="314"/>
      <c r="B9" s="314" t="s">
        <v>88</v>
      </c>
      <c r="C9" s="315">
        <v>14508</v>
      </c>
      <c r="D9" s="316">
        <f t="shared" si="7"/>
        <v>14508</v>
      </c>
      <c r="E9" s="317">
        <v>14508</v>
      </c>
      <c r="F9" s="316">
        <f t="shared" si="4"/>
        <v>14508</v>
      </c>
      <c r="G9" s="315">
        <v>14508</v>
      </c>
      <c r="H9" s="316">
        <f t="shared" si="5"/>
        <v>11466</v>
      </c>
      <c r="I9" s="318">
        <v>8424</v>
      </c>
      <c r="J9" s="316">
        <f t="shared" si="6"/>
        <v>10456.785</v>
      </c>
      <c r="K9" s="318">
        <v>12489.57</v>
      </c>
      <c r="M9" s="397">
        <f t="shared" si="2"/>
        <v>1.4508E-2</v>
      </c>
      <c r="N9" s="398">
        <f t="shared" si="0"/>
        <v>1.4508E-2</v>
      </c>
      <c r="O9" s="398">
        <f t="shared" si="0"/>
        <v>1.4508E-2</v>
      </c>
      <c r="P9" s="398">
        <f t="shared" si="0"/>
        <v>1.4508E-2</v>
      </c>
      <c r="Q9" s="398">
        <f t="shared" si="0"/>
        <v>1.4508E-2</v>
      </c>
      <c r="R9" s="398">
        <f t="shared" si="0"/>
        <v>1.1466E-2</v>
      </c>
      <c r="S9" s="398">
        <f t="shared" si="0"/>
        <v>8.4239999999999992E-3</v>
      </c>
      <c r="T9" s="398">
        <f t="shared" si="0"/>
        <v>1.0456785E-2</v>
      </c>
      <c r="U9" s="399">
        <f t="shared" si="0"/>
        <v>1.248957E-2</v>
      </c>
      <c r="W9" s="397">
        <f t="shared" si="3"/>
        <v>1</v>
      </c>
      <c r="X9" s="398">
        <f t="shared" si="8"/>
        <v>1</v>
      </c>
      <c r="Y9" s="398">
        <f t="shared" si="9"/>
        <v>1</v>
      </c>
      <c r="Z9" s="398">
        <f t="shared" si="10"/>
        <v>1</v>
      </c>
      <c r="AA9" s="398">
        <f t="shared" si="11"/>
        <v>1</v>
      </c>
      <c r="AB9" s="398">
        <f t="shared" si="12"/>
        <v>0.79032258064516137</v>
      </c>
      <c r="AC9" s="398">
        <f t="shared" si="13"/>
        <v>0.58064516129032251</v>
      </c>
      <c r="AD9" s="398">
        <f t="shared" si="14"/>
        <v>0.72075992555831259</v>
      </c>
      <c r="AE9" s="399">
        <f t="shared" si="15"/>
        <v>0.86087468982630277</v>
      </c>
    </row>
    <row r="10" spans="1:31">
      <c r="A10" s="319" t="s">
        <v>157</v>
      </c>
      <c r="B10" s="320" t="s">
        <v>157</v>
      </c>
      <c r="C10" s="321" t="s">
        <v>149</v>
      </c>
      <c r="D10" s="321" t="s">
        <v>149</v>
      </c>
      <c r="E10" s="321" t="s">
        <v>149</v>
      </c>
      <c r="F10" s="321" t="s">
        <v>149</v>
      </c>
      <c r="G10" s="321" t="s">
        <v>149</v>
      </c>
      <c r="H10" s="321" t="s">
        <v>149</v>
      </c>
      <c r="I10" s="321" t="s">
        <v>149</v>
      </c>
      <c r="J10" s="321" t="s">
        <v>149</v>
      </c>
      <c r="K10" s="321" t="s">
        <v>149</v>
      </c>
      <c r="M10" s="391"/>
      <c r="N10" s="392"/>
      <c r="O10" s="392"/>
      <c r="P10" s="392"/>
      <c r="Q10" s="392"/>
      <c r="R10" s="392"/>
      <c r="S10" s="392"/>
      <c r="T10" s="392"/>
      <c r="U10" s="393"/>
      <c r="W10" s="391"/>
      <c r="X10" s="392"/>
      <c r="Y10" s="392"/>
      <c r="Z10" s="392"/>
      <c r="AA10" s="392"/>
      <c r="AB10" s="392"/>
      <c r="AC10" s="392"/>
      <c r="AD10" s="392"/>
      <c r="AE10" s="393"/>
    </row>
    <row r="11" spans="1:31">
      <c r="A11" s="319" t="s">
        <v>146</v>
      </c>
      <c r="B11" s="320" t="s">
        <v>157</v>
      </c>
      <c r="C11" s="322">
        <v>97034.99</v>
      </c>
      <c r="D11" s="323">
        <f t="shared" si="7"/>
        <v>97034.99</v>
      </c>
      <c r="E11" s="324">
        <v>97034.99</v>
      </c>
      <c r="F11" s="323">
        <f t="shared" si="4"/>
        <v>97034.99</v>
      </c>
      <c r="G11" s="324">
        <v>97034.99</v>
      </c>
      <c r="H11" s="323">
        <f t="shared" si="5"/>
        <v>99472.345000000001</v>
      </c>
      <c r="I11" s="325">
        <v>101909.7</v>
      </c>
      <c r="J11" s="323">
        <f t="shared" si="6"/>
        <v>93983.11</v>
      </c>
      <c r="K11" s="325">
        <v>86056.52</v>
      </c>
      <c r="M11" s="394">
        <f t="shared" si="2"/>
        <v>9.7034990000000002E-2</v>
      </c>
      <c r="N11" s="395">
        <f t="shared" si="0"/>
        <v>9.7034990000000002E-2</v>
      </c>
      <c r="O11" s="395">
        <f t="shared" si="0"/>
        <v>9.7034990000000002E-2</v>
      </c>
      <c r="P11" s="395">
        <f t="shared" si="0"/>
        <v>9.7034990000000002E-2</v>
      </c>
      <c r="Q11" s="395">
        <f t="shared" si="0"/>
        <v>9.7034990000000002E-2</v>
      </c>
      <c r="R11" s="395">
        <f t="shared" si="0"/>
        <v>9.9472345000000004E-2</v>
      </c>
      <c r="S11" s="395">
        <f t="shared" si="0"/>
        <v>0.10190969999999999</v>
      </c>
      <c r="T11" s="395">
        <f t="shared" si="0"/>
        <v>9.3983109999999995E-2</v>
      </c>
      <c r="U11" s="396">
        <f t="shared" si="0"/>
        <v>8.6056519999999997E-2</v>
      </c>
      <c r="W11" s="394">
        <f t="shared" si="3"/>
        <v>1</v>
      </c>
      <c r="X11" s="395">
        <f t="shared" ref="X11:X13" si="16">+N11/$M11</f>
        <v>1</v>
      </c>
      <c r="Y11" s="395">
        <f t="shared" ref="Y11:Y13" si="17">+O11/$M11</f>
        <v>1</v>
      </c>
      <c r="Z11" s="395">
        <f t="shared" ref="Z11:Z13" si="18">+P11/$M11</f>
        <v>1</v>
      </c>
      <c r="AA11" s="395">
        <f t="shared" ref="AA11:AA13" si="19">+Q11/$M11</f>
        <v>1</v>
      </c>
      <c r="AB11" s="395">
        <f t="shared" ref="AB11:AB13" si="20">+R11/$M11</f>
        <v>1.0251183104156552</v>
      </c>
      <c r="AC11" s="395">
        <f t="shared" ref="AC11:AC13" si="21">+S11/$M11</f>
        <v>1.0502366208313103</v>
      </c>
      <c r="AD11" s="395">
        <f t="shared" ref="AD11:AD13" si="22">+T11/$M11</f>
        <v>0.96854866476515322</v>
      </c>
      <c r="AE11" s="396">
        <f t="shared" ref="AE11:AE13" si="23">+U11/$M11</f>
        <v>0.88686070869899603</v>
      </c>
    </row>
    <row r="12" spans="1:31">
      <c r="A12" s="319" t="s">
        <v>152</v>
      </c>
      <c r="B12" s="320" t="s">
        <v>157</v>
      </c>
      <c r="C12" s="326">
        <v>24385.99</v>
      </c>
      <c r="D12" s="323">
        <f t="shared" si="7"/>
        <v>24385.99</v>
      </c>
      <c r="E12" s="326">
        <v>24385.99</v>
      </c>
      <c r="F12" s="323">
        <f t="shared" si="4"/>
        <v>24385.99</v>
      </c>
      <c r="G12" s="326">
        <v>24385.99</v>
      </c>
      <c r="H12" s="323">
        <f t="shared" si="5"/>
        <v>38966.805</v>
      </c>
      <c r="I12" s="326">
        <v>53547.62</v>
      </c>
      <c r="J12" s="323">
        <f t="shared" si="6"/>
        <v>34203.31</v>
      </c>
      <c r="K12" s="326">
        <v>14859</v>
      </c>
      <c r="M12" s="394">
        <f t="shared" si="2"/>
        <v>2.4385990000000003E-2</v>
      </c>
      <c r="N12" s="395">
        <f t="shared" si="0"/>
        <v>2.4385990000000003E-2</v>
      </c>
      <c r="O12" s="395">
        <f t="shared" si="0"/>
        <v>2.4385990000000003E-2</v>
      </c>
      <c r="P12" s="395">
        <f t="shared" si="0"/>
        <v>2.4385990000000003E-2</v>
      </c>
      <c r="Q12" s="395">
        <f t="shared" si="0"/>
        <v>2.4385990000000003E-2</v>
      </c>
      <c r="R12" s="395">
        <f t="shared" si="0"/>
        <v>3.8966805E-2</v>
      </c>
      <c r="S12" s="395">
        <f t="shared" si="0"/>
        <v>5.3547620000000004E-2</v>
      </c>
      <c r="T12" s="395">
        <f t="shared" si="0"/>
        <v>3.4203310000000001E-2</v>
      </c>
      <c r="U12" s="396">
        <f t="shared" si="0"/>
        <v>1.4859000000000001E-2</v>
      </c>
      <c r="W12" s="394">
        <f t="shared" si="3"/>
        <v>1</v>
      </c>
      <c r="X12" s="395">
        <f t="shared" si="16"/>
        <v>1</v>
      </c>
      <c r="Y12" s="395">
        <f t="shared" si="17"/>
        <v>1</v>
      </c>
      <c r="Z12" s="395">
        <f t="shared" si="18"/>
        <v>1</v>
      </c>
      <c r="AA12" s="395">
        <f t="shared" si="19"/>
        <v>1</v>
      </c>
      <c r="AB12" s="395">
        <f t="shared" si="20"/>
        <v>1.5979176978256775</v>
      </c>
      <c r="AC12" s="395">
        <f t="shared" si="21"/>
        <v>2.1958353956513554</v>
      </c>
      <c r="AD12" s="395">
        <f t="shared" si="22"/>
        <v>1.402580334036059</v>
      </c>
      <c r="AE12" s="396">
        <f t="shared" si="23"/>
        <v>0.60932527242076284</v>
      </c>
    </row>
    <row r="13" spans="1:31">
      <c r="A13" s="319" t="s">
        <v>153</v>
      </c>
      <c r="B13" s="320" t="s">
        <v>157</v>
      </c>
      <c r="C13" s="326">
        <v>8319.99</v>
      </c>
      <c r="D13" s="323">
        <f t="shared" si="7"/>
        <v>8319.99</v>
      </c>
      <c r="E13" s="326">
        <v>8319.99</v>
      </c>
      <c r="F13" s="323">
        <f t="shared" si="4"/>
        <v>8319.99</v>
      </c>
      <c r="G13" s="326">
        <v>8319.99</v>
      </c>
      <c r="H13" s="323">
        <f t="shared" si="5"/>
        <v>9268.2150000000001</v>
      </c>
      <c r="I13" s="326">
        <v>10216.44</v>
      </c>
      <c r="J13" s="323">
        <f t="shared" si="6"/>
        <v>8473.6350000000002</v>
      </c>
      <c r="K13" s="326">
        <v>6730.83</v>
      </c>
      <c r="M13" s="394">
        <f t="shared" si="2"/>
        <v>8.3199899999999993E-3</v>
      </c>
      <c r="N13" s="395">
        <f t="shared" si="0"/>
        <v>8.3199899999999993E-3</v>
      </c>
      <c r="O13" s="395">
        <f t="shared" si="0"/>
        <v>8.3199899999999993E-3</v>
      </c>
      <c r="P13" s="395">
        <f t="shared" si="0"/>
        <v>8.3199899999999993E-3</v>
      </c>
      <c r="Q13" s="395">
        <f t="shared" si="0"/>
        <v>8.3199899999999993E-3</v>
      </c>
      <c r="R13" s="395">
        <f t="shared" si="0"/>
        <v>9.2682149999999998E-3</v>
      </c>
      <c r="S13" s="395">
        <f t="shared" si="0"/>
        <v>1.021644E-2</v>
      </c>
      <c r="T13" s="395">
        <f t="shared" si="0"/>
        <v>8.4736350000000002E-3</v>
      </c>
      <c r="U13" s="396">
        <f t="shared" si="0"/>
        <v>6.7308300000000001E-3</v>
      </c>
      <c r="W13" s="394">
        <f t="shared" si="3"/>
        <v>1</v>
      </c>
      <c r="X13" s="395">
        <f t="shared" si="16"/>
        <v>1</v>
      </c>
      <c r="Y13" s="395">
        <f t="shared" si="17"/>
        <v>1</v>
      </c>
      <c r="Z13" s="395">
        <f t="shared" si="18"/>
        <v>1</v>
      </c>
      <c r="AA13" s="395">
        <f t="shared" si="19"/>
        <v>1</v>
      </c>
      <c r="AB13" s="395">
        <f t="shared" si="20"/>
        <v>1.1139694879440962</v>
      </c>
      <c r="AC13" s="395">
        <f t="shared" si="21"/>
        <v>1.2279389758881922</v>
      </c>
      <c r="AD13" s="395">
        <f t="shared" si="22"/>
        <v>1.0184669693112613</v>
      </c>
      <c r="AE13" s="396">
        <f t="shared" si="23"/>
        <v>0.80899496273433025</v>
      </c>
    </row>
    <row r="14" spans="1:31">
      <c r="A14" s="319" t="s">
        <v>154</v>
      </c>
      <c r="B14" s="320" t="s">
        <v>157</v>
      </c>
      <c r="C14" s="326" t="s">
        <v>208</v>
      </c>
      <c r="D14" s="326" t="s">
        <v>208</v>
      </c>
      <c r="E14" s="326" t="s">
        <v>208</v>
      </c>
      <c r="F14" s="326" t="s">
        <v>208</v>
      </c>
      <c r="G14" s="326" t="s">
        <v>208</v>
      </c>
      <c r="H14" s="326" t="s">
        <v>208</v>
      </c>
      <c r="I14" s="326" t="s">
        <v>208</v>
      </c>
      <c r="J14" s="326" t="s">
        <v>208</v>
      </c>
      <c r="K14" s="326" t="s">
        <v>208</v>
      </c>
      <c r="M14" s="394"/>
      <c r="N14" s="395"/>
      <c r="O14" s="395"/>
      <c r="P14" s="395"/>
      <c r="Q14" s="395"/>
      <c r="R14" s="395"/>
      <c r="S14" s="395"/>
      <c r="T14" s="395"/>
      <c r="U14" s="396"/>
      <c r="W14" s="394"/>
      <c r="X14" s="395"/>
      <c r="Y14" s="395"/>
      <c r="Z14" s="395"/>
      <c r="AA14" s="395"/>
      <c r="AB14" s="395"/>
      <c r="AC14" s="395"/>
      <c r="AD14" s="395"/>
      <c r="AE14" s="396"/>
    </row>
    <row r="15" spans="1:31">
      <c r="A15" s="319" t="s">
        <v>155</v>
      </c>
      <c r="B15" s="320" t="s">
        <v>157</v>
      </c>
      <c r="C15" s="325">
        <v>1280.52</v>
      </c>
      <c r="D15" s="323">
        <f t="shared" si="7"/>
        <v>1280.52</v>
      </c>
      <c r="E15" s="324">
        <v>1280.52</v>
      </c>
      <c r="F15" s="323">
        <f t="shared" si="4"/>
        <v>1280.52</v>
      </c>
      <c r="G15" s="324">
        <v>1280.52</v>
      </c>
      <c r="H15" s="323">
        <f t="shared" si="5"/>
        <v>5254.8550000000005</v>
      </c>
      <c r="I15" s="325">
        <v>9229.19</v>
      </c>
      <c r="J15" s="323">
        <f t="shared" si="6"/>
        <v>5389.81</v>
      </c>
      <c r="K15" s="325">
        <v>1550.43</v>
      </c>
      <c r="M15" s="394">
        <f t="shared" si="2"/>
        <v>1.2805200000000001E-3</v>
      </c>
      <c r="N15" s="395">
        <f t="shared" si="0"/>
        <v>1.2805200000000001E-3</v>
      </c>
      <c r="O15" s="395">
        <f t="shared" si="0"/>
        <v>1.2805200000000001E-3</v>
      </c>
      <c r="P15" s="395">
        <f t="shared" si="0"/>
        <v>1.2805200000000001E-3</v>
      </c>
      <c r="Q15" s="395">
        <f t="shared" si="0"/>
        <v>1.2805200000000001E-3</v>
      </c>
      <c r="R15" s="395">
        <f t="shared" si="0"/>
        <v>5.2548550000000001E-3</v>
      </c>
      <c r="S15" s="395">
        <f t="shared" si="0"/>
        <v>9.22919E-3</v>
      </c>
      <c r="T15" s="395">
        <f t="shared" si="0"/>
        <v>5.3898100000000001E-3</v>
      </c>
      <c r="U15" s="396">
        <f t="shared" si="0"/>
        <v>1.55043E-3</v>
      </c>
      <c r="W15" s="394">
        <f t="shared" si="3"/>
        <v>1</v>
      </c>
      <c r="X15" s="395">
        <f t="shared" ref="X15:X16" si="24">+N15/$M15</f>
        <v>1</v>
      </c>
      <c r="Y15" s="395">
        <f t="shared" ref="Y15:Y16" si="25">+O15/$M15</f>
        <v>1</v>
      </c>
      <c r="Z15" s="395">
        <f t="shared" ref="Z15:Z16" si="26">+P15/$M15</f>
        <v>1</v>
      </c>
      <c r="AA15" s="395">
        <f t="shared" ref="AA15:AA16" si="27">+Q15/$M15</f>
        <v>1</v>
      </c>
      <c r="AB15" s="395">
        <f t="shared" ref="AB15:AB16" si="28">+R15/$M15</f>
        <v>4.1036883453596973</v>
      </c>
      <c r="AC15" s="395">
        <f t="shared" ref="AC15:AC16" si="29">+S15/$M15</f>
        <v>7.2073766907193946</v>
      </c>
      <c r="AD15" s="395">
        <f t="shared" ref="AD15:AD16" si="30">+T15/$M15</f>
        <v>4.2090791241058323</v>
      </c>
      <c r="AE15" s="396">
        <f t="shared" ref="AE15:AE16" si="31">+U15/$M15</f>
        <v>1.2107815574922687</v>
      </c>
    </row>
    <row r="16" spans="1:31">
      <c r="A16" s="327"/>
      <c r="B16" s="328" t="s">
        <v>88</v>
      </c>
      <c r="C16" s="329">
        <v>131021.49</v>
      </c>
      <c r="D16" s="330">
        <f t="shared" si="7"/>
        <v>131021.49</v>
      </c>
      <c r="E16" s="331">
        <v>131021.49</v>
      </c>
      <c r="F16" s="330">
        <f t="shared" si="4"/>
        <v>131021.49</v>
      </c>
      <c r="G16" s="331">
        <v>131021.49</v>
      </c>
      <c r="H16" s="330">
        <f t="shared" si="5"/>
        <v>152962.22</v>
      </c>
      <c r="I16" s="332">
        <v>174902.95</v>
      </c>
      <c r="J16" s="330">
        <f t="shared" si="6"/>
        <v>142049.86499999999</v>
      </c>
      <c r="K16" s="332">
        <v>109196.78</v>
      </c>
      <c r="M16" s="397">
        <f t="shared" si="2"/>
        <v>0.13102149000000002</v>
      </c>
      <c r="N16" s="398">
        <f t="shared" si="0"/>
        <v>0.13102149000000002</v>
      </c>
      <c r="O16" s="398">
        <f t="shared" si="0"/>
        <v>0.13102149000000002</v>
      </c>
      <c r="P16" s="398">
        <f t="shared" si="0"/>
        <v>0.13102149000000002</v>
      </c>
      <c r="Q16" s="398">
        <f t="shared" si="0"/>
        <v>0.13102149000000002</v>
      </c>
      <c r="R16" s="398">
        <f t="shared" si="0"/>
        <v>0.15296222000000001</v>
      </c>
      <c r="S16" s="398">
        <f t="shared" si="0"/>
        <v>0.17490295</v>
      </c>
      <c r="T16" s="398">
        <f t="shared" si="0"/>
        <v>0.142049865</v>
      </c>
      <c r="U16" s="399">
        <f t="shared" si="0"/>
        <v>0.10919677999999999</v>
      </c>
      <c r="W16" s="397">
        <f t="shared" si="3"/>
        <v>1</v>
      </c>
      <c r="X16" s="398">
        <f t="shared" si="24"/>
        <v>1</v>
      </c>
      <c r="Y16" s="398">
        <f t="shared" si="25"/>
        <v>1</v>
      </c>
      <c r="Z16" s="398">
        <f t="shared" si="26"/>
        <v>1</v>
      </c>
      <c r="AA16" s="398">
        <f t="shared" si="27"/>
        <v>1</v>
      </c>
      <c r="AB16" s="398">
        <f t="shared" si="28"/>
        <v>1.167459017600853</v>
      </c>
      <c r="AC16" s="398">
        <f t="shared" si="29"/>
        <v>1.334918035201706</v>
      </c>
      <c r="AD16" s="398">
        <f t="shared" si="30"/>
        <v>1.084172260596334</v>
      </c>
      <c r="AE16" s="399">
        <f t="shared" si="31"/>
        <v>0.83342648599096203</v>
      </c>
    </row>
    <row r="17" spans="1:31">
      <c r="A17" s="307" t="s">
        <v>152</v>
      </c>
      <c r="B17" s="163" t="s">
        <v>152</v>
      </c>
      <c r="C17" s="333" t="s">
        <v>149</v>
      </c>
      <c r="D17" s="333" t="s">
        <v>149</v>
      </c>
      <c r="E17" s="333" t="s">
        <v>149</v>
      </c>
      <c r="F17" s="333" t="s">
        <v>149</v>
      </c>
      <c r="G17" s="333" t="s">
        <v>149</v>
      </c>
      <c r="H17" s="333" t="s">
        <v>149</v>
      </c>
      <c r="I17" s="333" t="s">
        <v>149</v>
      </c>
      <c r="J17" s="333" t="s">
        <v>149</v>
      </c>
      <c r="K17" s="333" t="s">
        <v>149</v>
      </c>
      <c r="M17" s="391"/>
      <c r="N17" s="392"/>
      <c r="O17" s="392"/>
      <c r="P17" s="392"/>
      <c r="Q17" s="392"/>
      <c r="R17" s="392"/>
      <c r="S17" s="392"/>
      <c r="T17" s="392"/>
      <c r="U17" s="393"/>
      <c r="W17" s="391"/>
      <c r="X17" s="392"/>
      <c r="Y17" s="392"/>
      <c r="Z17" s="392"/>
      <c r="AA17" s="392"/>
      <c r="AB17" s="392"/>
      <c r="AC17" s="392"/>
      <c r="AD17" s="392"/>
      <c r="AE17" s="393"/>
    </row>
    <row r="18" spans="1:31">
      <c r="A18" s="307" t="s">
        <v>146</v>
      </c>
      <c r="B18" s="163" t="s">
        <v>152</v>
      </c>
      <c r="C18" s="334">
        <v>1629.99</v>
      </c>
      <c r="D18" s="161">
        <f t="shared" si="7"/>
        <v>1629.99</v>
      </c>
      <c r="E18" s="335">
        <v>1629.99</v>
      </c>
      <c r="F18" s="161">
        <f t="shared" si="4"/>
        <v>1629.99</v>
      </c>
      <c r="G18" s="335">
        <v>1629.99</v>
      </c>
      <c r="H18" s="161">
        <f t="shared" si="5"/>
        <v>869.76</v>
      </c>
      <c r="I18" s="336">
        <v>109.53</v>
      </c>
      <c r="J18" s="161">
        <f t="shared" si="6"/>
        <v>3142.2049999999999</v>
      </c>
      <c r="K18" s="336">
        <v>6174.88</v>
      </c>
      <c r="M18" s="394">
        <f t="shared" si="2"/>
        <v>1.62999E-3</v>
      </c>
      <c r="N18" s="395">
        <f t="shared" si="0"/>
        <v>1.62999E-3</v>
      </c>
      <c r="O18" s="395">
        <f t="shared" si="0"/>
        <v>1.62999E-3</v>
      </c>
      <c r="P18" s="395">
        <f t="shared" si="0"/>
        <v>1.62999E-3</v>
      </c>
      <c r="Q18" s="395">
        <f t="shared" si="0"/>
        <v>1.62999E-3</v>
      </c>
      <c r="R18" s="395">
        <f t="shared" si="0"/>
        <v>8.6976000000000002E-4</v>
      </c>
      <c r="S18" s="395">
        <f t="shared" si="0"/>
        <v>1.0953E-4</v>
      </c>
      <c r="T18" s="395">
        <f t="shared" si="0"/>
        <v>3.1422049999999999E-3</v>
      </c>
      <c r="U18" s="396">
        <f t="shared" si="0"/>
        <v>6.1748799999999998E-3</v>
      </c>
      <c r="W18" s="394">
        <f t="shared" si="3"/>
        <v>1</v>
      </c>
      <c r="X18" s="395">
        <f t="shared" ref="X18:X20" si="32">+N18/$M18</f>
        <v>1</v>
      </c>
      <c r="Y18" s="395">
        <f t="shared" ref="Y18:Y20" si="33">+O18/$M18</f>
        <v>1</v>
      </c>
      <c r="Z18" s="395">
        <f t="shared" ref="Z18:Z20" si="34">+P18/$M18</f>
        <v>1</v>
      </c>
      <c r="AA18" s="395">
        <f t="shared" ref="AA18:AA20" si="35">+Q18/$M18</f>
        <v>1</v>
      </c>
      <c r="AB18" s="395">
        <f t="shared" ref="AB18:AB20" si="36">+R18/$M18</f>
        <v>0.53359836563414498</v>
      </c>
      <c r="AC18" s="395">
        <f t="shared" ref="AC18:AC20" si="37">+S18/$M18</f>
        <v>6.7196731268289997E-2</v>
      </c>
      <c r="AD18" s="395">
        <f t="shared" ref="AD18:AD20" si="38">+T18/$M18</f>
        <v>1.9277449554905244</v>
      </c>
      <c r="AE18" s="396">
        <f t="shared" ref="AE18:AE20" si="39">+U18/$M18</f>
        <v>3.7882931797127588</v>
      </c>
    </row>
    <row r="19" spans="1:31">
      <c r="A19" s="307" t="s">
        <v>157</v>
      </c>
      <c r="B19" s="163" t="s">
        <v>152</v>
      </c>
      <c r="C19" s="336">
        <v>66529.460000000006</v>
      </c>
      <c r="D19" s="161">
        <f t="shared" si="7"/>
        <v>66529.460000000006</v>
      </c>
      <c r="E19" s="335">
        <v>66529.460000000006</v>
      </c>
      <c r="F19" s="161">
        <f t="shared" si="4"/>
        <v>66529.460000000006</v>
      </c>
      <c r="G19" s="335">
        <v>66529.460000000006</v>
      </c>
      <c r="H19" s="161">
        <f t="shared" si="5"/>
        <v>44241.83</v>
      </c>
      <c r="I19" s="336">
        <v>21954.2</v>
      </c>
      <c r="J19" s="161">
        <f t="shared" si="6"/>
        <v>19003.099999999999</v>
      </c>
      <c r="K19" s="336">
        <v>16052</v>
      </c>
      <c r="M19" s="394">
        <f t="shared" si="2"/>
        <v>6.6529460000000012E-2</v>
      </c>
      <c r="N19" s="395">
        <f t="shared" ref="N19:N44" si="40">D19/1000000</f>
        <v>6.6529460000000012E-2</v>
      </c>
      <c r="O19" s="395">
        <f t="shared" ref="O19:O44" si="41">E19/1000000</f>
        <v>6.6529460000000012E-2</v>
      </c>
      <c r="P19" s="395">
        <f t="shared" ref="P19:P44" si="42">F19/1000000</f>
        <v>6.6529460000000012E-2</v>
      </c>
      <c r="Q19" s="395">
        <f t="shared" ref="Q19:Q44" si="43">G19/1000000</f>
        <v>6.6529460000000012E-2</v>
      </c>
      <c r="R19" s="395">
        <f t="shared" ref="R19:R44" si="44">H19/1000000</f>
        <v>4.4241830000000003E-2</v>
      </c>
      <c r="S19" s="395">
        <f t="shared" ref="S19:S44" si="45">I19/1000000</f>
        <v>2.19542E-2</v>
      </c>
      <c r="T19" s="395">
        <f t="shared" ref="T19:T44" si="46">J19/1000000</f>
        <v>1.9003099999999998E-2</v>
      </c>
      <c r="U19" s="396">
        <f t="shared" ref="U19:U44" si="47">K19/1000000</f>
        <v>1.6052E-2</v>
      </c>
      <c r="W19" s="394">
        <f t="shared" si="3"/>
        <v>1</v>
      </c>
      <c r="X19" s="395">
        <f t="shared" si="32"/>
        <v>1</v>
      </c>
      <c r="Y19" s="395">
        <f t="shared" si="33"/>
        <v>1</v>
      </c>
      <c r="Z19" s="395">
        <f t="shared" si="34"/>
        <v>1</v>
      </c>
      <c r="AA19" s="395">
        <f t="shared" si="35"/>
        <v>1</v>
      </c>
      <c r="AB19" s="395">
        <f t="shared" si="36"/>
        <v>0.66499607842901465</v>
      </c>
      <c r="AC19" s="395">
        <f t="shared" si="37"/>
        <v>0.32999215685802946</v>
      </c>
      <c r="AD19" s="395">
        <f t="shared" si="38"/>
        <v>0.2856343640847227</v>
      </c>
      <c r="AE19" s="396">
        <f t="shared" si="39"/>
        <v>0.24127657131141597</v>
      </c>
    </row>
    <row r="20" spans="1:31">
      <c r="A20" s="307" t="s">
        <v>153</v>
      </c>
      <c r="B20" s="163" t="s">
        <v>152</v>
      </c>
      <c r="C20" s="336">
        <v>12.48</v>
      </c>
      <c r="D20" s="161">
        <f t="shared" si="7"/>
        <v>12.48</v>
      </c>
      <c r="E20" s="335">
        <v>12.48</v>
      </c>
      <c r="F20" s="161">
        <f t="shared" si="4"/>
        <v>12.48</v>
      </c>
      <c r="G20" s="335">
        <v>12.48</v>
      </c>
      <c r="H20" s="161">
        <f t="shared" si="5"/>
        <v>1375.4549999999999</v>
      </c>
      <c r="I20" s="336">
        <v>2738.43</v>
      </c>
      <c r="J20" s="161">
        <f t="shared" si="6"/>
        <v>1722.2149999999999</v>
      </c>
      <c r="K20" s="336">
        <v>706</v>
      </c>
      <c r="M20" s="394">
        <f t="shared" si="2"/>
        <v>1.2480000000000001E-5</v>
      </c>
      <c r="N20" s="395">
        <f t="shared" si="40"/>
        <v>1.2480000000000001E-5</v>
      </c>
      <c r="O20" s="395">
        <f t="shared" si="41"/>
        <v>1.2480000000000001E-5</v>
      </c>
      <c r="P20" s="395">
        <f t="shared" si="42"/>
        <v>1.2480000000000001E-5</v>
      </c>
      <c r="Q20" s="395">
        <f t="shared" si="43"/>
        <v>1.2480000000000001E-5</v>
      </c>
      <c r="R20" s="395">
        <f t="shared" si="44"/>
        <v>1.3754549999999998E-3</v>
      </c>
      <c r="S20" s="395">
        <f t="shared" si="45"/>
        <v>2.73843E-3</v>
      </c>
      <c r="T20" s="395">
        <f t="shared" si="46"/>
        <v>1.7222149999999998E-3</v>
      </c>
      <c r="U20" s="396">
        <f t="shared" si="47"/>
        <v>7.0600000000000003E-4</v>
      </c>
      <c r="W20" s="394">
        <f t="shared" si="3"/>
        <v>1</v>
      </c>
      <c r="X20" s="395">
        <f t="shared" si="32"/>
        <v>1</v>
      </c>
      <c r="Y20" s="395">
        <f t="shared" si="33"/>
        <v>1</v>
      </c>
      <c r="Z20" s="395">
        <f t="shared" si="34"/>
        <v>1</v>
      </c>
      <c r="AA20" s="395">
        <f t="shared" si="35"/>
        <v>1</v>
      </c>
      <c r="AB20" s="395">
        <f t="shared" si="36"/>
        <v>110.21274038461536</v>
      </c>
      <c r="AC20" s="395">
        <f t="shared" si="37"/>
        <v>219.42548076923075</v>
      </c>
      <c r="AD20" s="395">
        <f t="shared" si="38"/>
        <v>137.99799679487177</v>
      </c>
      <c r="AE20" s="396">
        <f t="shared" si="39"/>
        <v>56.570512820512818</v>
      </c>
    </row>
    <row r="21" spans="1:31">
      <c r="A21" s="307" t="s">
        <v>154</v>
      </c>
      <c r="B21" s="163" t="s">
        <v>152</v>
      </c>
      <c r="C21" s="337" t="s">
        <v>209</v>
      </c>
      <c r="D21" s="337" t="s">
        <v>209</v>
      </c>
      <c r="E21" s="337" t="s">
        <v>209</v>
      </c>
      <c r="F21" s="337" t="s">
        <v>209</v>
      </c>
      <c r="G21" s="337" t="s">
        <v>209</v>
      </c>
      <c r="H21" s="337" t="s">
        <v>209</v>
      </c>
      <c r="I21" s="337" t="s">
        <v>209</v>
      </c>
      <c r="J21" s="337" t="s">
        <v>209</v>
      </c>
      <c r="K21" s="337" t="s">
        <v>209</v>
      </c>
      <c r="M21" s="394"/>
      <c r="N21" s="395"/>
      <c r="O21" s="395"/>
      <c r="P21" s="395"/>
      <c r="Q21" s="395"/>
      <c r="R21" s="395"/>
      <c r="S21" s="395"/>
      <c r="T21" s="395"/>
      <c r="U21" s="396"/>
      <c r="W21" s="394"/>
      <c r="X21" s="395"/>
      <c r="Y21" s="395"/>
      <c r="Z21" s="395"/>
      <c r="AA21" s="395"/>
      <c r="AB21" s="395"/>
      <c r="AC21" s="395"/>
      <c r="AD21" s="395"/>
      <c r="AE21" s="396"/>
    </row>
    <row r="22" spans="1:31">
      <c r="A22" s="307" t="s">
        <v>155</v>
      </c>
      <c r="B22" s="163" t="s">
        <v>152</v>
      </c>
      <c r="C22" s="336">
        <v>3687.21</v>
      </c>
      <c r="D22" s="161">
        <f t="shared" si="7"/>
        <v>3687.21</v>
      </c>
      <c r="E22" s="335">
        <v>3687.21</v>
      </c>
      <c r="F22" s="161">
        <f t="shared" si="4"/>
        <v>3687.21</v>
      </c>
      <c r="G22" s="335">
        <v>3687.21</v>
      </c>
      <c r="H22" s="161">
        <f t="shared" si="5"/>
        <v>4063.3449999999998</v>
      </c>
      <c r="I22" s="336">
        <v>4439.4799999999996</v>
      </c>
      <c r="J22" s="161">
        <f t="shared" si="6"/>
        <v>3868.24</v>
      </c>
      <c r="K22" s="336">
        <v>3297</v>
      </c>
      <c r="M22" s="394">
        <f t="shared" si="2"/>
        <v>3.6872100000000002E-3</v>
      </c>
      <c r="N22" s="395">
        <f t="shared" si="40"/>
        <v>3.6872100000000002E-3</v>
      </c>
      <c r="O22" s="395">
        <f t="shared" si="41"/>
        <v>3.6872100000000002E-3</v>
      </c>
      <c r="P22" s="395">
        <f t="shared" si="42"/>
        <v>3.6872100000000002E-3</v>
      </c>
      <c r="Q22" s="395">
        <f t="shared" si="43"/>
        <v>3.6872100000000002E-3</v>
      </c>
      <c r="R22" s="395">
        <f t="shared" si="44"/>
        <v>4.0633449999999995E-3</v>
      </c>
      <c r="S22" s="395">
        <f t="shared" si="45"/>
        <v>4.43948E-3</v>
      </c>
      <c r="T22" s="395">
        <f t="shared" si="46"/>
        <v>3.8682399999999998E-3</v>
      </c>
      <c r="U22" s="396">
        <f t="shared" si="47"/>
        <v>3.297E-3</v>
      </c>
      <c r="W22" s="394">
        <f t="shared" si="3"/>
        <v>1</v>
      </c>
      <c r="X22" s="395">
        <f t="shared" ref="X22:X23" si="48">+N22/$M22</f>
        <v>1</v>
      </c>
      <c r="Y22" s="395">
        <f t="shared" ref="Y22:Y23" si="49">+O22/$M22</f>
        <v>1</v>
      </c>
      <c r="Z22" s="395">
        <f t="shared" ref="Z22:Z23" si="50">+P22/$M22</f>
        <v>1</v>
      </c>
      <c r="AA22" s="395">
        <f t="shared" ref="AA22:AA23" si="51">+Q22/$M22</f>
        <v>1</v>
      </c>
      <c r="AB22" s="395">
        <f t="shared" ref="AB22:AB23" si="52">+R22/$M22</f>
        <v>1.102010734403519</v>
      </c>
      <c r="AC22" s="395">
        <f t="shared" ref="AC22:AC23" si="53">+S22/$M22</f>
        <v>1.2040214688070383</v>
      </c>
      <c r="AD22" s="395">
        <f t="shared" ref="AD22:AD23" si="54">+T22/$M22</f>
        <v>1.0490967425234796</v>
      </c>
      <c r="AE22" s="396">
        <f t="shared" ref="AE22:AE23" si="55">+U22/$M22</f>
        <v>0.89417201623992115</v>
      </c>
    </row>
    <row r="23" spans="1:31">
      <c r="A23" s="338"/>
      <c r="B23" s="314" t="s">
        <v>88</v>
      </c>
      <c r="C23" s="315">
        <v>71859.14</v>
      </c>
      <c r="D23" s="316">
        <f t="shared" si="7"/>
        <v>71859.14</v>
      </c>
      <c r="E23" s="317">
        <v>71859.14</v>
      </c>
      <c r="F23" s="316">
        <f t="shared" si="4"/>
        <v>71859.14</v>
      </c>
      <c r="G23" s="317">
        <v>71859.14</v>
      </c>
      <c r="H23" s="316">
        <f t="shared" si="5"/>
        <v>50550.39</v>
      </c>
      <c r="I23" s="318">
        <v>29241.64</v>
      </c>
      <c r="J23" s="316">
        <f t="shared" si="6"/>
        <v>27735.760000000002</v>
      </c>
      <c r="K23" s="318">
        <v>26229.88</v>
      </c>
      <c r="M23" s="397">
        <f t="shared" si="2"/>
        <v>7.1859140000000002E-2</v>
      </c>
      <c r="N23" s="398">
        <f t="shared" si="40"/>
        <v>7.1859140000000002E-2</v>
      </c>
      <c r="O23" s="398">
        <f t="shared" si="41"/>
        <v>7.1859140000000002E-2</v>
      </c>
      <c r="P23" s="398">
        <f t="shared" si="42"/>
        <v>7.1859140000000002E-2</v>
      </c>
      <c r="Q23" s="398">
        <f t="shared" si="43"/>
        <v>7.1859140000000002E-2</v>
      </c>
      <c r="R23" s="398">
        <f t="shared" si="44"/>
        <v>5.0550390000000001E-2</v>
      </c>
      <c r="S23" s="398">
        <f t="shared" si="45"/>
        <v>2.9241639999999999E-2</v>
      </c>
      <c r="T23" s="398">
        <f t="shared" si="46"/>
        <v>2.7735760000000002E-2</v>
      </c>
      <c r="U23" s="399">
        <f t="shared" si="47"/>
        <v>2.6229880000000001E-2</v>
      </c>
      <c r="W23" s="397">
        <f t="shared" si="3"/>
        <v>1</v>
      </c>
      <c r="X23" s="398">
        <f t="shared" si="48"/>
        <v>1</v>
      </c>
      <c r="Y23" s="398">
        <f t="shared" si="49"/>
        <v>1</v>
      </c>
      <c r="Z23" s="398">
        <f t="shared" si="50"/>
        <v>1</v>
      </c>
      <c r="AA23" s="398">
        <f t="shared" si="51"/>
        <v>1</v>
      </c>
      <c r="AB23" s="398">
        <f t="shared" si="52"/>
        <v>0.70346500111189747</v>
      </c>
      <c r="AC23" s="398">
        <f t="shared" si="53"/>
        <v>0.40693000222379505</v>
      </c>
      <c r="AD23" s="398">
        <f t="shared" si="54"/>
        <v>0.38597400414199223</v>
      </c>
      <c r="AE23" s="399">
        <f t="shared" si="55"/>
        <v>0.36501800606018941</v>
      </c>
    </row>
    <row r="24" spans="1:31">
      <c r="A24" s="319" t="s">
        <v>153</v>
      </c>
      <c r="B24" s="320" t="s">
        <v>153</v>
      </c>
      <c r="C24" s="321" t="s">
        <v>84</v>
      </c>
      <c r="D24" s="321" t="s">
        <v>84</v>
      </c>
      <c r="E24" s="321" t="s">
        <v>84</v>
      </c>
      <c r="F24" s="321" t="s">
        <v>84</v>
      </c>
      <c r="G24" s="321" t="s">
        <v>84</v>
      </c>
      <c r="H24" s="321" t="s">
        <v>84</v>
      </c>
      <c r="I24" s="321" t="s">
        <v>84</v>
      </c>
      <c r="J24" s="321" t="s">
        <v>84</v>
      </c>
      <c r="K24" s="321" t="s">
        <v>84</v>
      </c>
      <c r="M24" s="391"/>
      <c r="N24" s="392"/>
      <c r="O24" s="392"/>
      <c r="P24" s="392"/>
      <c r="Q24" s="392"/>
      <c r="R24" s="392"/>
      <c r="S24" s="392"/>
      <c r="T24" s="392"/>
      <c r="U24" s="393"/>
      <c r="W24" s="391"/>
      <c r="X24" s="392"/>
      <c r="Y24" s="392"/>
      <c r="Z24" s="392"/>
      <c r="AA24" s="392"/>
      <c r="AB24" s="392"/>
      <c r="AC24" s="392"/>
      <c r="AD24" s="392"/>
      <c r="AE24" s="393"/>
    </row>
    <row r="25" spans="1:31">
      <c r="A25" s="319" t="s">
        <v>146</v>
      </c>
      <c r="B25" s="320" t="s">
        <v>153</v>
      </c>
      <c r="C25" s="339">
        <v>917.75</v>
      </c>
      <c r="D25" s="340">
        <f t="shared" si="7"/>
        <v>917.75</v>
      </c>
      <c r="E25" s="341">
        <v>917.75</v>
      </c>
      <c r="F25" s="340">
        <f t="shared" si="4"/>
        <v>917.75</v>
      </c>
      <c r="G25" s="341">
        <v>917.75</v>
      </c>
      <c r="H25" s="340">
        <f t="shared" si="5"/>
        <v>1108.1799999999998</v>
      </c>
      <c r="I25" s="342">
        <v>1298.6099999999999</v>
      </c>
      <c r="J25" s="340">
        <f t="shared" si="6"/>
        <v>1219.2750000000001</v>
      </c>
      <c r="K25" s="342">
        <v>1139.94</v>
      </c>
      <c r="M25" s="394">
        <f t="shared" si="2"/>
        <v>9.1774999999999995E-4</v>
      </c>
      <c r="N25" s="395">
        <f t="shared" si="40"/>
        <v>9.1774999999999995E-4</v>
      </c>
      <c r="O25" s="395">
        <f t="shared" si="41"/>
        <v>9.1774999999999995E-4</v>
      </c>
      <c r="P25" s="395">
        <f t="shared" si="42"/>
        <v>9.1774999999999995E-4</v>
      </c>
      <c r="Q25" s="395">
        <f t="shared" si="43"/>
        <v>9.1774999999999995E-4</v>
      </c>
      <c r="R25" s="395">
        <f t="shared" si="44"/>
        <v>1.1081799999999998E-3</v>
      </c>
      <c r="S25" s="395">
        <f t="shared" si="45"/>
        <v>1.29861E-3</v>
      </c>
      <c r="T25" s="395">
        <f t="shared" si="46"/>
        <v>1.2192750000000001E-3</v>
      </c>
      <c r="U25" s="396">
        <f t="shared" si="47"/>
        <v>1.1399400000000001E-3</v>
      </c>
      <c r="W25" s="394">
        <f t="shared" si="3"/>
        <v>1</v>
      </c>
      <c r="X25" s="395">
        <f t="shared" ref="X25:X27" si="56">+N25/$M25</f>
        <v>1</v>
      </c>
      <c r="Y25" s="395">
        <f t="shared" ref="Y25:Y27" si="57">+O25/$M25</f>
        <v>1</v>
      </c>
      <c r="Z25" s="395">
        <f t="shared" ref="Z25:Z27" si="58">+P25/$M25</f>
        <v>1</v>
      </c>
      <c r="AA25" s="395">
        <f t="shared" ref="AA25:AA27" si="59">+Q25/$M25</f>
        <v>1</v>
      </c>
      <c r="AB25" s="395">
        <f t="shared" ref="AB25:AB27" si="60">+R25/$M25</f>
        <v>1.2074965949332606</v>
      </c>
      <c r="AC25" s="395">
        <f t="shared" ref="AC25:AC27" si="61">+S25/$M25</f>
        <v>1.4149931898665213</v>
      </c>
      <c r="AD25" s="395">
        <f t="shared" ref="AD25:AD27" si="62">+T25/$M25</f>
        <v>1.3285480795423592</v>
      </c>
      <c r="AE25" s="396">
        <f t="shared" ref="AE25:AE27" si="63">+U25/$M25</f>
        <v>1.2421029692181969</v>
      </c>
    </row>
    <row r="26" spans="1:31">
      <c r="A26" s="319" t="s">
        <v>157</v>
      </c>
      <c r="B26" s="320" t="s">
        <v>153</v>
      </c>
      <c r="C26" s="342">
        <v>7739.04</v>
      </c>
      <c r="D26" s="340">
        <f t="shared" si="7"/>
        <v>7739.04</v>
      </c>
      <c r="E26" s="341">
        <v>7739.04</v>
      </c>
      <c r="F26" s="340">
        <f t="shared" si="4"/>
        <v>7739.04</v>
      </c>
      <c r="G26" s="341">
        <v>7739.04</v>
      </c>
      <c r="H26" s="340">
        <f t="shared" si="5"/>
        <v>7635.75</v>
      </c>
      <c r="I26" s="342">
        <v>7532.46</v>
      </c>
      <c r="J26" s="340">
        <f t="shared" si="6"/>
        <v>7934.23</v>
      </c>
      <c r="K26" s="342">
        <v>8336</v>
      </c>
      <c r="M26" s="394">
        <f t="shared" si="2"/>
        <v>7.73904E-3</v>
      </c>
      <c r="N26" s="395">
        <f t="shared" si="40"/>
        <v>7.73904E-3</v>
      </c>
      <c r="O26" s="395">
        <f t="shared" si="41"/>
        <v>7.73904E-3</v>
      </c>
      <c r="P26" s="395">
        <f t="shared" si="42"/>
        <v>7.73904E-3</v>
      </c>
      <c r="Q26" s="395">
        <f t="shared" si="43"/>
        <v>7.73904E-3</v>
      </c>
      <c r="R26" s="395">
        <f t="shared" si="44"/>
        <v>7.6357500000000002E-3</v>
      </c>
      <c r="S26" s="395">
        <f t="shared" si="45"/>
        <v>7.5324600000000004E-3</v>
      </c>
      <c r="T26" s="395">
        <f t="shared" si="46"/>
        <v>7.9342299999999987E-3</v>
      </c>
      <c r="U26" s="396">
        <f t="shared" si="47"/>
        <v>8.3359999999999997E-3</v>
      </c>
      <c r="W26" s="394">
        <f t="shared" si="3"/>
        <v>1</v>
      </c>
      <c r="X26" s="395">
        <f t="shared" si="56"/>
        <v>1</v>
      </c>
      <c r="Y26" s="395">
        <f t="shared" si="57"/>
        <v>1</v>
      </c>
      <c r="Z26" s="395">
        <f t="shared" si="58"/>
        <v>1</v>
      </c>
      <c r="AA26" s="395">
        <f t="shared" si="59"/>
        <v>1</v>
      </c>
      <c r="AB26" s="395">
        <f t="shared" si="60"/>
        <v>0.98665338336537867</v>
      </c>
      <c r="AC26" s="395">
        <f t="shared" si="61"/>
        <v>0.97330676673075733</v>
      </c>
      <c r="AD26" s="395">
        <f t="shared" si="62"/>
        <v>1.0252214744981287</v>
      </c>
      <c r="AE26" s="396">
        <f t="shared" si="63"/>
        <v>1.0771361822655006</v>
      </c>
    </row>
    <row r="27" spans="1:31">
      <c r="A27" s="319" t="s">
        <v>152</v>
      </c>
      <c r="B27" s="320" t="s">
        <v>153</v>
      </c>
      <c r="C27" s="342">
        <v>420.26</v>
      </c>
      <c r="D27" s="340">
        <f t="shared" si="7"/>
        <v>420.26</v>
      </c>
      <c r="E27" s="341">
        <v>420.26</v>
      </c>
      <c r="F27" s="340">
        <f t="shared" si="4"/>
        <v>420.26</v>
      </c>
      <c r="G27" s="341">
        <v>420.26</v>
      </c>
      <c r="H27" s="340">
        <f t="shared" si="5"/>
        <v>654.66499999999996</v>
      </c>
      <c r="I27" s="342">
        <v>889.07</v>
      </c>
      <c r="J27" s="340">
        <f t="shared" si="6"/>
        <v>530.53500000000008</v>
      </c>
      <c r="K27" s="342">
        <v>172</v>
      </c>
      <c r="M27" s="394">
        <f t="shared" si="2"/>
        <v>4.2025999999999999E-4</v>
      </c>
      <c r="N27" s="395">
        <f t="shared" si="40"/>
        <v>4.2025999999999999E-4</v>
      </c>
      <c r="O27" s="395">
        <f t="shared" si="41"/>
        <v>4.2025999999999999E-4</v>
      </c>
      <c r="P27" s="395">
        <f t="shared" si="42"/>
        <v>4.2025999999999999E-4</v>
      </c>
      <c r="Q27" s="395">
        <f t="shared" si="43"/>
        <v>4.2025999999999999E-4</v>
      </c>
      <c r="R27" s="395">
        <f t="shared" si="44"/>
        <v>6.5466499999999991E-4</v>
      </c>
      <c r="S27" s="395">
        <f t="shared" si="45"/>
        <v>8.8907000000000005E-4</v>
      </c>
      <c r="T27" s="395">
        <f t="shared" si="46"/>
        <v>5.3053500000000006E-4</v>
      </c>
      <c r="U27" s="396">
        <f t="shared" si="47"/>
        <v>1.7200000000000001E-4</v>
      </c>
      <c r="W27" s="394">
        <f t="shared" si="3"/>
        <v>1</v>
      </c>
      <c r="X27" s="395">
        <f t="shared" si="56"/>
        <v>1</v>
      </c>
      <c r="Y27" s="395">
        <f t="shared" si="57"/>
        <v>1</v>
      </c>
      <c r="Z27" s="395">
        <f t="shared" si="58"/>
        <v>1</v>
      </c>
      <c r="AA27" s="395">
        <f t="shared" si="59"/>
        <v>1</v>
      </c>
      <c r="AB27" s="395">
        <f t="shared" si="60"/>
        <v>1.5577618617046589</v>
      </c>
      <c r="AC27" s="395">
        <f t="shared" si="61"/>
        <v>2.1155237234093183</v>
      </c>
      <c r="AD27" s="395">
        <f t="shared" si="62"/>
        <v>1.2623970875172514</v>
      </c>
      <c r="AE27" s="396">
        <f t="shared" si="63"/>
        <v>0.40927045162518444</v>
      </c>
    </row>
    <row r="28" spans="1:31">
      <c r="A28" s="319" t="s">
        <v>154</v>
      </c>
      <c r="B28" s="320" t="s">
        <v>153</v>
      </c>
      <c r="C28" s="343" t="s">
        <v>209</v>
      </c>
      <c r="D28" s="343" t="s">
        <v>209</v>
      </c>
      <c r="E28" s="343" t="s">
        <v>209</v>
      </c>
      <c r="F28" s="343" t="s">
        <v>209</v>
      </c>
      <c r="G28" s="343" t="s">
        <v>209</v>
      </c>
      <c r="H28" s="343" t="s">
        <v>209</v>
      </c>
      <c r="I28" s="343" t="s">
        <v>209</v>
      </c>
      <c r="J28" s="343" t="s">
        <v>209</v>
      </c>
      <c r="K28" s="343" t="s">
        <v>209</v>
      </c>
      <c r="M28" s="394"/>
      <c r="N28" s="395"/>
      <c r="O28" s="395"/>
      <c r="P28" s="395"/>
      <c r="Q28" s="395"/>
      <c r="R28" s="395"/>
      <c r="S28" s="395"/>
      <c r="T28" s="395"/>
      <c r="U28" s="396"/>
      <c r="W28" s="394"/>
      <c r="X28" s="395"/>
      <c r="Y28" s="395"/>
      <c r="Z28" s="395"/>
      <c r="AA28" s="395"/>
      <c r="AB28" s="395"/>
      <c r="AC28" s="395"/>
      <c r="AD28" s="395"/>
      <c r="AE28" s="396"/>
    </row>
    <row r="29" spans="1:31">
      <c r="A29" s="319" t="s">
        <v>155</v>
      </c>
      <c r="B29" s="320" t="s">
        <v>153</v>
      </c>
      <c r="C29" s="342">
        <v>1846.79</v>
      </c>
      <c r="D29" s="340">
        <f t="shared" si="7"/>
        <v>1846.79</v>
      </c>
      <c r="E29" s="341">
        <v>1846.79</v>
      </c>
      <c r="F29" s="340">
        <f t="shared" si="4"/>
        <v>1846.79</v>
      </c>
      <c r="G29" s="341">
        <v>1846.79</v>
      </c>
      <c r="H29" s="340">
        <f t="shared" si="5"/>
        <v>2744.6800000000003</v>
      </c>
      <c r="I29" s="342">
        <v>3642.57</v>
      </c>
      <c r="J29" s="340">
        <f t="shared" si="6"/>
        <v>2664.2849999999999</v>
      </c>
      <c r="K29" s="342">
        <v>1686</v>
      </c>
      <c r="M29" s="394">
        <f t="shared" si="2"/>
        <v>1.8467900000000001E-3</v>
      </c>
      <c r="N29" s="395">
        <f t="shared" si="40"/>
        <v>1.8467900000000001E-3</v>
      </c>
      <c r="O29" s="395">
        <f t="shared" si="41"/>
        <v>1.8467900000000001E-3</v>
      </c>
      <c r="P29" s="395">
        <f t="shared" si="42"/>
        <v>1.8467900000000001E-3</v>
      </c>
      <c r="Q29" s="395">
        <f t="shared" si="43"/>
        <v>1.8467900000000001E-3</v>
      </c>
      <c r="R29" s="395">
        <f t="shared" si="44"/>
        <v>2.7446800000000002E-3</v>
      </c>
      <c r="S29" s="395">
        <f t="shared" si="45"/>
        <v>3.6425700000000004E-3</v>
      </c>
      <c r="T29" s="395">
        <f t="shared" si="46"/>
        <v>2.6642849999999997E-3</v>
      </c>
      <c r="U29" s="396">
        <f t="shared" si="47"/>
        <v>1.686E-3</v>
      </c>
      <c r="W29" s="394">
        <f t="shared" si="3"/>
        <v>1</v>
      </c>
      <c r="X29" s="395">
        <f t="shared" ref="X29:X30" si="64">+N29/$M29</f>
        <v>1</v>
      </c>
      <c r="Y29" s="395">
        <f t="shared" ref="Y29:Y30" si="65">+O29/$M29</f>
        <v>1</v>
      </c>
      <c r="Z29" s="395">
        <f t="shared" ref="Z29:Z30" si="66">+P29/$M29</f>
        <v>1</v>
      </c>
      <c r="AA29" s="395">
        <f t="shared" ref="AA29:AA30" si="67">+Q29/$M29</f>
        <v>1</v>
      </c>
      <c r="AB29" s="395">
        <f t="shared" ref="AB29:AB30" si="68">+R29/$M29</f>
        <v>1.4861895505173843</v>
      </c>
      <c r="AC29" s="395">
        <f t="shared" ref="AC29:AC30" si="69">+S29/$M29</f>
        <v>1.9723791010347687</v>
      </c>
      <c r="AD29" s="395">
        <f t="shared" ref="AD29:AD30" si="70">+T29/$M29</f>
        <v>1.4426572593527145</v>
      </c>
      <c r="AE29" s="396">
        <f t="shared" ref="AE29:AE30" si="71">+U29/$M29</f>
        <v>0.912935417670661</v>
      </c>
    </row>
    <row r="30" spans="1:31">
      <c r="A30" s="327"/>
      <c r="B30" s="328" t="s">
        <v>88</v>
      </c>
      <c r="C30" s="344">
        <v>10923.83</v>
      </c>
      <c r="D30" s="345">
        <f t="shared" si="7"/>
        <v>10923.83</v>
      </c>
      <c r="E30" s="346">
        <v>10923.83</v>
      </c>
      <c r="F30" s="345">
        <f t="shared" si="4"/>
        <v>10923.83</v>
      </c>
      <c r="G30" s="346">
        <v>10923.83</v>
      </c>
      <c r="H30" s="345">
        <f t="shared" si="5"/>
        <v>12143.27</v>
      </c>
      <c r="I30" s="344">
        <v>13362.71</v>
      </c>
      <c r="J30" s="345">
        <f t="shared" si="6"/>
        <v>12348.325000000001</v>
      </c>
      <c r="K30" s="344">
        <v>11333.94</v>
      </c>
      <c r="M30" s="397">
        <f t="shared" si="2"/>
        <v>1.0923830000000001E-2</v>
      </c>
      <c r="N30" s="398">
        <f t="shared" si="40"/>
        <v>1.0923830000000001E-2</v>
      </c>
      <c r="O30" s="398">
        <f t="shared" si="41"/>
        <v>1.0923830000000001E-2</v>
      </c>
      <c r="P30" s="398">
        <f t="shared" si="42"/>
        <v>1.0923830000000001E-2</v>
      </c>
      <c r="Q30" s="398">
        <f t="shared" si="43"/>
        <v>1.0923830000000001E-2</v>
      </c>
      <c r="R30" s="398">
        <f t="shared" si="44"/>
        <v>1.2143270000000001E-2</v>
      </c>
      <c r="S30" s="398">
        <f t="shared" si="45"/>
        <v>1.336271E-2</v>
      </c>
      <c r="T30" s="398">
        <f t="shared" si="46"/>
        <v>1.2348325E-2</v>
      </c>
      <c r="U30" s="399">
        <f t="shared" si="47"/>
        <v>1.1333940000000001E-2</v>
      </c>
      <c r="W30" s="397">
        <f t="shared" si="3"/>
        <v>1</v>
      </c>
      <c r="X30" s="398">
        <f t="shared" si="64"/>
        <v>1</v>
      </c>
      <c r="Y30" s="398">
        <f t="shared" si="65"/>
        <v>1</v>
      </c>
      <c r="Z30" s="398">
        <f t="shared" si="66"/>
        <v>1</v>
      </c>
      <c r="AA30" s="398">
        <f t="shared" si="67"/>
        <v>1</v>
      </c>
      <c r="AB30" s="398">
        <f t="shared" si="68"/>
        <v>1.1116311769773055</v>
      </c>
      <c r="AC30" s="398">
        <f t="shared" si="69"/>
        <v>1.223262353954611</v>
      </c>
      <c r="AD30" s="398">
        <f t="shared" si="70"/>
        <v>1.1304025236569957</v>
      </c>
      <c r="AE30" s="399">
        <f t="shared" si="71"/>
        <v>1.0375426933593803</v>
      </c>
    </row>
    <row r="31" spans="1:31">
      <c r="A31" s="307" t="s">
        <v>154</v>
      </c>
      <c r="B31" s="163" t="s">
        <v>154</v>
      </c>
      <c r="C31" s="333" t="s">
        <v>149</v>
      </c>
      <c r="D31" s="333" t="s">
        <v>149</v>
      </c>
      <c r="E31" s="333" t="s">
        <v>149</v>
      </c>
      <c r="F31" s="333" t="s">
        <v>149</v>
      </c>
      <c r="G31" s="333" t="s">
        <v>149</v>
      </c>
      <c r="H31" s="333" t="s">
        <v>149</v>
      </c>
      <c r="I31" s="333" t="s">
        <v>149</v>
      </c>
      <c r="J31" s="333" t="s">
        <v>149</v>
      </c>
      <c r="K31" s="333" t="s">
        <v>149</v>
      </c>
      <c r="M31" s="391"/>
      <c r="N31" s="392"/>
      <c r="O31" s="392"/>
      <c r="P31" s="392"/>
      <c r="Q31" s="392"/>
      <c r="R31" s="392"/>
      <c r="S31" s="392"/>
      <c r="T31" s="392"/>
      <c r="U31" s="393"/>
      <c r="W31" s="391"/>
      <c r="X31" s="392"/>
      <c r="Y31" s="392"/>
      <c r="Z31" s="392"/>
      <c r="AA31" s="392"/>
      <c r="AB31" s="392"/>
      <c r="AC31" s="392"/>
      <c r="AD31" s="392"/>
      <c r="AE31" s="393"/>
    </row>
    <row r="32" spans="1:31">
      <c r="A32" s="307" t="s">
        <v>146</v>
      </c>
      <c r="B32" s="163" t="s">
        <v>154</v>
      </c>
      <c r="C32" s="347">
        <v>691.2</v>
      </c>
      <c r="D32" s="126">
        <f t="shared" si="7"/>
        <v>691.2</v>
      </c>
      <c r="E32" s="348">
        <v>691.2</v>
      </c>
      <c r="F32" s="126">
        <f t="shared" si="4"/>
        <v>691.2</v>
      </c>
      <c r="G32" s="348">
        <v>691.2</v>
      </c>
      <c r="H32" s="126">
        <f t="shared" si="5"/>
        <v>555.9325</v>
      </c>
      <c r="I32" s="347">
        <v>420.66500000000002</v>
      </c>
      <c r="J32" s="126">
        <f t="shared" si="6"/>
        <v>574.38499999999999</v>
      </c>
      <c r="K32" s="347">
        <v>728.10500000000002</v>
      </c>
      <c r="M32" s="394">
        <f t="shared" si="2"/>
        <v>6.912E-4</v>
      </c>
      <c r="N32" s="395">
        <f t="shared" si="40"/>
        <v>6.912E-4</v>
      </c>
      <c r="O32" s="395">
        <f t="shared" si="41"/>
        <v>6.912E-4</v>
      </c>
      <c r="P32" s="395">
        <f t="shared" si="42"/>
        <v>6.912E-4</v>
      </c>
      <c r="Q32" s="395">
        <f t="shared" si="43"/>
        <v>6.912E-4</v>
      </c>
      <c r="R32" s="395">
        <f t="shared" si="44"/>
        <v>5.5593250000000004E-4</v>
      </c>
      <c r="S32" s="395">
        <f t="shared" si="45"/>
        <v>4.2066500000000003E-4</v>
      </c>
      <c r="T32" s="395">
        <f t="shared" si="46"/>
        <v>5.7438499999999996E-4</v>
      </c>
      <c r="U32" s="396">
        <f t="shared" si="47"/>
        <v>7.2810500000000005E-4</v>
      </c>
      <c r="W32" s="394">
        <f t="shared" si="3"/>
        <v>1</v>
      </c>
      <c r="X32" s="395">
        <f t="shared" ref="X32:X37" si="72">+N32/$M32</f>
        <v>1</v>
      </c>
      <c r="Y32" s="395">
        <f t="shared" ref="Y32:Y37" si="73">+O32/$M32</f>
        <v>1</v>
      </c>
      <c r="Z32" s="395">
        <f t="shared" ref="Z32:Z37" si="74">+P32/$M32</f>
        <v>1</v>
      </c>
      <c r="AA32" s="395">
        <f t="shared" ref="AA32:AA37" si="75">+Q32/$M32</f>
        <v>1</v>
      </c>
      <c r="AB32" s="395">
        <f t="shared" ref="AB32:AB37" si="76">+R32/$M32</f>
        <v>0.80430049189814823</v>
      </c>
      <c r="AC32" s="395">
        <f t="shared" ref="AC32:AC37" si="77">+S32/$M32</f>
        <v>0.60860098379629635</v>
      </c>
      <c r="AD32" s="395">
        <f t="shared" ref="AD32:AD37" si="78">+T32/$M32</f>
        <v>0.83099681712962958</v>
      </c>
      <c r="AE32" s="396">
        <f t="shared" ref="AE32:AE37" si="79">+U32/$M32</f>
        <v>1.0533926504629629</v>
      </c>
    </row>
    <row r="33" spans="1:31">
      <c r="A33" s="307" t="s">
        <v>157</v>
      </c>
      <c r="B33" s="163" t="s">
        <v>154</v>
      </c>
      <c r="C33" s="349">
        <v>9692.42</v>
      </c>
      <c r="D33" s="126">
        <f t="shared" si="7"/>
        <v>9692.42</v>
      </c>
      <c r="E33" s="350">
        <v>9692.42</v>
      </c>
      <c r="F33" s="126">
        <f t="shared" si="4"/>
        <v>9692.42</v>
      </c>
      <c r="G33" s="350">
        <v>9692.42</v>
      </c>
      <c r="H33" s="126">
        <f t="shared" si="5"/>
        <v>6006.2650000000003</v>
      </c>
      <c r="I33" s="349">
        <v>2320.11</v>
      </c>
      <c r="J33" s="126">
        <f t="shared" si="6"/>
        <v>8269.5550000000003</v>
      </c>
      <c r="K33" s="349">
        <v>14219</v>
      </c>
      <c r="M33" s="394">
        <f t="shared" si="2"/>
        <v>9.6924200000000002E-3</v>
      </c>
      <c r="N33" s="395">
        <f t="shared" si="40"/>
        <v>9.6924200000000002E-3</v>
      </c>
      <c r="O33" s="395">
        <f t="shared" si="41"/>
        <v>9.6924200000000002E-3</v>
      </c>
      <c r="P33" s="395">
        <f t="shared" si="42"/>
        <v>9.6924200000000002E-3</v>
      </c>
      <c r="Q33" s="395">
        <f t="shared" si="43"/>
        <v>9.6924200000000002E-3</v>
      </c>
      <c r="R33" s="395">
        <f t="shared" si="44"/>
        <v>6.0062650000000002E-3</v>
      </c>
      <c r="S33" s="395">
        <f t="shared" si="45"/>
        <v>2.3201100000000002E-3</v>
      </c>
      <c r="T33" s="395">
        <f t="shared" si="46"/>
        <v>8.2695549999999996E-3</v>
      </c>
      <c r="U33" s="396">
        <f t="shared" si="47"/>
        <v>1.4219000000000001E-2</v>
      </c>
      <c r="W33" s="394">
        <f t="shared" si="3"/>
        <v>1</v>
      </c>
      <c r="X33" s="395">
        <f t="shared" si="72"/>
        <v>1</v>
      </c>
      <c r="Y33" s="395">
        <f t="shared" si="73"/>
        <v>1</v>
      </c>
      <c r="Z33" s="395">
        <f t="shared" si="74"/>
        <v>1</v>
      </c>
      <c r="AA33" s="395">
        <f t="shared" si="75"/>
        <v>1</v>
      </c>
      <c r="AB33" s="395">
        <f t="shared" si="76"/>
        <v>0.61968682743834869</v>
      </c>
      <c r="AC33" s="395">
        <f t="shared" si="77"/>
        <v>0.23937365487669748</v>
      </c>
      <c r="AD33" s="395">
        <f t="shared" si="78"/>
        <v>0.85319816929105419</v>
      </c>
      <c r="AE33" s="396">
        <f t="shared" si="79"/>
        <v>1.467022683705411</v>
      </c>
    </row>
    <row r="34" spans="1:31">
      <c r="A34" s="307" t="s">
        <v>152</v>
      </c>
      <c r="B34" s="163" t="s">
        <v>154</v>
      </c>
      <c r="C34" s="349">
        <v>614.61</v>
      </c>
      <c r="D34" s="126">
        <f>AVERAGE(C34,E34)</f>
        <v>614.61</v>
      </c>
      <c r="E34" s="350">
        <v>614.61</v>
      </c>
      <c r="F34" s="126">
        <f t="shared" si="4"/>
        <v>614.61</v>
      </c>
      <c r="G34" s="350">
        <v>614.61</v>
      </c>
      <c r="H34" s="126">
        <f t="shared" si="5"/>
        <v>481.88499999999999</v>
      </c>
      <c r="I34" s="349">
        <v>349.16</v>
      </c>
      <c r="J34" s="126">
        <f t="shared" si="6"/>
        <v>314.58000000000004</v>
      </c>
      <c r="K34" s="349">
        <v>280</v>
      </c>
      <c r="M34" s="394">
        <f t="shared" si="2"/>
        <v>6.1461000000000003E-4</v>
      </c>
      <c r="N34" s="395">
        <f t="shared" si="40"/>
        <v>6.1461000000000003E-4</v>
      </c>
      <c r="O34" s="395">
        <f t="shared" si="41"/>
        <v>6.1461000000000003E-4</v>
      </c>
      <c r="P34" s="395">
        <f t="shared" si="42"/>
        <v>6.1461000000000003E-4</v>
      </c>
      <c r="Q34" s="395">
        <f t="shared" si="43"/>
        <v>6.1461000000000003E-4</v>
      </c>
      <c r="R34" s="395">
        <f t="shared" si="44"/>
        <v>4.8188499999999998E-4</v>
      </c>
      <c r="S34" s="395">
        <f t="shared" si="45"/>
        <v>3.4916000000000005E-4</v>
      </c>
      <c r="T34" s="395">
        <f t="shared" si="46"/>
        <v>3.1458000000000007E-4</v>
      </c>
      <c r="U34" s="396">
        <f t="shared" si="47"/>
        <v>2.7999999999999998E-4</v>
      </c>
      <c r="W34" s="394">
        <f t="shared" si="3"/>
        <v>1</v>
      </c>
      <c r="X34" s="395">
        <f t="shared" si="72"/>
        <v>1</v>
      </c>
      <c r="Y34" s="395">
        <f t="shared" si="73"/>
        <v>1</v>
      </c>
      <c r="Z34" s="395">
        <f t="shared" si="74"/>
        <v>1</v>
      </c>
      <c r="AA34" s="395">
        <f t="shared" si="75"/>
        <v>1</v>
      </c>
      <c r="AB34" s="395">
        <f t="shared" si="76"/>
        <v>0.78405004799791733</v>
      </c>
      <c r="AC34" s="395">
        <f t="shared" si="77"/>
        <v>0.56810009599583478</v>
      </c>
      <c r="AD34" s="395">
        <f t="shared" si="78"/>
        <v>0.51183677453995224</v>
      </c>
      <c r="AE34" s="396">
        <f t="shared" si="79"/>
        <v>0.45557345308406949</v>
      </c>
    </row>
    <row r="35" spans="1:31">
      <c r="A35" s="307" t="s">
        <v>153</v>
      </c>
      <c r="B35" s="163" t="s">
        <v>154</v>
      </c>
      <c r="C35" s="349">
        <v>275.76</v>
      </c>
      <c r="D35" s="126">
        <f t="shared" si="7"/>
        <v>275.76</v>
      </c>
      <c r="E35" s="350">
        <v>275.76</v>
      </c>
      <c r="F35" s="126">
        <f t="shared" si="4"/>
        <v>275.76</v>
      </c>
      <c r="G35" s="350">
        <v>275.76</v>
      </c>
      <c r="H35" s="126">
        <f t="shared" si="5"/>
        <v>261.45</v>
      </c>
      <c r="I35" s="349">
        <v>247.14</v>
      </c>
      <c r="J35" s="126">
        <f t="shared" si="6"/>
        <v>345.57</v>
      </c>
      <c r="K35" s="349">
        <v>444</v>
      </c>
      <c r="M35" s="394">
        <f t="shared" si="2"/>
        <v>2.7576E-4</v>
      </c>
      <c r="N35" s="395">
        <f t="shared" si="40"/>
        <v>2.7576E-4</v>
      </c>
      <c r="O35" s="395">
        <f t="shared" si="41"/>
        <v>2.7576E-4</v>
      </c>
      <c r="P35" s="395">
        <f t="shared" si="42"/>
        <v>2.7576E-4</v>
      </c>
      <c r="Q35" s="395">
        <f t="shared" si="43"/>
        <v>2.7576E-4</v>
      </c>
      <c r="R35" s="395">
        <f t="shared" si="44"/>
        <v>2.6144999999999999E-4</v>
      </c>
      <c r="S35" s="395">
        <f t="shared" si="45"/>
        <v>2.4713999999999997E-4</v>
      </c>
      <c r="T35" s="395">
        <f t="shared" si="46"/>
        <v>3.4557000000000001E-4</v>
      </c>
      <c r="U35" s="396">
        <f t="shared" si="47"/>
        <v>4.44E-4</v>
      </c>
      <c r="W35" s="394">
        <f t="shared" si="3"/>
        <v>1</v>
      </c>
      <c r="X35" s="395">
        <f t="shared" si="72"/>
        <v>1</v>
      </c>
      <c r="Y35" s="395">
        <f t="shared" si="73"/>
        <v>1</v>
      </c>
      <c r="Z35" s="395">
        <f t="shared" si="74"/>
        <v>1</v>
      </c>
      <c r="AA35" s="395">
        <f t="shared" si="75"/>
        <v>1</v>
      </c>
      <c r="AB35" s="395">
        <f t="shared" si="76"/>
        <v>0.94810704960835501</v>
      </c>
      <c r="AC35" s="395">
        <f t="shared" si="77"/>
        <v>0.89621409921671003</v>
      </c>
      <c r="AD35" s="395">
        <f t="shared" si="78"/>
        <v>1.2531549173194083</v>
      </c>
      <c r="AE35" s="396">
        <f t="shared" si="79"/>
        <v>1.6100957354221062</v>
      </c>
    </row>
    <row r="36" spans="1:31">
      <c r="A36" s="307" t="s">
        <v>155</v>
      </c>
      <c r="B36" s="163" t="s">
        <v>154</v>
      </c>
      <c r="C36" s="349">
        <v>224</v>
      </c>
      <c r="D36" s="126">
        <f t="shared" si="7"/>
        <v>224</v>
      </c>
      <c r="E36" s="350">
        <v>224</v>
      </c>
      <c r="F36" s="126">
        <f t="shared" si="4"/>
        <v>224</v>
      </c>
      <c r="G36" s="350">
        <v>224</v>
      </c>
      <c r="H36" s="126">
        <f t="shared" si="5"/>
        <v>174.43</v>
      </c>
      <c r="I36" s="349">
        <v>124.86</v>
      </c>
      <c r="J36" s="126">
        <f t="shared" si="6"/>
        <v>436.93</v>
      </c>
      <c r="K36" s="349">
        <v>749</v>
      </c>
      <c r="M36" s="394">
        <f t="shared" si="2"/>
        <v>2.24E-4</v>
      </c>
      <c r="N36" s="395">
        <f t="shared" si="40"/>
        <v>2.24E-4</v>
      </c>
      <c r="O36" s="395">
        <f t="shared" si="41"/>
        <v>2.24E-4</v>
      </c>
      <c r="P36" s="395">
        <f t="shared" si="42"/>
        <v>2.24E-4</v>
      </c>
      <c r="Q36" s="395">
        <f t="shared" si="43"/>
        <v>2.24E-4</v>
      </c>
      <c r="R36" s="395">
        <f t="shared" si="44"/>
        <v>1.7443E-4</v>
      </c>
      <c r="S36" s="395">
        <f t="shared" si="45"/>
        <v>1.2485999999999999E-4</v>
      </c>
      <c r="T36" s="395">
        <f t="shared" si="46"/>
        <v>4.3693000000000003E-4</v>
      </c>
      <c r="U36" s="396">
        <f t="shared" si="47"/>
        <v>7.4899999999999999E-4</v>
      </c>
      <c r="W36" s="394">
        <f t="shared" si="3"/>
        <v>1</v>
      </c>
      <c r="X36" s="395">
        <f t="shared" si="72"/>
        <v>1</v>
      </c>
      <c r="Y36" s="395">
        <f t="shared" si="73"/>
        <v>1</v>
      </c>
      <c r="Z36" s="395">
        <f t="shared" si="74"/>
        <v>1</v>
      </c>
      <c r="AA36" s="395">
        <f t="shared" si="75"/>
        <v>1</v>
      </c>
      <c r="AB36" s="395">
        <f t="shared" si="76"/>
        <v>0.77870535714285716</v>
      </c>
      <c r="AC36" s="395">
        <f t="shared" si="77"/>
        <v>0.55741071428571431</v>
      </c>
      <c r="AD36" s="395">
        <f t="shared" si="78"/>
        <v>1.9505803571428573</v>
      </c>
      <c r="AE36" s="396">
        <f t="shared" si="79"/>
        <v>3.34375</v>
      </c>
    </row>
    <row r="37" spans="1:31">
      <c r="A37" s="338"/>
      <c r="B37" s="314" t="s">
        <v>88</v>
      </c>
      <c r="C37" s="351">
        <v>11497.99</v>
      </c>
      <c r="D37" s="352">
        <f t="shared" si="7"/>
        <v>11497.99</v>
      </c>
      <c r="E37" s="353">
        <v>11497.99</v>
      </c>
      <c r="F37" s="352">
        <f t="shared" si="4"/>
        <v>11497.99</v>
      </c>
      <c r="G37" s="353">
        <v>11497.99</v>
      </c>
      <c r="H37" s="352">
        <f t="shared" si="5"/>
        <v>7479.9650000000001</v>
      </c>
      <c r="I37" s="351">
        <v>3461.94</v>
      </c>
      <c r="J37" s="352">
        <f t="shared" si="6"/>
        <v>9941.0249999999996</v>
      </c>
      <c r="K37" s="351">
        <v>16420.11</v>
      </c>
      <c r="M37" s="397">
        <f t="shared" si="2"/>
        <v>1.149799E-2</v>
      </c>
      <c r="N37" s="398">
        <f t="shared" si="40"/>
        <v>1.149799E-2</v>
      </c>
      <c r="O37" s="398">
        <f t="shared" si="41"/>
        <v>1.149799E-2</v>
      </c>
      <c r="P37" s="398">
        <f t="shared" si="42"/>
        <v>1.149799E-2</v>
      </c>
      <c r="Q37" s="398">
        <f t="shared" si="43"/>
        <v>1.149799E-2</v>
      </c>
      <c r="R37" s="398">
        <f t="shared" si="44"/>
        <v>7.4799649999999999E-3</v>
      </c>
      <c r="S37" s="398">
        <f t="shared" si="45"/>
        <v>3.4619400000000002E-3</v>
      </c>
      <c r="T37" s="398">
        <f t="shared" si="46"/>
        <v>9.9410249999999992E-3</v>
      </c>
      <c r="U37" s="399">
        <f t="shared" si="47"/>
        <v>1.6420110000000002E-2</v>
      </c>
      <c r="W37" s="397">
        <f t="shared" si="3"/>
        <v>1</v>
      </c>
      <c r="X37" s="398">
        <f t="shared" si="72"/>
        <v>1</v>
      </c>
      <c r="Y37" s="398">
        <f t="shared" si="73"/>
        <v>1</v>
      </c>
      <c r="Z37" s="398">
        <f t="shared" si="74"/>
        <v>1</v>
      </c>
      <c r="AA37" s="398">
        <f t="shared" si="75"/>
        <v>1</v>
      </c>
      <c r="AB37" s="398">
        <f t="shared" si="76"/>
        <v>0.65054544316006535</v>
      </c>
      <c r="AC37" s="398">
        <f t="shared" si="77"/>
        <v>0.30109088632013076</v>
      </c>
      <c r="AD37" s="398">
        <f t="shared" si="78"/>
        <v>0.86458807148031958</v>
      </c>
      <c r="AE37" s="399">
        <f t="shared" si="79"/>
        <v>1.4280852566405087</v>
      </c>
    </row>
    <row r="38" spans="1:31">
      <c r="A38" s="319" t="s">
        <v>155</v>
      </c>
      <c r="B38" s="320" t="s">
        <v>170</v>
      </c>
      <c r="C38" s="321" t="s">
        <v>149</v>
      </c>
      <c r="D38" s="321" t="s">
        <v>149</v>
      </c>
      <c r="E38" s="321" t="s">
        <v>149</v>
      </c>
      <c r="F38" s="321" t="s">
        <v>149</v>
      </c>
      <c r="G38" s="321" t="s">
        <v>149</v>
      </c>
      <c r="H38" s="321" t="s">
        <v>149</v>
      </c>
      <c r="I38" s="321" t="s">
        <v>149</v>
      </c>
      <c r="J38" s="321" t="s">
        <v>149</v>
      </c>
      <c r="K38" s="321" t="s">
        <v>149</v>
      </c>
      <c r="M38" s="391"/>
      <c r="N38" s="392"/>
      <c r="O38" s="392"/>
      <c r="P38" s="392"/>
      <c r="Q38" s="392"/>
      <c r="R38" s="392"/>
      <c r="S38" s="392"/>
      <c r="T38" s="392"/>
      <c r="U38" s="393"/>
      <c r="W38" s="391"/>
      <c r="X38" s="392"/>
      <c r="Y38" s="392"/>
      <c r="Z38" s="392"/>
      <c r="AA38" s="392"/>
      <c r="AB38" s="392"/>
      <c r="AC38" s="392"/>
      <c r="AD38" s="392"/>
      <c r="AE38" s="393"/>
    </row>
    <row r="39" spans="1:31">
      <c r="A39" s="319" t="s">
        <v>146</v>
      </c>
      <c r="B39" s="320" t="s">
        <v>170</v>
      </c>
      <c r="C39" s="354">
        <v>838.52</v>
      </c>
      <c r="D39" s="340">
        <f t="shared" si="7"/>
        <v>838.52</v>
      </c>
      <c r="E39" s="355">
        <v>838.52</v>
      </c>
      <c r="F39" s="340">
        <f t="shared" si="4"/>
        <v>838.52</v>
      </c>
      <c r="G39" s="355">
        <v>838.52</v>
      </c>
      <c r="H39" s="340">
        <f t="shared" si="5"/>
        <v>1524.73</v>
      </c>
      <c r="I39" s="354">
        <v>2210.94</v>
      </c>
      <c r="J39" s="340">
        <f t="shared" si="6"/>
        <v>1995.8150000000001</v>
      </c>
      <c r="K39" s="354">
        <v>1780.69</v>
      </c>
      <c r="M39" s="394">
        <f t="shared" si="2"/>
        <v>8.3851999999999993E-4</v>
      </c>
      <c r="N39" s="395">
        <f t="shared" si="40"/>
        <v>8.3851999999999993E-4</v>
      </c>
      <c r="O39" s="395">
        <f t="shared" si="41"/>
        <v>8.3851999999999993E-4</v>
      </c>
      <c r="P39" s="395">
        <f t="shared" si="42"/>
        <v>8.3851999999999993E-4</v>
      </c>
      <c r="Q39" s="395">
        <f t="shared" si="43"/>
        <v>8.3851999999999993E-4</v>
      </c>
      <c r="R39" s="395">
        <f t="shared" si="44"/>
        <v>1.52473E-3</v>
      </c>
      <c r="S39" s="395">
        <f t="shared" si="45"/>
        <v>2.2109400000000002E-3</v>
      </c>
      <c r="T39" s="395">
        <f t="shared" si="46"/>
        <v>1.9958150000000002E-3</v>
      </c>
      <c r="U39" s="396">
        <f t="shared" si="47"/>
        <v>1.7806900000000001E-3</v>
      </c>
      <c r="W39" s="394">
        <f t="shared" si="3"/>
        <v>1</v>
      </c>
      <c r="X39" s="395">
        <f t="shared" ref="X39:X42" si="80">+N39/$M39</f>
        <v>1</v>
      </c>
      <c r="Y39" s="395">
        <f t="shared" ref="Y39:Y42" si="81">+O39/$M39</f>
        <v>1</v>
      </c>
      <c r="Z39" s="395">
        <f t="shared" ref="Z39:Z42" si="82">+P39/$M39</f>
        <v>1</v>
      </c>
      <c r="AA39" s="395">
        <f t="shared" ref="AA39:AA42" si="83">+Q39/$M39</f>
        <v>1</v>
      </c>
      <c r="AB39" s="395">
        <f t="shared" ref="AB39:AB42" si="84">+R39/$M39</f>
        <v>1.8183585364690169</v>
      </c>
      <c r="AC39" s="395">
        <f t="shared" ref="AC39:AC42" si="85">+S39/$M39</f>
        <v>2.6367170729380343</v>
      </c>
      <c r="AD39" s="395">
        <f t="shared" ref="AD39:AD42" si="86">+T39/$M39</f>
        <v>2.3801638601345232</v>
      </c>
      <c r="AE39" s="396">
        <f t="shared" ref="AE39:AE42" si="87">+U39/$M39</f>
        <v>2.1236106473310121</v>
      </c>
    </row>
    <row r="40" spans="1:31">
      <c r="A40" s="319" t="s">
        <v>173</v>
      </c>
      <c r="B40" s="320" t="s">
        <v>170</v>
      </c>
      <c r="C40" s="342">
        <v>3381.83</v>
      </c>
      <c r="D40" s="340">
        <f t="shared" si="7"/>
        <v>3381.83</v>
      </c>
      <c r="E40" s="341">
        <v>3381.83</v>
      </c>
      <c r="F40" s="340">
        <f t="shared" si="4"/>
        <v>3381.83</v>
      </c>
      <c r="G40" s="341">
        <v>3381.83</v>
      </c>
      <c r="H40" s="340">
        <f t="shared" si="5"/>
        <v>2758.7</v>
      </c>
      <c r="I40" s="342">
        <v>2135.5700000000002</v>
      </c>
      <c r="J40" s="340">
        <f t="shared" si="6"/>
        <v>3725.7849999999999</v>
      </c>
      <c r="K40" s="342">
        <v>5316</v>
      </c>
      <c r="M40" s="394">
        <f t="shared" si="2"/>
        <v>3.3818299999999997E-3</v>
      </c>
      <c r="N40" s="395">
        <f t="shared" si="40"/>
        <v>3.3818299999999997E-3</v>
      </c>
      <c r="O40" s="395">
        <f t="shared" si="41"/>
        <v>3.3818299999999997E-3</v>
      </c>
      <c r="P40" s="395">
        <f t="shared" si="42"/>
        <v>3.3818299999999997E-3</v>
      </c>
      <c r="Q40" s="395">
        <f t="shared" si="43"/>
        <v>3.3818299999999997E-3</v>
      </c>
      <c r="R40" s="395">
        <f t="shared" si="44"/>
        <v>2.7586999999999998E-3</v>
      </c>
      <c r="S40" s="395">
        <f t="shared" si="45"/>
        <v>2.1355700000000003E-3</v>
      </c>
      <c r="T40" s="395">
        <f t="shared" si="46"/>
        <v>3.7257849999999997E-3</v>
      </c>
      <c r="U40" s="396">
        <f t="shared" si="47"/>
        <v>5.3160000000000004E-3</v>
      </c>
      <c r="W40" s="394">
        <f t="shared" si="3"/>
        <v>1</v>
      </c>
      <c r="X40" s="395">
        <f t="shared" si="80"/>
        <v>1</v>
      </c>
      <c r="Y40" s="395">
        <f t="shared" si="81"/>
        <v>1</v>
      </c>
      <c r="Z40" s="395">
        <f t="shared" si="82"/>
        <v>1</v>
      </c>
      <c r="AA40" s="395">
        <f t="shared" si="83"/>
        <v>1</v>
      </c>
      <c r="AB40" s="395">
        <f t="shared" si="84"/>
        <v>0.81574177294541717</v>
      </c>
      <c r="AC40" s="395">
        <f t="shared" si="85"/>
        <v>0.63148354589083433</v>
      </c>
      <c r="AD40" s="395">
        <f t="shared" si="86"/>
        <v>1.1017067682290358</v>
      </c>
      <c r="AE40" s="396">
        <f t="shared" si="87"/>
        <v>1.5719299905672375</v>
      </c>
    </row>
    <row r="41" spans="1:31">
      <c r="A41" s="319" t="s">
        <v>152</v>
      </c>
      <c r="B41" s="320" t="s">
        <v>170</v>
      </c>
      <c r="C41" s="342">
        <v>1159.8499999999999</v>
      </c>
      <c r="D41" s="340">
        <f t="shared" si="7"/>
        <v>1159.8499999999999</v>
      </c>
      <c r="E41" s="341">
        <v>1159.8499999999999</v>
      </c>
      <c r="F41" s="340">
        <f t="shared" si="4"/>
        <v>1159.8499999999999</v>
      </c>
      <c r="G41" s="341">
        <v>1159.8499999999999</v>
      </c>
      <c r="H41" s="340">
        <f t="shared" si="5"/>
        <v>1791.19</v>
      </c>
      <c r="I41" s="342">
        <v>2422.5300000000002</v>
      </c>
      <c r="J41" s="340">
        <f t="shared" si="6"/>
        <v>1698.2650000000001</v>
      </c>
      <c r="K41" s="342">
        <v>974</v>
      </c>
      <c r="M41" s="394">
        <f t="shared" si="2"/>
        <v>1.1598499999999998E-3</v>
      </c>
      <c r="N41" s="395">
        <f t="shared" si="40"/>
        <v>1.1598499999999998E-3</v>
      </c>
      <c r="O41" s="395">
        <f t="shared" si="41"/>
        <v>1.1598499999999998E-3</v>
      </c>
      <c r="P41" s="395">
        <f t="shared" si="42"/>
        <v>1.1598499999999998E-3</v>
      </c>
      <c r="Q41" s="395">
        <f t="shared" si="43"/>
        <v>1.1598499999999998E-3</v>
      </c>
      <c r="R41" s="395">
        <f t="shared" si="44"/>
        <v>1.79119E-3</v>
      </c>
      <c r="S41" s="395">
        <f t="shared" si="45"/>
        <v>2.42253E-3</v>
      </c>
      <c r="T41" s="395">
        <f t="shared" si="46"/>
        <v>1.698265E-3</v>
      </c>
      <c r="U41" s="396">
        <f t="shared" si="47"/>
        <v>9.7400000000000004E-4</v>
      </c>
      <c r="W41" s="394">
        <f t="shared" si="3"/>
        <v>1</v>
      </c>
      <c r="X41" s="395">
        <f t="shared" si="80"/>
        <v>1</v>
      </c>
      <c r="Y41" s="395">
        <f t="shared" si="81"/>
        <v>1</v>
      </c>
      <c r="Z41" s="395">
        <f t="shared" si="82"/>
        <v>1</v>
      </c>
      <c r="AA41" s="395">
        <f t="shared" si="83"/>
        <v>1</v>
      </c>
      <c r="AB41" s="395">
        <f t="shared" si="84"/>
        <v>1.5443290080613874</v>
      </c>
      <c r="AC41" s="395">
        <f t="shared" si="85"/>
        <v>2.0886580161227748</v>
      </c>
      <c r="AD41" s="395">
        <f t="shared" si="86"/>
        <v>1.464210889339139</v>
      </c>
      <c r="AE41" s="396">
        <f t="shared" si="87"/>
        <v>0.839763762555503</v>
      </c>
    </row>
    <row r="42" spans="1:31">
      <c r="A42" s="319" t="s">
        <v>174</v>
      </c>
      <c r="B42" s="320" t="s">
        <v>170</v>
      </c>
      <c r="C42" s="354">
        <v>1795.99</v>
      </c>
      <c r="D42" s="340">
        <f t="shared" si="7"/>
        <v>1795.99</v>
      </c>
      <c r="E42" s="341">
        <v>1795.99</v>
      </c>
      <c r="F42" s="340">
        <f t="shared" si="4"/>
        <v>1795.99</v>
      </c>
      <c r="G42" s="341">
        <v>1795.99</v>
      </c>
      <c r="H42" s="340">
        <f t="shared" si="5"/>
        <v>1414.6399999999999</v>
      </c>
      <c r="I42" s="342">
        <v>1033.29</v>
      </c>
      <c r="J42" s="340">
        <f t="shared" si="6"/>
        <v>2623.645</v>
      </c>
      <c r="K42" s="342">
        <v>4214</v>
      </c>
      <c r="M42" s="394">
        <f t="shared" si="2"/>
        <v>1.7959899999999999E-3</v>
      </c>
      <c r="N42" s="395">
        <f t="shared" si="40"/>
        <v>1.7959899999999999E-3</v>
      </c>
      <c r="O42" s="395">
        <f t="shared" si="41"/>
        <v>1.7959899999999999E-3</v>
      </c>
      <c r="P42" s="395">
        <f t="shared" si="42"/>
        <v>1.7959899999999999E-3</v>
      </c>
      <c r="Q42" s="395">
        <f t="shared" si="43"/>
        <v>1.7959899999999999E-3</v>
      </c>
      <c r="R42" s="395">
        <f t="shared" si="44"/>
        <v>1.4146399999999998E-3</v>
      </c>
      <c r="S42" s="395">
        <f t="shared" si="45"/>
        <v>1.0332899999999999E-3</v>
      </c>
      <c r="T42" s="395">
        <f t="shared" si="46"/>
        <v>2.623645E-3</v>
      </c>
      <c r="U42" s="396">
        <f t="shared" si="47"/>
        <v>4.2139999999999999E-3</v>
      </c>
      <c r="W42" s="394">
        <f t="shared" si="3"/>
        <v>1</v>
      </c>
      <c r="X42" s="395">
        <f t="shared" si="80"/>
        <v>1</v>
      </c>
      <c r="Y42" s="395">
        <f t="shared" si="81"/>
        <v>1</v>
      </c>
      <c r="Z42" s="395">
        <f t="shared" si="82"/>
        <v>1</v>
      </c>
      <c r="AA42" s="395">
        <f t="shared" si="83"/>
        <v>1</v>
      </c>
      <c r="AB42" s="395">
        <f t="shared" si="84"/>
        <v>0.78766585560053226</v>
      </c>
      <c r="AC42" s="395">
        <f t="shared" si="85"/>
        <v>0.57533171120106452</v>
      </c>
      <c r="AD42" s="395">
        <f t="shared" si="86"/>
        <v>1.4608349712414881</v>
      </c>
      <c r="AE42" s="396">
        <f t="shared" si="87"/>
        <v>2.3463382312819112</v>
      </c>
    </row>
    <row r="43" spans="1:31">
      <c r="A43" s="319" t="s">
        <v>154</v>
      </c>
      <c r="B43" s="320" t="s">
        <v>170</v>
      </c>
      <c r="C43" s="342">
        <v>0</v>
      </c>
      <c r="D43" s="340">
        <f t="shared" si="7"/>
        <v>0</v>
      </c>
      <c r="E43" s="341">
        <v>0</v>
      </c>
      <c r="F43" s="340">
        <f t="shared" si="4"/>
        <v>0</v>
      </c>
      <c r="G43" s="341">
        <v>0</v>
      </c>
      <c r="H43" s="340">
        <f t="shared" si="5"/>
        <v>0</v>
      </c>
      <c r="I43" s="342">
        <v>0</v>
      </c>
      <c r="J43" s="340">
        <f t="shared" si="6"/>
        <v>0</v>
      </c>
      <c r="K43" s="342">
        <v>0</v>
      </c>
      <c r="M43" s="394"/>
      <c r="N43" s="395"/>
      <c r="O43" s="395"/>
      <c r="P43" s="395"/>
      <c r="Q43" s="395"/>
      <c r="R43" s="395"/>
      <c r="S43" s="395"/>
      <c r="T43" s="395"/>
      <c r="U43" s="396"/>
      <c r="W43" s="394"/>
      <c r="X43" s="395"/>
      <c r="Y43" s="395"/>
      <c r="Z43" s="395"/>
      <c r="AA43" s="395"/>
      <c r="AB43" s="395"/>
      <c r="AC43" s="395"/>
      <c r="AD43" s="395"/>
      <c r="AE43" s="396"/>
    </row>
    <row r="44" spans="1:31">
      <c r="A44" s="327"/>
      <c r="B44" s="328" t="s">
        <v>88</v>
      </c>
      <c r="C44" s="344">
        <v>7176.18</v>
      </c>
      <c r="D44" s="345">
        <f t="shared" si="7"/>
        <v>7176.18</v>
      </c>
      <c r="E44" s="346">
        <v>7176.18</v>
      </c>
      <c r="F44" s="345">
        <f t="shared" si="4"/>
        <v>7176.18</v>
      </c>
      <c r="G44" s="346">
        <v>7176.18</v>
      </c>
      <c r="H44" s="345">
        <f t="shared" si="5"/>
        <v>7489.2550000000001</v>
      </c>
      <c r="I44" s="344">
        <v>7802.33</v>
      </c>
      <c r="J44" s="345">
        <f t="shared" si="6"/>
        <v>10043.51</v>
      </c>
      <c r="K44" s="344">
        <v>12284.69</v>
      </c>
      <c r="M44" s="397">
        <f t="shared" si="2"/>
        <v>7.1761799999999999E-3</v>
      </c>
      <c r="N44" s="398">
        <f t="shared" si="40"/>
        <v>7.1761799999999999E-3</v>
      </c>
      <c r="O44" s="398">
        <f t="shared" si="41"/>
        <v>7.1761799999999999E-3</v>
      </c>
      <c r="P44" s="398">
        <f t="shared" si="42"/>
        <v>7.1761799999999999E-3</v>
      </c>
      <c r="Q44" s="398">
        <f t="shared" si="43"/>
        <v>7.1761799999999999E-3</v>
      </c>
      <c r="R44" s="398">
        <f t="shared" si="44"/>
        <v>7.4892550000000002E-3</v>
      </c>
      <c r="S44" s="398">
        <f t="shared" si="45"/>
        <v>7.8023299999999997E-3</v>
      </c>
      <c r="T44" s="398">
        <f t="shared" si="46"/>
        <v>1.004351E-2</v>
      </c>
      <c r="U44" s="399">
        <f t="shared" si="47"/>
        <v>1.2284690000000001E-2</v>
      </c>
      <c r="W44" s="397">
        <f t="shared" si="3"/>
        <v>1</v>
      </c>
      <c r="X44" s="398">
        <f t="shared" ref="X44" si="88">+N44/$M44</f>
        <v>1</v>
      </c>
      <c r="Y44" s="398">
        <f t="shared" ref="Y44" si="89">+O44/$M44</f>
        <v>1</v>
      </c>
      <c r="Z44" s="398">
        <f t="shared" ref="Z44" si="90">+P44/$M44</f>
        <v>1</v>
      </c>
      <c r="AA44" s="398">
        <f t="shared" ref="AA44" si="91">+Q44/$M44</f>
        <v>1</v>
      </c>
      <c r="AB44" s="398">
        <f t="shared" ref="AB44" si="92">+R44/$M44</f>
        <v>1.0436269714527786</v>
      </c>
      <c r="AC44" s="398">
        <f t="shared" ref="AC44" si="93">+S44/$M44</f>
        <v>1.087253942905557</v>
      </c>
      <c r="AD44" s="398">
        <f t="shared" ref="AD44" si="94">+T44/$M44</f>
        <v>1.3995621625990431</v>
      </c>
      <c r="AE44" s="399">
        <f t="shared" ref="AE44" si="95">+U44/$M44</f>
        <v>1.711870382292529</v>
      </c>
    </row>
  </sheetData>
  <mergeCells count="2">
    <mergeCell ref="A1:B1"/>
    <mergeCell ref="C1:K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3A193F-AA47-4AEA-9ACA-07E5AEC5231F}">
  <sheetPr>
    <tabColor theme="9" tint="-0.499984740745262"/>
  </sheetPr>
  <dimension ref="A1:T44"/>
  <sheetViews>
    <sheetView workbookViewId="0">
      <selection activeCell="C43" sqref="C43"/>
    </sheetView>
  </sheetViews>
  <sheetFormatPr defaultColWidth="10.90625" defaultRowHeight="14.5"/>
  <cols>
    <col min="1" max="1" width="19.90625" bestFit="1" customWidth="1"/>
    <col min="2" max="2" width="21" customWidth="1"/>
    <col min="3" max="4" width="13.08984375" bestFit="1" customWidth="1"/>
    <col min="5" max="5" width="16.54296875" customWidth="1"/>
    <col min="6" max="11" width="13.08984375" bestFit="1" customWidth="1"/>
    <col min="12" max="12" width="12" customWidth="1"/>
    <col min="13" max="13" width="12.453125" customWidth="1"/>
    <col min="14" max="14" width="11.90625" customWidth="1"/>
    <col min="15" max="15" width="12.453125" customWidth="1"/>
    <col min="16" max="16" width="11.90625" customWidth="1"/>
    <col min="17" max="17" width="11.453125" customWidth="1"/>
    <col min="18" max="18" width="12.453125" customWidth="1"/>
    <col min="19" max="19" width="11.90625" customWidth="1"/>
    <col min="20" max="20" width="12.08984375" customWidth="1"/>
  </cols>
  <sheetData>
    <row r="1" spans="1:20">
      <c r="A1" s="503" t="s">
        <v>135</v>
      </c>
      <c r="B1" s="503"/>
      <c r="C1" s="504" t="s">
        <v>210</v>
      </c>
      <c r="D1" s="504"/>
      <c r="E1" s="504"/>
      <c r="F1" s="504"/>
      <c r="G1" s="504"/>
      <c r="H1" s="504"/>
      <c r="I1" s="504"/>
      <c r="J1" s="504"/>
      <c r="K1" s="504"/>
      <c r="L1" s="505" t="s">
        <v>211</v>
      </c>
      <c r="M1" s="505"/>
      <c r="N1" s="505"/>
      <c r="O1" s="505"/>
      <c r="P1" s="505"/>
      <c r="Q1" s="505"/>
      <c r="R1" s="505"/>
      <c r="S1" s="505"/>
      <c r="T1" s="505"/>
    </row>
    <row r="2" spans="1:20" ht="43.5">
      <c r="A2" s="303" t="s">
        <v>139</v>
      </c>
      <c r="B2" s="304" t="s">
        <v>140</v>
      </c>
      <c r="C2" s="359">
        <v>2010</v>
      </c>
      <c r="D2" s="360">
        <v>2011</v>
      </c>
      <c r="E2" s="357">
        <v>2012</v>
      </c>
      <c r="F2" s="360">
        <v>2013</v>
      </c>
      <c r="G2" s="357">
        <v>2014</v>
      </c>
      <c r="H2" s="360">
        <v>2015</v>
      </c>
      <c r="I2" s="357">
        <v>2016</v>
      </c>
      <c r="J2" s="360">
        <v>2017</v>
      </c>
      <c r="K2" s="357">
        <v>2018</v>
      </c>
      <c r="L2" s="361">
        <v>2010</v>
      </c>
      <c r="M2" s="360">
        <v>2011</v>
      </c>
      <c r="N2" s="358">
        <v>2012</v>
      </c>
      <c r="O2" s="360">
        <v>2013</v>
      </c>
      <c r="P2" s="358">
        <v>2014</v>
      </c>
      <c r="Q2" s="360">
        <v>2015</v>
      </c>
      <c r="R2" s="358">
        <v>2016</v>
      </c>
      <c r="S2" s="360">
        <v>2017</v>
      </c>
      <c r="T2" s="358">
        <v>2018</v>
      </c>
    </row>
    <row r="3" spans="1:20">
      <c r="A3" s="307" t="s">
        <v>146</v>
      </c>
      <c r="B3" s="163" t="s">
        <v>146</v>
      </c>
      <c r="C3" s="311">
        <v>-14855079.907077752</v>
      </c>
      <c r="D3" s="161">
        <f>AVERAGE(C3,E3)</f>
        <v>-15999248.007728063</v>
      </c>
      <c r="E3" s="362">
        <v>-17143416.108378373</v>
      </c>
      <c r="F3" s="161">
        <f>AVERAGE(E3,G3)</f>
        <v>-19094794.906642903</v>
      </c>
      <c r="G3" s="363">
        <v>-21046173.704907432</v>
      </c>
      <c r="H3" s="161">
        <f>AVERAGE(G3,I3)</f>
        <v>-21611795.770339623</v>
      </c>
      <c r="I3" s="363">
        <v>-22177417.835771818</v>
      </c>
      <c r="J3" s="161">
        <f>AVERAGE(I3,K3)</f>
        <v>-23286856.783646785</v>
      </c>
      <c r="K3" s="363">
        <v>-24396295.731521755</v>
      </c>
      <c r="L3" s="309">
        <f>$C3/[1]Área!$C3</f>
        <v>-2.9264555451784497</v>
      </c>
      <c r="M3" s="364">
        <f>$D3/[1]Área!$D3</f>
        <v>-3.036104328015115</v>
      </c>
      <c r="N3" s="364">
        <f>$E3/[1]Área!$E3</f>
        <v>-3.1379846537693075</v>
      </c>
      <c r="O3" s="364">
        <f>$F3/[1]Área!$F3</f>
        <v>-3.415512048193952</v>
      </c>
      <c r="P3" s="364">
        <f>$G3/[1]Área!$G3</f>
        <v>-3.6806709768474586</v>
      </c>
      <c r="Q3" s="364">
        <f>H3/[1]Área!H3</f>
        <v>-3.7321849519793355</v>
      </c>
      <c r="R3" s="364">
        <f>$I3/[1]Área!$I3</f>
        <v>-3.7824227160506565</v>
      </c>
      <c r="S3" s="364">
        <f>$J3/[1]Área!$J3</f>
        <v>-3.907127621633391</v>
      </c>
      <c r="T3" s="364">
        <f>$K3/[1]Área!$K3</f>
        <v>-4.0278460083325109</v>
      </c>
    </row>
    <row r="4" spans="1:20">
      <c r="A4" s="310" t="s">
        <v>150</v>
      </c>
      <c r="B4" s="163" t="s">
        <v>146</v>
      </c>
      <c r="C4" s="311">
        <v>-256555.92076399995</v>
      </c>
      <c r="D4" s="161">
        <f t="shared" ref="D4:D44" si="0">AVERAGE(C4,E4)</f>
        <v>-256555.92076399995</v>
      </c>
      <c r="E4" s="362">
        <v>-256555.92076399995</v>
      </c>
      <c r="F4" s="161">
        <f t="shared" ref="F4:F44" si="1">AVERAGE(E4,G4)</f>
        <v>-256555.92076399995</v>
      </c>
      <c r="G4" s="363">
        <v>-256555.92076399995</v>
      </c>
      <c r="H4" s="161">
        <f t="shared" ref="H4:H44" si="2">AVERAGE(G4,I4)</f>
        <v>-181329.12540599998</v>
      </c>
      <c r="I4" s="363">
        <v>-106102.33004799999</v>
      </c>
      <c r="J4" s="161">
        <f t="shared" ref="J4:J44" si="3">AVERAGE(I4,K4)</f>
        <v>-150161.71805062998</v>
      </c>
      <c r="K4" s="363">
        <v>-194221.10605325998</v>
      </c>
      <c r="L4" s="309">
        <f>$C4/[1]Área!$C4</f>
        <v>-20.279497333333328</v>
      </c>
      <c r="M4" s="364">
        <f>$D4/[1]Área!$D4</f>
        <v>-20.279497333333328</v>
      </c>
      <c r="N4" s="364">
        <f>$E4/[1]Área!$E4</f>
        <v>-20.279497333333328</v>
      </c>
      <c r="O4" s="364">
        <f>$F4/[1]Área!$F4</f>
        <v>-20.279497333333328</v>
      </c>
      <c r="P4" s="364">
        <f>$G4/[1]Área!$G4</f>
        <v>-20.279497333333328</v>
      </c>
      <c r="Q4" s="364">
        <f>H4/[1]Área!H4</f>
        <v>-20.279497333333332</v>
      </c>
      <c r="R4" s="364">
        <f>$I4/[1]Área!$I4</f>
        <v>-20.279497333333332</v>
      </c>
      <c r="S4" s="364">
        <f>$J4/[1]Área!$J4</f>
        <v>-20.279490486417242</v>
      </c>
      <c r="T4" s="364">
        <f>$K4/[1]Área!$K4</f>
        <v>-20.279486745972214</v>
      </c>
    </row>
    <row r="5" spans="1:20">
      <c r="A5" s="307" t="s">
        <v>152</v>
      </c>
      <c r="B5" s="163" t="s">
        <v>146</v>
      </c>
      <c r="C5" s="311">
        <v>-36746.449167999999</v>
      </c>
      <c r="D5" s="161">
        <f t="shared" si="0"/>
        <v>-36746.449167999999</v>
      </c>
      <c r="E5" s="362">
        <v>-36746.449167999999</v>
      </c>
      <c r="F5" s="161">
        <f t="shared" si="1"/>
        <v>-36746.449167999999</v>
      </c>
      <c r="G5" s="363">
        <v>-36746.449167999999</v>
      </c>
      <c r="H5" s="161">
        <f t="shared" si="2"/>
        <v>-50090.358413333321</v>
      </c>
      <c r="I5" s="363">
        <v>-63434.267658666649</v>
      </c>
      <c r="J5" s="161">
        <f t="shared" si="3"/>
        <v>-59794.402079793319</v>
      </c>
      <c r="K5" s="363">
        <v>-56154.536500919996</v>
      </c>
      <c r="L5" s="309">
        <f>$C5/[1]Área!$C5</f>
        <v>-20.279497333333332</v>
      </c>
      <c r="M5" s="364">
        <f>$D5/[1]Área!$D5</f>
        <v>-20.279497333333332</v>
      </c>
      <c r="N5" s="364">
        <f>$E5/[1]Área!$E5</f>
        <v>-20.279497333333332</v>
      </c>
      <c r="O5" s="364">
        <f>$F5/[1]Área!$F5</f>
        <v>-20.279497333333332</v>
      </c>
      <c r="P5" s="364">
        <f>$G5/[1]Área!$G5</f>
        <v>-20.279497333333332</v>
      </c>
      <c r="Q5" s="364">
        <f>H5/[1]Área!H5</f>
        <v>-20.279497333333328</v>
      </c>
      <c r="R5" s="364">
        <f>$I5/[1]Área!$I5</f>
        <v>-20.279497333333328</v>
      </c>
      <c r="S5" s="364">
        <f>$J5/[1]Área!$J5</f>
        <v>-20.279497333333325</v>
      </c>
      <c r="T5" s="364">
        <f>$K5/[1]Área!$K5</f>
        <v>-20.279497333333332</v>
      </c>
    </row>
    <row r="6" spans="1:20">
      <c r="A6" s="307" t="s">
        <v>153</v>
      </c>
      <c r="B6" s="163" t="s">
        <v>146</v>
      </c>
      <c r="C6" s="311">
        <v>-750.34140133333335</v>
      </c>
      <c r="D6" s="161">
        <f t="shared" si="0"/>
        <v>-750.34140133333335</v>
      </c>
      <c r="E6" s="362">
        <v>-750.34140133333335</v>
      </c>
      <c r="F6" s="161">
        <f t="shared" si="1"/>
        <v>-750.34140133333335</v>
      </c>
      <c r="G6" s="363">
        <v>-750.34140133333335</v>
      </c>
      <c r="H6" s="161">
        <f t="shared" si="2"/>
        <v>-790.900396</v>
      </c>
      <c r="I6" s="363">
        <v>-831.45939066666654</v>
      </c>
      <c r="J6" s="161">
        <f t="shared" si="3"/>
        <v>-829.58353716333318</v>
      </c>
      <c r="K6" s="363">
        <v>-827.70768365999993</v>
      </c>
      <c r="L6" s="309">
        <f>$C6/[1]Área!$C6</f>
        <v>-20.279497333333335</v>
      </c>
      <c r="M6" s="364">
        <f>$D6/[1]Área!$D6</f>
        <v>-20.279497333333335</v>
      </c>
      <c r="N6" s="364">
        <f>$E6/[1]Área!$E6</f>
        <v>-20.279497333333335</v>
      </c>
      <c r="O6" s="364">
        <f>$F6/[1]Área!$F6</f>
        <v>-20.279497333333335</v>
      </c>
      <c r="P6" s="364">
        <f>$G6/[1]Área!$G6</f>
        <v>-20.279497333333335</v>
      </c>
      <c r="Q6" s="364">
        <f>H6/[1]Área!H6</f>
        <v>-20.279497333333332</v>
      </c>
      <c r="R6" s="364">
        <f>$I6/[1]Área!$I6</f>
        <v>-20.279497333333332</v>
      </c>
      <c r="S6" s="364">
        <f>$J6/[1]Área!$J6</f>
        <v>-20.278258058257961</v>
      </c>
      <c r="T6" s="364">
        <f>$K6/[1]Área!$K6</f>
        <v>-20.277013318471337</v>
      </c>
    </row>
    <row r="7" spans="1:20">
      <c r="A7" s="307" t="s">
        <v>154</v>
      </c>
      <c r="B7" s="163" t="s">
        <v>146</v>
      </c>
      <c r="C7" s="311">
        <v>0</v>
      </c>
      <c r="D7" s="161">
        <f t="shared" si="0"/>
        <v>0</v>
      </c>
      <c r="E7" s="362">
        <v>0</v>
      </c>
      <c r="F7" s="161">
        <f t="shared" si="1"/>
        <v>0</v>
      </c>
      <c r="G7" s="363">
        <v>0</v>
      </c>
      <c r="H7" s="161">
        <f t="shared" si="2"/>
        <v>0</v>
      </c>
      <c r="I7" s="363">
        <v>0</v>
      </c>
      <c r="J7" s="161">
        <f t="shared" si="3"/>
        <v>0</v>
      </c>
      <c r="K7" s="363">
        <v>0</v>
      </c>
      <c r="L7" s="161">
        <v>0</v>
      </c>
      <c r="M7" s="363">
        <v>0</v>
      </c>
      <c r="N7" s="363">
        <v>0</v>
      </c>
      <c r="O7" s="363">
        <v>0</v>
      </c>
      <c r="P7" s="363">
        <v>0</v>
      </c>
      <c r="Q7" s="363">
        <v>0</v>
      </c>
      <c r="R7" s="363">
        <v>0</v>
      </c>
      <c r="S7" s="363">
        <v>0</v>
      </c>
      <c r="T7" s="363">
        <v>0</v>
      </c>
    </row>
    <row r="8" spans="1:20">
      <c r="A8" s="307" t="s">
        <v>155</v>
      </c>
      <c r="B8" s="163" t="s">
        <v>146</v>
      </c>
      <c r="C8" s="311">
        <v>-162.23597866666665</v>
      </c>
      <c r="D8" s="161">
        <f t="shared" si="0"/>
        <v>-162.23597866666665</v>
      </c>
      <c r="E8" s="362">
        <v>-162.23597866666665</v>
      </c>
      <c r="F8" s="161">
        <f t="shared" si="1"/>
        <v>-162.23597866666665</v>
      </c>
      <c r="G8" s="363">
        <v>-162.23597866666665</v>
      </c>
      <c r="H8" s="161">
        <f t="shared" si="2"/>
        <v>-314.33220866666665</v>
      </c>
      <c r="I8" s="363">
        <v>-466.42843866666664</v>
      </c>
      <c r="J8" s="161">
        <f t="shared" si="3"/>
        <v>-1272.6398551533334</v>
      </c>
      <c r="K8" s="363">
        <v>-2078.85127164</v>
      </c>
      <c r="L8" s="309">
        <f>$C8/[1]Área!$C8</f>
        <v>-20.279497333333332</v>
      </c>
      <c r="M8" s="364">
        <f>$D8/[1]Área!$D8</f>
        <v>-20.279497333333332</v>
      </c>
      <c r="N8" s="364">
        <f>$E8/[1]Área!$E8</f>
        <v>-20.279497333333332</v>
      </c>
      <c r="O8" s="364">
        <f>$F8/[1]Área!$F8</f>
        <v>-20.279497333333332</v>
      </c>
      <c r="P8" s="364">
        <f>$G8/[1]Área!$G8</f>
        <v>-20.279497333333332</v>
      </c>
      <c r="Q8" s="364">
        <f>H8/[1]Área!H8</f>
        <v>-20.279497333333332</v>
      </c>
      <c r="R8" s="364">
        <f>$I8/[1]Área!$I8</f>
        <v>-20.279497333333332</v>
      </c>
      <c r="S8" s="364">
        <f>$J8/[1]Área!$J8</f>
        <v>-20.279497333333335</v>
      </c>
      <c r="T8" s="364">
        <f>$K8/[1]Área!$K8</f>
        <v>-20.279497333333332</v>
      </c>
    </row>
    <row r="9" spans="1:20">
      <c r="A9" s="314"/>
      <c r="B9" s="314" t="s">
        <v>88</v>
      </c>
      <c r="C9" s="365">
        <v>-15149294.854389751</v>
      </c>
      <c r="D9" s="316">
        <f>AVERAGE(C9,E9)</f>
        <v>-16293462.955040075</v>
      </c>
      <c r="E9" s="366">
        <v>-17437631.0556904</v>
      </c>
      <c r="F9" s="316">
        <f t="shared" si="1"/>
        <v>-19389009.853954919</v>
      </c>
      <c r="G9" s="367">
        <v>-21340388.652219433</v>
      </c>
      <c r="H9" s="316">
        <f t="shared" si="2"/>
        <v>-21844320.486763626</v>
      </c>
      <c r="I9" s="367">
        <v>-22348252.321307816</v>
      </c>
      <c r="J9" s="316">
        <f t="shared" si="3"/>
        <v>-23498915.127169527</v>
      </c>
      <c r="K9" s="367">
        <v>-24649577.933031235</v>
      </c>
      <c r="L9" s="368">
        <f>$C9/[1]Área!$C9</f>
        <v>-1044.2028435614661</v>
      </c>
      <c r="M9" s="369">
        <f>$D9/[1]Área!$D9</f>
        <v>-1123.0674769120537</v>
      </c>
      <c r="N9" s="369">
        <f>$E9/[1]Área!$E9</f>
        <v>-1201.9321102626413</v>
      </c>
      <c r="O9" s="369">
        <f>$F9/[1]Área!$F9</f>
        <v>-1336.4357495144002</v>
      </c>
      <c r="P9" s="369">
        <f>$G9/[1]Área!$G9</f>
        <v>-1470.9393887661588</v>
      </c>
      <c r="Q9" s="369">
        <f>H9/[1]Área!H9</f>
        <v>-1905.138713305741</v>
      </c>
      <c r="R9" s="369">
        <f>$I9/[1]Área!$I9</f>
        <v>-2652.9264389016876</v>
      </c>
      <c r="S9" s="369">
        <f>$J9/[1]Área!$J9</f>
        <v>-2247.2409184246903</v>
      </c>
      <c r="T9" s="369">
        <f>$K9/[1]Área!$K9</f>
        <v>-1973.6130173441709</v>
      </c>
    </row>
    <row r="10" spans="1:20">
      <c r="A10" s="319" t="s">
        <v>157</v>
      </c>
      <c r="B10" s="320" t="s">
        <v>157</v>
      </c>
      <c r="C10" s="325" t="s">
        <v>149</v>
      </c>
      <c r="D10" s="325" t="s">
        <v>149</v>
      </c>
      <c r="E10" s="325" t="s">
        <v>149</v>
      </c>
      <c r="F10" s="325" t="s">
        <v>149</v>
      </c>
      <c r="G10" s="325" t="s">
        <v>149</v>
      </c>
      <c r="H10" s="325" t="s">
        <v>149</v>
      </c>
      <c r="I10" s="325" t="s">
        <v>149</v>
      </c>
      <c r="J10" s="325" t="s">
        <v>149</v>
      </c>
      <c r="K10" s="325" t="s">
        <v>149</v>
      </c>
      <c r="L10" s="325" t="s">
        <v>149</v>
      </c>
      <c r="M10" s="325" t="s">
        <v>149</v>
      </c>
      <c r="N10" s="325" t="s">
        <v>149</v>
      </c>
      <c r="O10" s="325" t="s">
        <v>149</v>
      </c>
      <c r="P10" s="325" t="s">
        <v>149</v>
      </c>
      <c r="Q10" s="325" t="s">
        <v>149</v>
      </c>
      <c r="R10" s="325" t="s">
        <v>149</v>
      </c>
      <c r="S10" s="325" t="s">
        <v>149</v>
      </c>
      <c r="T10" s="325" t="s">
        <v>149</v>
      </c>
    </row>
    <row r="11" spans="1:20">
      <c r="A11" s="319" t="s">
        <v>146</v>
      </c>
      <c r="B11" s="320" t="s">
        <v>157</v>
      </c>
      <c r="C11" s="326">
        <v>37478326.603448503</v>
      </c>
      <c r="D11" s="323">
        <f t="shared" si="0"/>
        <v>37478326.603448503</v>
      </c>
      <c r="E11" s="370">
        <v>37478326.603448503</v>
      </c>
      <c r="F11" s="323">
        <f t="shared" si="1"/>
        <v>37478326.603448503</v>
      </c>
      <c r="G11" s="371">
        <v>37478326.603448503</v>
      </c>
      <c r="H11" s="323">
        <f t="shared" si="2"/>
        <v>38475065.025245756</v>
      </c>
      <c r="I11" s="371">
        <v>39471803.447043002</v>
      </c>
      <c r="J11" s="323">
        <f t="shared" si="3"/>
        <v>36784121.450513251</v>
      </c>
      <c r="K11" s="371">
        <v>34096439.453983501</v>
      </c>
      <c r="L11" s="372">
        <f>$C11/[1]Área!$C11</f>
        <v>386.23517767609911</v>
      </c>
      <c r="M11" s="372">
        <f>$D11/[1]Área!$D11</f>
        <v>386.23517767609911</v>
      </c>
      <c r="N11" s="372">
        <f>$E11/[1]Área!$E11</f>
        <v>386.23517767609911</v>
      </c>
      <c r="O11" s="372">
        <f>$F11/[1]Área!$F11</f>
        <v>386.23517767609911</v>
      </c>
      <c r="P11" s="372">
        <f>$G11/[1]Área!$G11</f>
        <v>386.23517767609911</v>
      </c>
      <c r="Q11" s="372">
        <f>H11/[1]Área!H11</f>
        <v>386.79157533931419</v>
      </c>
      <c r="R11" s="372">
        <f>$I11/[1]Área!$I11</f>
        <v>387.3213584873962</v>
      </c>
      <c r="S11" s="372">
        <f>$J11/[1]Área!$J11</f>
        <v>391.39076638891021</v>
      </c>
      <c r="T11" s="372">
        <f>$K11/[1]Área!$K11</f>
        <v>396.20983342091336</v>
      </c>
    </row>
    <row r="12" spans="1:20">
      <c r="A12" s="319" t="s">
        <v>152</v>
      </c>
      <c r="B12" s="320" t="s">
        <v>157</v>
      </c>
      <c r="C12" s="326">
        <v>3129535.3833333333</v>
      </c>
      <c r="D12" s="323">
        <f t="shared" si="0"/>
        <v>3129535.3833333333</v>
      </c>
      <c r="E12" s="370">
        <v>3129535.3833333333</v>
      </c>
      <c r="F12" s="323">
        <f t="shared" si="1"/>
        <v>3129535.3833333333</v>
      </c>
      <c r="G12" s="371">
        <v>3129535.3833333333</v>
      </c>
      <c r="H12" s="323">
        <f t="shared" si="2"/>
        <v>5000739.9750000006</v>
      </c>
      <c r="I12" s="371">
        <v>6871944.5666666673</v>
      </c>
      <c r="J12" s="323">
        <f>AVERAGE(I12,K12)</f>
        <v>4389424.7833333332</v>
      </c>
      <c r="K12" s="371">
        <v>1906905</v>
      </c>
      <c r="L12" s="372">
        <f>$C12/[1]Área!$C12</f>
        <v>128.33333333333331</v>
      </c>
      <c r="M12" s="372">
        <f>$D12/[1]Área!$D12</f>
        <v>128.33333333333331</v>
      </c>
      <c r="N12" s="372">
        <f>$E12/[1]Área!$E12</f>
        <v>128.33333333333331</v>
      </c>
      <c r="O12" s="372">
        <f>$F12/[1]Área!$F12</f>
        <v>128.33333333333331</v>
      </c>
      <c r="P12" s="372">
        <f>$G12/[1]Área!$G12</f>
        <v>128.33333333333331</v>
      </c>
      <c r="Q12" s="372">
        <f>H12/[1]Área!H12</f>
        <v>128.33333333333334</v>
      </c>
      <c r="R12" s="372">
        <f>$I12/[1]Área!$I12</f>
        <v>128.33333333333334</v>
      </c>
      <c r="S12" s="372">
        <f>$J12/[1]Área!$J12</f>
        <v>128.33333333333334</v>
      </c>
      <c r="T12" s="372">
        <f>$K12/[1]Área!$K12</f>
        <v>128.33333333333334</v>
      </c>
    </row>
    <row r="13" spans="1:20">
      <c r="A13" s="319" t="s">
        <v>153</v>
      </c>
      <c r="B13" s="320" t="s">
        <v>157</v>
      </c>
      <c r="C13" s="326">
        <v>-79317.237999999998</v>
      </c>
      <c r="D13" s="323">
        <f t="shared" si="0"/>
        <v>-79317.237999999998</v>
      </c>
      <c r="E13" s="370">
        <v>-79317.237999999998</v>
      </c>
      <c r="F13" s="323">
        <f t="shared" si="1"/>
        <v>-79317.237999999998</v>
      </c>
      <c r="G13" s="371">
        <v>-79317.237999999998</v>
      </c>
      <c r="H13" s="323">
        <f t="shared" si="2"/>
        <v>-88356.983000000007</v>
      </c>
      <c r="I13" s="371">
        <v>-97396.728000000003</v>
      </c>
      <c r="J13" s="323">
        <f t="shared" si="3"/>
        <v>-80781.986999999994</v>
      </c>
      <c r="K13" s="371">
        <v>-64167.245999999992</v>
      </c>
      <c r="L13" s="372">
        <f>$C13/[1]Área!$C13</f>
        <v>-9.5333333333333332</v>
      </c>
      <c r="M13" s="372">
        <f>$D13/[1]Área!$D13</f>
        <v>-9.5333333333333332</v>
      </c>
      <c r="N13" s="372">
        <f>$E13/[1]Área!$E13</f>
        <v>-9.5333333333333332</v>
      </c>
      <c r="O13" s="372">
        <f>$F13/[1]Área!$F13</f>
        <v>-9.5333333333333332</v>
      </c>
      <c r="P13" s="372">
        <f>$G13/[1]Área!$G13</f>
        <v>-9.5333333333333332</v>
      </c>
      <c r="Q13" s="372">
        <f>H13/[1]Área!H13</f>
        <v>-9.5333333333333332</v>
      </c>
      <c r="R13" s="372">
        <f>$I13/[1]Área!$I13</f>
        <v>-9.5333333333333332</v>
      </c>
      <c r="S13" s="372">
        <f>$J13/[1]Área!$J13</f>
        <v>-9.5333333333333332</v>
      </c>
      <c r="T13" s="372">
        <f>$K13/[1]Área!$K13</f>
        <v>-9.5333333333333314</v>
      </c>
    </row>
    <row r="14" spans="1:20">
      <c r="A14" s="319" t="s">
        <v>154</v>
      </c>
      <c r="B14" s="320" t="s">
        <v>157</v>
      </c>
      <c r="C14" s="325">
        <v>0</v>
      </c>
      <c r="D14" s="323">
        <f t="shared" si="0"/>
        <v>0</v>
      </c>
      <c r="E14" s="370">
        <v>0</v>
      </c>
      <c r="F14" s="323">
        <f t="shared" si="1"/>
        <v>0</v>
      </c>
      <c r="G14" s="371">
        <v>0</v>
      </c>
      <c r="H14" s="323">
        <f t="shared" si="2"/>
        <v>0</v>
      </c>
      <c r="I14" s="371">
        <v>0</v>
      </c>
      <c r="J14" s="323">
        <f t="shared" si="3"/>
        <v>0</v>
      </c>
      <c r="K14" s="371">
        <v>0</v>
      </c>
      <c r="L14" s="371">
        <v>0</v>
      </c>
      <c r="M14" s="371">
        <v>0</v>
      </c>
      <c r="N14" s="371">
        <v>0</v>
      </c>
      <c r="O14" s="371">
        <v>0</v>
      </c>
      <c r="P14" s="371">
        <v>0</v>
      </c>
      <c r="Q14" s="371">
        <v>0</v>
      </c>
      <c r="R14" s="371">
        <v>0</v>
      </c>
      <c r="S14" s="371">
        <v>0</v>
      </c>
      <c r="T14" s="371">
        <v>0</v>
      </c>
    </row>
    <row r="15" spans="1:20">
      <c r="A15" s="319" t="s">
        <v>155</v>
      </c>
      <c r="B15" s="320" t="s">
        <v>157</v>
      </c>
      <c r="C15" s="373">
        <v>-12207.624</v>
      </c>
      <c r="D15" s="323">
        <f t="shared" si="0"/>
        <v>-12207.624</v>
      </c>
      <c r="E15" s="370">
        <v>-12207.624</v>
      </c>
      <c r="F15" s="323">
        <f t="shared" si="1"/>
        <v>-12207.624</v>
      </c>
      <c r="G15" s="371">
        <v>-12207.624</v>
      </c>
      <c r="H15" s="323">
        <f t="shared" si="2"/>
        <v>-50096.260499999997</v>
      </c>
      <c r="I15" s="371">
        <v>-87984.896999999997</v>
      </c>
      <c r="J15" s="323">
        <f t="shared" si="3"/>
        <v>-51382.8315</v>
      </c>
      <c r="K15" s="371">
        <v>-14780.766000000001</v>
      </c>
      <c r="L15" s="372">
        <f>$C15/[1]Área!$C15</f>
        <v>-9.5333333333333332</v>
      </c>
      <c r="M15" s="372">
        <f>$D15/[1]Área!$D15</f>
        <v>-9.5333333333333332</v>
      </c>
      <c r="N15" s="372">
        <f>$E15/[1]Área!$E15</f>
        <v>-9.5333333333333332</v>
      </c>
      <c r="O15" s="372">
        <f>$F15/[1]Área!$F15</f>
        <v>-9.5333333333333332</v>
      </c>
      <c r="P15" s="372">
        <f>$G15/[1]Área!$G15</f>
        <v>-9.5333333333333332</v>
      </c>
      <c r="Q15" s="372">
        <f>H15/[1]Área!H15</f>
        <v>-9.5333287978450389</v>
      </c>
      <c r="R15" s="372">
        <f>$I15/[1]Área!$I15</f>
        <v>-9.5333281685608373</v>
      </c>
      <c r="S15" s="372">
        <f>$J15/[1]Área!$J15</f>
        <v>-9.5333289114087503</v>
      </c>
      <c r="T15" s="372">
        <f>$K15/[1]Área!$K15</f>
        <v>-9.5333333333333332</v>
      </c>
    </row>
    <row r="16" spans="1:20">
      <c r="A16" s="327"/>
      <c r="B16" s="328" t="s">
        <v>88</v>
      </c>
      <c r="C16" s="374">
        <v>40516337.12478184</v>
      </c>
      <c r="D16" s="330">
        <f t="shared" si="0"/>
        <v>40516337.12478184</v>
      </c>
      <c r="E16" s="375">
        <v>40516337.12478184</v>
      </c>
      <c r="F16" s="330">
        <f t="shared" si="1"/>
        <v>40516337.12478184</v>
      </c>
      <c r="G16" s="376">
        <v>40516337.12478184</v>
      </c>
      <c r="H16" s="330">
        <f t="shared" si="2"/>
        <v>43337351.756745756</v>
      </c>
      <c r="I16" s="376">
        <v>46158366.388709672</v>
      </c>
      <c r="J16" s="330">
        <f t="shared" si="3"/>
        <v>41041381.415346585</v>
      </c>
      <c r="K16" s="376">
        <v>35924396.441983499</v>
      </c>
      <c r="L16" s="377">
        <f>$C16/[1]Área!$C16</f>
        <v>309.23428763313439</v>
      </c>
      <c r="M16" s="377">
        <f>$D16/[1]Área!$D16</f>
        <v>309.23428763313439</v>
      </c>
      <c r="N16" s="377">
        <f>$E16/[1]Área!$E16</f>
        <v>309.23428763313439</v>
      </c>
      <c r="O16" s="377">
        <f>$F16/[1]Área!$F16</f>
        <v>309.23428763313439</v>
      </c>
      <c r="P16" s="377">
        <f>$G16/[1]Área!$G16</f>
        <v>309.23428763313439</v>
      </c>
      <c r="Q16" s="377">
        <f>H16/[1]Área!H16</f>
        <v>283.32062490166368</v>
      </c>
      <c r="R16" s="377">
        <f>$I16/[1]Área!$I16</f>
        <v>263.90844973575156</v>
      </c>
      <c r="S16" s="377">
        <f>$J16/[1]Área!$J16</f>
        <v>288.92235424050978</v>
      </c>
      <c r="T16" s="377">
        <f>$K16/[1]Área!$K16</f>
        <v>328.98769031452667</v>
      </c>
    </row>
    <row r="17" spans="1:20">
      <c r="A17" s="307" t="s">
        <v>152</v>
      </c>
      <c r="B17" s="163" t="s">
        <v>152</v>
      </c>
      <c r="C17" s="336" t="s">
        <v>149</v>
      </c>
      <c r="D17" s="336" t="s">
        <v>149</v>
      </c>
      <c r="E17" s="336" t="s">
        <v>149</v>
      </c>
      <c r="F17" s="336" t="s">
        <v>149</v>
      </c>
      <c r="G17" s="336" t="s">
        <v>149</v>
      </c>
      <c r="H17" s="336" t="s">
        <v>149</v>
      </c>
      <c r="I17" s="336" t="s">
        <v>149</v>
      </c>
      <c r="J17" s="336" t="s">
        <v>149</v>
      </c>
      <c r="K17" s="336" t="s">
        <v>149</v>
      </c>
      <c r="L17" s="336" t="s">
        <v>149</v>
      </c>
      <c r="M17" s="336" t="s">
        <v>149</v>
      </c>
      <c r="N17" s="336" t="s">
        <v>149</v>
      </c>
      <c r="O17" s="336" t="s">
        <v>149</v>
      </c>
      <c r="P17" s="336" t="s">
        <v>149</v>
      </c>
      <c r="Q17" s="336" t="s">
        <v>149</v>
      </c>
      <c r="R17" s="336" t="s">
        <v>149</v>
      </c>
      <c r="S17" s="336" t="s">
        <v>149</v>
      </c>
      <c r="T17" s="336" t="s">
        <v>149</v>
      </c>
    </row>
    <row r="18" spans="1:20">
      <c r="A18" s="307" t="s">
        <v>146</v>
      </c>
      <c r="B18" s="163" t="s">
        <v>152</v>
      </c>
      <c r="C18" s="336">
        <v>471827.82227166666</v>
      </c>
      <c r="D18" s="161">
        <f t="shared" si="0"/>
        <v>471827.82227166666</v>
      </c>
      <c r="E18" s="362">
        <v>471827.82227166666</v>
      </c>
      <c r="F18" s="161">
        <f t="shared" si="1"/>
        <v>471827.82227166666</v>
      </c>
      <c r="G18" s="363">
        <v>471827.82227166666</v>
      </c>
      <c r="H18" s="161">
        <f t="shared" si="2"/>
        <v>251660.52618666666</v>
      </c>
      <c r="I18" s="363">
        <v>31493.230101666668</v>
      </c>
      <c r="J18" s="161">
        <f t="shared" si="3"/>
        <v>894706.66527549992</v>
      </c>
      <c r="K18" s="363">
        <v>1757920.1004493332</v>
      </c>
      <c r="L18" s="364">
        <f>$C18/[1]Área!$C18</f>
        <v>289.46669750836918</v>
      </c>
      <c r="M18" s="364">
        <f>$D18/[1]Área!$D18</f>
        <v>289.46669750836918</v>
      </c>
      <c r="N18" s="364">
        <f>$E18/[1]Área!$E18</f>
        <v>289.46669750836918</v>
      </c>
      <c r="O18" s="364">
        <f>$F18/[1]Área!$F18</f>
        <v>289.46669750836918</v>
      </c>
      <c r="P18" s="364">
        <f>$G18/[1]Área!$G18</f>
        <v>289.46669750836918</v>
      </c>
      <c r="Q18" s="364">
        <f>H18/[1]Área!H18</f>
        <v>289.34479188128523</v>
      </c>
      <c r="R18" s="364">
        <f>$I18/[1]Área!$I18</f>
        <v>287.5306318055936</v>
      </c>
      <c r="S18" s="364">
        <f>$J18/[1]Área!$J18</f>
        <v>284.73847673067161</v>
      </c>
      <c r="T18" s="364">
        <f>$K18/[1]Área!$K18</f>
        <v>284.68894949364733</v>
      </c>
    </row>
    <row r="19" spans="1:20">
      <c r="A19" s="307" t="s">
        <v>157</v>
      </c>
      <c r="B19" s="163" t="s">
        <v>152</v>
      </c>
      <c r="C19" s="336">
        <v>-1845926.9540066668</v>
      </c>
      <c r="D19" s="161">
        <f t="shared" si="0"/>
        <v>-1845926.9540066668</v>
      </c>
      <c r="E19" s="362">
        <v>-1845926.9540066668</v>
      </c>
      <c r="F19" s="161">
        <f t="shared" si="1"/>
        <v>-1845926.9540066668</v>
      </c>
      <c r="G19" s="363">
        <v>-1845926.9540066668</v>
      </c>
      <c r="H19" s="161">
        <f>AVERAGE(G19,I19)</f>
        <v>-1227541.8012366667</v>
      </c>
      <c r="I19" s="363">
        <v>-609156.64846666669</v>
      </c>
      <c r="J19" s="161">
        <f t="shared" si="3"/>
        <v>-527276.41156666668</v>
      </c>
      <c r="K19" s="363">
        <v>-445396.1746666666</v>
      </c>
      <c r="L19" s="364">
        <f>$C19/[1]Área!$C19</f>
        <v>-27.746008369926145</v>
      </c>
      <c r="M19" s="364">
        <f>$D19/[1]Área!$D19</f>
        <v>-27.746008369926145</v>
      </c>
      <c r="N19" s="364">
        <f>$E19/[1]Área!$E19</f>
        <v>-27.746008369926145</v>
      </c>
      <c r="O19" s="364">
        <f>$F19/[1]Área!$F19</f>
        <v>-27.746008369926145</v>
      </c>
      <c r="P19" s="364">
        <f>$G19/[1]Área!$G19</f>
        <v>-27.746008369926145</v>
      </c>
      <c r="Q19" s="364">
        <f>H19/[1]Área!H19</f>
        <v>-27.746180509184786</v>
      </c>
      <c r="R19" s="364">
        <f>$I19/[1]Área!$I19</f>
        <v>-27.746702155699897</v>
      </c>
      <c r="S19" s="364">
        <f>$J19/[1]Área!$J19</f>
        <v>-27.746862962709596</v>
      </c>
      <c r="T19" s="364">
        <f>$K19/[1]Área!$K19</f>
        <v>-27.7470828972506</v>
      </c>
    </row>
    <row r="20" spans="1:20">
      <c r="A20" s="307" t="s">
        <v>153</v>
      </c>
      <c r="B20" s="163" t="s">
        <v>152</v>
      </c>
      <c r="C20" s="337">
        <v>-368.99925333333334</v>
      </c>
      <c r="D20" s="161">
        <f t="shared" si="0"/>
        <v>-368.99925333333334</v>
      </c>
      <c r="E20" s="362">
        <v>-368.99925333333334</v>
      </c>
      <c r="F20" s="161">
        <f t="shared" si="1"/>
        <v>-368.99925333333334</v>
      </c>
      <c r="G20" s="363">
        <v>-368.99925333333334</v>
      </c>
      <c r="H20" s="161">
        <f t="shared" si="2"/>
        <v>-38185.649278333331</v>
      </c>
      <c r="I20" s="363">
        <v>-76002.299303333333</v>
      </c>
      <c r="J20" s="161">
        <f t="shared" si="3"/>
        <v>-47806.736651666666</v>
      </c>
      <c r="K20" s="363">
        <v>-19611.173999999999</v>
      </c>
      <c r="L20" s="364">
        <f>$C20/[1]Área!$C20</f>
        <v>-29.567247863247864</v>
      </c>
      <c r="M20" s="364">
        <f>$D20/[1]Área!$D20</f>
        <v>-29.567247863247864</v>
      </c>
      <c r="N20" s="364">
        <f>$E20/[1]Área!$E20</f>
        <v>-29.567247863247864</v>
      </c>
      <c r="O20" s="364">
        <f>$F20/[1]Área!$F20</f>
        <v>-29.567247863247864</v>
      </c>
      <c r="P20" s="364">
        <f>$G20/[1]Área!$G20</f>
        <v>-29.567247863247864</v>
      </c>
      <c r="Q20" s="364">
        <f>H20/[1]Área!H20</f>
        <v>-27.76219453077951</v>
      </c>
      <c r="R20" s="364">
        <f>$I20/[1]Área!$I20</f>
        <v>-27.753968260402253</v>
      </c>
      <c r="S20" s="364">
        <f>$J20/[1]Área!$J20</f>
        <v>-27.75886672202174</v>
      </c>
      <c r="T20" s="364">
        <f>$K20/[1]Área!$K20</f>
        <v>-27.777866855524078</v>
      </c>
    </row>
    <row r="21" spans="1:20">
      <c r="A21" s="307" t="s">
        <v>154</v>
      </c>
      <c r="B21" s="163" t="s">
        <v>152</v>
      </c>
      <c r="C21" s="336">
        <v>0</v>
      </c>
      <c r="D21" s="161">
        <f t="shared" si="0"/>
        <v>0</v>
      </c>
      <c r="E21" s="362">
        <v>0</v>
      </c>
      <c r="F21" s="161">
        <f t="shared" si="1"/>
        <v>0</v>
      </c>
      <c r="G21" s="363">
        <v>0</v>
      </c>
      <c r="H21" s="161">
        <f t="shared" si="2"/>
        <v>0</v>
      </c>
      <c r="I21" s="363">
        <v>0</v>
      </c>
      <c r="J21" s="161">
        <f t="shared" si="3"/>
        <v>0</v>
      </c>
      <c r="K21" s="363">
        <v>0</v>
      </c>
      <c r="L21" s="363">
        <v>0</v>
      </c>
      <c r="M21" s="363">
        <v>0</v>
      </c>
      <c r="N21" s="363">
        <v>0</v>
      </c>
      <c r="O21" s="363">
        <v>0</v>
      </c>
      <c r="P21" s="363">
        <v>0</v>
      </c>
      <c r="Q21" s="363">
        <v>0</v>
      </c>
      <c r="R21" s="363">
        <v>0</v>
      </c>
      <c r="S21" s="363">
        <v>0</v>
      </c>
      <c r="T21" s="363">
        <v>0</v>
      </c>
    </row>
    <row r="22" spans="1:20">
      <c r="A22" s="307" t="s">
        <v>155</v>
      </c>
      <c r="B22" s="163" t="s">
        <v>152</v>
      </c>
      <c r="C22" s="311">
        <v>-102326.83292333334</v>
      </c>
      <c r="D22" s="161">
        <f t="shared" si="0"/>
        <v>-102326.83292333334</v>
      </c>
      <c r="E22" s="362">
        <v>-102326.83292333334</v>
      </c>
      <c r="F22" s="161">
        <f t="shared" si="1"/>
        <v>-102326.83292333334</v>
      </c>
      <c r="G22" s="363">
        <v>-102326.83292333334</v>
      </c>
      <c r="H22" s="161">
        <f t="shared" si="2"/>
        <v>-112762.94925499998</v>
      </c>
      <c r="I22" s="363">
        <v>-123199.06558666663</v>
      </c>
      <c r="J22" s="161">
        <f t="shared" si="3"/>
        <v>-107349.63095999998</v>
      </c>
      <c r="K22" s="363">
        <v>-91500.196333333341</v>
      </c>
      <c r="L22" s="364">
        <f>$C22/[1]Área!$C22</f>
        <v>-27.751832123294669</v>
      </c>
      <c r="M22" s="364">
        <f>$D22/[1]Área!$D22</f>
        <v>-27.751832123294669</v>
      </c>
      <c r="N22" s="364">
        <f>$E22/[1]Área!$E22</f>
        <v>-27.751832123294669</v>
      </c>
      <c r="O22" s="364">
        <f>$F22/[1]Área!$F22</f>
        <v>-27.751832123294669</v>
      </c>
      <c r="P22" s="364">
        <f>$G22/[1]Área!$G22</f>
        <v>-27.751832123294669</v>
      </c>
      <c r="Q22" s="364">
        <f>H22/[1]Área!H22</f>
        <v>-27.751261400397947</v>
      </c>
      <c r="R22" s="364">
        <f>$I22/[1]Área!$I22</f>
        <v>-27.750787386510726</v>
      </c>
      <c r="S22" s="364">
        <f>$J22/[1]Área!$J22</f>
        <v>-27.751543585713396</v>
      </c>
      <c r="T22" s="364">
        <f>$K22/[1]Área!$K22</f>
        <v>-27.752561823880299</v>
      </c>
    </row>
    <row r="23" spans="1:20">
      <c r="A23" s="338"/>
      <c r="B23" s="314" t="s">
        <v>88</v>
      </c>
      <c r="C23" s="365">
        <v>-1476794.9639116668</v>
      </c>
      <c r="D23" s="316">
        <f t="shared" si="0"/>
        <v>-1476794.9639116668</v>
      </c>
      <c r="E23" s="366">
        <v>-1476794.9639116668</v>
      </c>
      <c r="F23" s="316">
        <f t="shared" si="1"/>
        <v>-1476794.9639116668</v>
      </c>
      <c r="G23" s="367">
        <v>-1476794.9639116668</v>
      </c>
      <c r="H23" s="316">
        <f t="shared" si="2"/>
        <v>-1126829.8735833333</v>
      </c>
      <c r="I23" s="367">
        <v>-776864.7832549999</v>
      </c>
      <c r="J23" s="316">
        <f t="shared" si="3"/>
        <v>212273.88609716657</v>
      </c>
      <c r="K23" s="367">
        <v>1201412.555449333</v>
      </c>
      <c r="L23" s="369">
        <f>$C23/[1]Área!$C23</f>
        <v>-20.551247397501093</v>
      </c>
      <c r="M23" s="369">
        <f>$D23/[1]Área!$D23</f>
        <v>-20.551247397501093</v>
      </c>
      <c r="N23" s="369">
        <f>$E23/[1]Área!$E23</f>
        <v>-20.551247397501093</v>
      </c>
      <c r="O23" s="369">
        <f>$F23/[1]Área!$F23</f>
        <v>-20.551247397501093</v>
      </c>
      <c r="P23" s="369">
        <f>$G23/[1]Área!$G23</f>
        <v>-20.551247397501093</v>
      </c>
      <c r="Q23" s="369">
        <f>H23/[1]Área!H23</f>
        <v>-22.291220178189196</v>
      </c>
      <c r="R23" s="369">
        <f>$I23/[1]Área!$I23</f>
        <v>-26.567072956749346</v>
      </c>
      <c r="S23" s="369">
        <f>$J23/[1]Área!$J23</f>
        <v>7.6534367941302692</v>
      </c>
      <c r="T23" s="369">
        <f>$K23/[1]Área!$K23</f>
        <v>45.803204416083226</v>
      </c>
    </row>
    <row r="24" spans="1:20">
      <c r="A24" s="319" t="s">
        <v>153</v>
      </c>
      <c r="B24" s="320" t="s">
        <v>153</v>
      </c>
      <c r="C24" s="342" t="s">
        <v>149</v>
      </c>
      <c r="D24" s="342" t="s">
        <v>149</v>
      </c>
      <c r="E24" s="342" t="s">
        <v>149</v>
      </c>
      <c r="F24" s="342" t="s">
        <v>149</v>
      </c>
      <c r="G24" s="342" t="s">
        <v>149</v>
      </c>
      <c r="H24" s="342" t="s">
        <v>149</v>
      </c>
      <c r="I24" s="342" t="s">
        <v>149</v>
      </c>
      <c r="J24" s="342" t="s">
        <v>149</v>
      </c>
      <c r="K24" s="342" t="s">
        <v>149</v>
      </c>
      <c r="L24" s="342" t="s">
        <v>149</v>
      </c>
      <c r="M24" s="342" t="s">
        <v>149</v>
      </c>
      <c r="N24" s="342" t="s">
        <v>149</v>
      </c>
      <c r="O24" s="342" t="s">
        <v>149</v>
      </c>
      <c r="P24" s="342" t="s">
        <v>149</v>
      </c>
      <c r="Q24" s="342" t="s">
        <v>149</v>
      </c>
      <c r="R24" s="342" t="s">
        <v>149</v>
      </c>
      <c r="S24" s="342" t="s">
        <v>149</v>
      </c>
      <c r="T24" s="342" t="s">
        <v>149</v>
      </c>
    </row>
    <row r="25" spans="1:20">
      <c r="A25" s="319" t="s">
        <v>146</v>
      </c>
      <c r="B25" s="320" t="s">
        <v>153</v>
      </c>
      <c r="C25" s="373">
        <v>257830.15640799995</v>
      </c>
      <c r="D25" s="323">
        <f t="shared" si="0"/>
        <v>257830.15640799995</v>
      </c>
      <c r="E25" s="370">
        <v>257830.15640799995</v>
      </c>
      <c r="F25" s="323">
        <f t="shared" si="1"/>
        <v>257830.15640799995</v>
      </c>
      <c r="G25" s="371">
        <v>257830.15640799995</v>
      </c>
      <c r="H25" s="323">
        <f t="shared" si="2"/>
        <v>317097.99265099998</v>
      </c>
      <c r="I25" s="371">
        <v>376365.82889399998</v>
      </c>
      <c r="J25" s="323">
        <f t="shared" si="3"/>
        <v>362867.98818599992</v>
      </c>
      <c r="K25" s="371">
        <v>349370.14747799991</v>
      </c>
      <c r="L25" s="372">
        <f>$C25/[1]Área!$C25</f>
        <v>280.93724479215467</v>
      </c>
      <c r="M25" s="372">
        <f>$D25/[1]Área!$D25</f>
        <v>280.93724479215467</v>
      </c>
      <c r="N25" s="372">
        <f>$E25/[1]Área!$E25</f>
        <v>280.93724479215467</v>
      </c>
      <c r="O25" s="372">
        <f>$F25/[1]Área!$F25</f>
        <v>280.93724479215467</v>
      </c>
      <c r="P25" s="372">
        <f>$G25/[1]Área!$G25</f>
        <v>280.93724479215467</v>
      </c>
      <c r="Q25" s="372">
        <f>H25/[1]Área!H25</f>
        <v>286.1430387220488</v>
      </c>
      <c r="R25" s="372">
        <f>$I25/[1]Área!$I25</f>
        <v>289.82206273939056</v>
      </c>
      <c r="S25" s="372">
        <f>$J25/[1]Área!$J25</f>
        <v>297.60963538660258</v>
      </c>
      <c r="T25" s="372">
        <f>$K25/[1]Área!$K25</f>
        <v>306.48117223538071</v>
      </c>
    </row>
    <row r="26" spans="1:20">
      <c r="A26" s="319" t="s">
        <v>157</v>
      </c>
      <c r="B26" s="320" t="s">
        <v>153</v>
      </c>
      <c r="C26" s="373">
        <v>595906.08000000007</v>
      </c>
      <c r="D26" s="323">
        <f t="shared" si="0"/>
        <v>595906.08000000007</v>
      </c>
      <c r="E26" s="370">
        <v>595906.08000000007</v>
      </c>
      <c r="F26" s="323">
        <f>AVERAGE(E26,G26)</f>
        <v>595906.08000000007</v>
      </c>
      <c r="G26" s="371">
        <v>595906.08000000007</v>
      </c>
      <c r="H26" s="323">
        <f t="shared" si="2"/>
        <v>587952.75</v>
      </c>
      <c r="I26" s="371">
        <v>579999.42000000004</v>
      </c>
      <c r="J26" s="323">
        <f t="shared" si="3"/>
        <v>610935.71</v>
      </c>
      <c r="K26" s="371">
        <v>641872</v>
      </c>
      <c r="L26" s="372">
        <f>$C26/[1]Área!$C26</f>
        <v>77.000000000000014</v>
      </c>
      <c r="M26" s="372">
        <f>$D26/[1]Área!$D26</f>
        <v>77.000000000000014</v>
      </c>
      <c r="N26" s="372">
        <f>$E26/[1]Área!$E26</f>
        <v>77.000000000000014</v>
      </c>
      <c r="O26" s="372">
        <f>$F26/[1]Área!$F26</f>
        <v>77.000000000000014</v>
      </c>
      <c r="P26" s="372">
        <f>$G26/[1]Área!$G26</f>
        <v>77.000000000000014</v>
      </c>
      <c r="Q26" s="372">
        <f>H26/[1]Área!H26</f>
        <v>77</v>
      </c>
      <c r="R26" s="372">
        <f>$I26/[1]Área!$I26</f>
        <v>77</v>
      </c>
      <c r="S26" s="372">
        <f>$J26/[1]Área!$J26</f>
        <v>77</v>
      </c>
      <c r="T26" s="372">
        <f>$K26/[1]Área!$K26</f>
        <v>77</v>
      </c>
    </row>
    <row r="27" spans="1:20">
      <c r="A27" s="319" t="s">
        <v>152</v>
      </c>
      <c r="B27" s="320" t="s">
        <v>153</v>
      </c>
      <c r="C27" s="378">
        <v>57939.155999999995</v>
      </c>
      <c r="D27" s="323">
        <f t="shared" si="0"/>
        <v>57939.155999999995</v>
      </c>
      <c r="E27" s="370">
        <v>57939.155999999995</v>
      </c>
      <c r="F27" s="323">
        <f t="shared" si="1"/>
        <v>57939.155999999995</v>
      </c>
      <c r="G27" s="371">
        <v>57939.155999999995</v>
      </c>
      <c r="H27" s="323">
        <f t="shared" si="2"/>
        <v>90256.136666666658</v>
      </c>
      <c r="I27" s="371">
        <v>122573.11733333333</v>
      </c>
      <c r="J27" s="323">
        <f t="shared" si="3"/>
        <v>73143.092000000004</v>
      </c>
      <c r="K27" s="371">
        <v>23713.066666666666</v>
      </c>
      <c r="L27" s="372">
        <f>$C27/[1]Área!$C27</f>
        <v>137.865026412221</v>
      </c>
      <c r="M27" s="372">
        <f>$D27/[1]Área!$D27</f>
        <v>137.865026412221</v>
      </c>
      <c r="N27" s="372">
        <f>$E27/[1]Área!$E27</f>
        <v>137.865026412221</v>
      </c>
      <c r="O27" s="372">
        <f>$F27/[1]Área!$F27</f>
        <v>137.865026412221</v>
      </c>
      <c r="P27" s="372">
        <f>$G27/[1]Área!$G27</f>
        <v>137.865026412221</v>
      </c>
      <c r="Q27" s="372">
        <f>H27/[1]Área!H27</f>
        <v>137.86614018874792</v>
      </c>
      <c r="R27" s="372">
        <f>$I27/[1]Área!$I27</f>
        <v>137.86666666666665</v>
      </c>
      <c r="S27" s="372">
        <f>$J27/[1]Área!$J27</f>
        <v>137.86666666666665</v>
      </c>
      <c r="T27" s="372">
        <f>$K27/[1]Área!$K27</f>
        <v>137.86666666666667</v>
      </c>
    </row>
    <row r="28" spans="1:20">
      <c r="A28" s="319" t="s">
        <v>154</v>
      </c>
      <c r="B28" s="320" t="s">
        <v>153</v>
      </c>
      <c r="C28" s="373">
        <v>0</v>
      </c>
      <c r="D28" s="323">
        <f t="shared" si="0"/>
        <v>0</v>
      </c>
      <c r="E28" s="370">
        <v>0</v>
      </c>
      <c r="F28" s="323">
        <f t="shared" si="1"/>
        <v>0</v>
      </c>
      <c r="G28" s="371">
        <v>0</v>
      </c>
      <c r="H28" s="323">
        <f t="shared" si="2"/>
        <v>0</v>
      </c>
      <c r="I28" s="371">
        <v>0</v>
      </c>
      <c r="J28" s="323">
        <f t="shared" si="3"/>
        <v>0</v>
      </c>
      <c r="K28" s="371">
        <v>0</v>
      </c>
      <c r="L28" s="379">
        <v>0</v>
      </c>
      <c r="M28" s="379">
        <v>0</v>
      </c>
      <c r="N28" s="379">
        <v>0</v>
      </c>
      <c r="O28" s="379">
        <v>0</v>
      </c>
      <c r="P28" s="379">
        <v>0</v>
      </c>
      <c r="Q28" s="379">
        <v>0</v>
      </c>
      <c r="R28" s="379">
        <v>0</v>
      </c>
      <c r="S28" s="379">
        <v>0</v>
      </c>
      <c r="T28" s="379">
        <v>0</v>
      </c>
    </row>
    <row r="29" spans="1:20">
      <c r="A29" s="319" t="s">
        <v>155</v>
      </c>
      <c r="B29" s="320" t="s">
        <v>153</v>
      </c>
      <c r="C29" s="325">
        <v>0</v>
      </c>
      <c r="D29" s="323">
        <f t="shared" si="0"/>
        <v>0</v>
      </c>
      <c r="E29" s="370">
        <v>0</v>
      </c>
      <c r="F29" s="323">
        <f t="shared" si="1"/>
        <v>0</v>
      </c>
      <c r="G29" s="371">
        <v>0</v>
      </c>
      <c r="H29" s="323">
        <f t="shared" si="2"/>
        <v>0</v>
      </c>
      <c r="I29" s="371">
        <v>0</v>
      </c>
      <c r="J29" s="323">
        <f t="shared" si="3"/>
        <v>0</v>
      </c>
      <c r="K29" s="371">
        <v>0</v>
      </c>
      <c r="L29" s="379">
        <v>0</v>
      </c>
      <c r="M29" s="379">
        <v>0</v>
      </c>
      <c r="N29" s="379">
        <v>0</v>
      </c>
      <c r="O29" s="379">
        <v>0</v>
      </c>
      <c r="P29" s="379">
        <v>0</v>
      </c>
      <c r="Q29" s="379">
        <v>0</v>
      </c>
      <c r="R29" s="379">
        <v>0</v>
      </c>
      <c r="S29" s="379">
        <v>0</v>
      </c>
      <c r="T29" s="379">
        <v>0</v>
      </c>
    </row>
    <row r="30" spans="1:20">
      <c r="A30" s="327"/>
      <c r="B30" s="328" t="s">
        <v>88</v>
      </c>
      <c r="C30" s="374">
        <v>911675.39240799996</v>
      </c>
      <c r="D30" s="330">
        <f t="shared" si="0"/>
        <v>911675.39240799996</v>
      </c>
      <c r="E30" s="375">
        <v>911675.39240799996</v>
      </c>
      <c r="F30" s="330">
        <f t="shared" si="1"/>
        <v>911675.39240799996</v>
      </c>
      <c r="G30" s="376">
        <v>911675.39240799996</v>
      </c>
      <c r="H30" s="330">
        <f t="shared" si="2"/>
        <v>995306.87931766664</v>
      </c>
      <c r="I30" s="376">
        <v>1078938.3662273332</v>
      </c>
      <c r="J30" s="330">
        <f t="shared" si="3"/>
        <v>1046946.7901859998</v>
      </c>
      <c r="K30" s="376">
        <v>1014955.2141446666</v>
      </c>
      <c r="L30" s="377">
        <f>$C30/[1]Área!$C30</f>
        <v>83.457486285304697</v>
      </c>
      <c r="M30" s="377">
        <f>$D30/[1]Área!$D30</f>
        <v>83.457486285304697</v>
      </c>
      <c r="N30" s="377">
        <f>$E30/[1]Área!$E30</f>
        <v>83.457486285304697</v>
      </c>
      <c r="O30" s="377">
        <f>$F30/[1]Área!$F30</f>
        <v>83.457486285304697</v>
      </c>
      <c r="P30" s="377">
        <f>$G30/[1]Área!$G30</f>
        <v>83.457486285304697</v>
      </c>
      <c r="Q30" s="377">
        <f>H30/[1]Área!H30</f>
        <v>81.963662120472208</v>
      </c>
      <c r="R30" s="377">
        <f>$I30/[1]Área!$I30</f>
        <v>80.74248159447697</v>
      </c>
      <c r="S30" s="377">
        <f>$J30/[1]Área!$J30</f>
        <v>84.784518563124934</v>
      </c>
      <c r="T30" s="377">
        <f>$K30/[1]Área!$K30</f>
        <v>89.550078273280647</v>
      </c>
    </row>
    <row r="31" spans="1:20">
      <c r="A31" s="307" t="s">
        <v>154</v>
      </c>
      <c r="B31" s="163" t="s">
        <v>154</v>
      </c>
      <c r="C31" s="347" t="s">
        <v>149</v>
      </c>
      <c r="D31" s="347" t="s">
        <v>149</v>
      </c>
      <c r="E31" s="347" t="s">
        <v>149</v>
      </c>
      <c r="F31" s="347" t="s">
        <v>149</v>
      </c>
      <c r="G31" s="347" t="s">
        <v>149</v>
      </c>
      <c r="H31" s="347" t="s">
        <v>149</v>
      </c>
      <c r="I31" s="347" t="s">
        <v>149</v>
      </c>
      <c r="J31" s="347" t="s">
        <v>149</v>
      </c>
      <c r="K31" s="347" t="s">
        <v>149</v>
      </c>
      <c r="L31" s="347" t="s">
        <v>149</v>
      </c>
      <c r="M31" s="347" t="s">
        <v>149</v>
      </c>
      <c r="N31" s="347" t="s">
        <v>149</v>
      </c>
      <c r="O31" s="347" t="s">
        <v>149</v>
      </c>
      <c r="P31" s="347" t="s">
        <v>149</v>
      </c>
      <c r="Q31" s="347" t="s">
        <v>149</v>
      </c>
      <c r="R31" s="347" t="s">
        <v>149</v>
      </c>
      <c r="S31" s="347" t="s">
        <v>149</v>
      </c>
      <c r="T31" s="347" t="s">
        <v>149</v>
      </c>
    </row>
    <row r="32" spans="1:20">
      <c r="A32" s="307" t="s">
        <v>146</v>
      </c>
      <c r="B32" s="163" t="s">
        <v>154</v>
      </c>
      <c r="C32" s="311">
        <v>169637.32573039999</v>
      </c>
      <c r="D32" s="161">
        <f>AVERAGE(C32,E32)</f>
        <v>169637.32573039999</v>
      </c>
      <c r="E32" s="362">
        <v>169637.32573039999</v>
      </c>
      <c r="F32" s="161">
        <f t="shared" si="1"/>
        <v>169637.32573039999</v>
      </c>
      <c r="G32" s="363">
        <v>169637.32573039999</v>
      </c>
      <c r="H32" s="161">
        <f t="shared" si="2"/>
        <v>159165.5149839333</v>
      </c>
      <c r="I32" s="363">
        <v>148693.70423746665</v>
      </c>
      <c r="J32" s="161">
        <f t="shared" si="3"/>
        <v>207057.9594790666</v>
      </c>
      <c r="K32" s="363">
        <v>265422.21472066658</v>
      </c>
      <c r="L32" s="364">
        <f>$C32/[1]Área!$C32</f>
        <v>245.42437171643516</v>
      </c>
      <c r="M32" s="364">
        <f>$D32/[1]Área!$D32</f>
        <v>245.42437171643516</v>
      </c>
      <c r="N32" s="364">
        <f>$E32/[1]Área!$E32</f>
        <v>245.42437171643516</v>
      </c>
      <c r="O32" s="364">
        <f>$F32/[1]Área!$F32</f>
        <v>245.42437171643516</v>
      </c>
      <c r="P32" s="364">
        <f>$G32/[1]Área!$G32</f>
        <v>245.42437171643516</v>
      </c>
      <c r="Q32" s="364">
        <f>H32/[1]Área!H32</f>
        <v>286.30366993103172</v>
      </c>
      <c r="R32" s="364">
        <f>$I32/[1]Área!$I32</f>
        <v>353.47296361110773</v>
      </c>
      <c r="S32" s="364">
        <f>$J32/[1]Área!$J32</f>
        <v>360.48636276899049</v>
      </c>
      <c r="T32" s="364">
        <f>$K32/[1]Área!$K32</f>
        <v>364.53837663615354</v>
      </c>
    </row>
    <row r="33" spans="1:20">
      <c r="A33" s="307" t="s">
        <v>157</v>
      </c>
      <c r="B33" s="163" t="s">
        <v>154</v>
      </c>
      <c r="C33" s="311">
        <v>746316.34</v>
      </c>
      <c r="D33" s="161">
        <f t="shared" si="0"/>
        <v>746316.34</v>
      </c>
      <c r="E33" s="362">
        <v>746316.34</v>
      </c>
      <c r="F33" s="161">
        <f t="shared" si="1"/>
        <v>746316.34</v>
      </c>
      <c r="G33" s="363">
        <v>746316.34</v>
      </c>
      <c r="H33" s="161">
        <f t="shared" si="2"/>
        <v>462482.40499999997</v>
      </c>
      <c r="I33" s="363">
        <v>178648.47</v>
      </c>
      <c r="J33" s="161">
        <f t="shared" si="3"/>
        <v>636755.73499999999</v>
      </c>
      <c r="K33" s="363">
        <v>1094863</v>
      </c>
      <c r="L33" s="364">
        <f>$C33/[1]Área!$C33</f>
        <v>77</v>
      </c>
      <c r="M33" s="364">
        <f>$D33/[1]Área!$D33</f>
        <v>77</v>
      </c>
      <c r="N33" s="364">
        <f>$E33/[1]Área!$E33</f>
        <v>77</v>
      </c>
      <c r="O33" s="364">
        <f>$F33/[1]Área!$F33</f>
        <v>77</v>
      </c>
      <c r="P33" s="364">
        <f>$G33/[1]Área!$G33</f>
        <v>77</v>
      </c>
      <c r="Q33" s="364">
        <f>H33/[1]Área!H33</f>
        <v>76.999999999999986</v>
      </c>
      <c r="R33" s="364">
        <f>$I33/[1]Área!$I33</f>
        <v>77</v>
      </c>
      <c r="S33" s="364">
        <f>$J33/[1]Área!$J33</f>
        <v>77</v>
      </c>
      <c r="T33" s="364">
        <f>$K33/[1]Área!$K33</f>
        <v>77</v>
      </c>
    </row>
    <row r="34" spans="1:20">
      <c r="A34" s="307" t="s">
        <v>152</v>
      </c>
      <c r="B34" s="163" t="s">
        <v>154</v>
      </c>
      <c r="C34" s="311">
        <v>84734.231999999989</v>
      </c>
      <c r="D34" s="161">
        <f t="shared" si="0"/>
        <v>84734.231999999989</v>
      </c>
      <c r="E34" s="362">
        <v>84734.231999999989</v>
      </c>
      <c r="F34" s="161">
        <f t="shared" si="1"/>
        <v>84734.231999999989</v>
      </c>
      <c r="G34" s="363">
        <v>84734.231999999989</v>
      </c>
      <c r="H34" s="161">
        <f t="shared" si="2"/>
        <v>66435.878666666656</v>
      </c>
      <c r="I34" s="363">
        <v>48137.525333333338</v>
      </c>
      <c r="J34" s="161">
        <f t="shared" si="3"/>
        <v>43370.096000000005</v>
      </c>
      <c r="K34" s="363">
        <v>38602.666666666664</v>
      </c>
      <c r="L34" s="364">
        <f>$C34/[1]Área!$C34</f>
        <v>137.86666666666665</v>
      </c>
      <c r="M34" s="364">
        <f>$D34/[1]Área!$D34</f>
        <v>137.86666666666665</v>
      </c>
      <c r="N34" s="364">
        <f>$E34/[1]Área!$E34</f>
        <v>137.86666666666665</v>
      </c>
      <c r="O34" s="364">
        <f>$F34/[1]Área!$F34</f>
        <v>137.86666666666665</v>
      </c>
      <c r="P34" s="364">
        <f>$G34/[1]Área!$G34</f>
        <v>137.86666666666665</v>
      </c>
      <c r="Q34" s="364">
        <f>H34/[1]Área!H34</f>
        <v>137.86666666666665</v>
      </c>
      <c r="R34" s="364">
        <f>$I34/[1]Área!$I34</f>
        <v>137.86666666666667</v>
      </c>
      <c r="S34" s="364">
        <f>$J34/[1]Área!$J34</f>
        <v>137.86666666666667</v>
      </c>
      <c r="T34" s="309">
        <f>$K34/[1]Área!$K34</f>
        <v>137.86666666666665</v>
      </c>
    </row>
    <row r="35" spans="1:20">
      <c r="A35" s="307" t="s">
        <v>153</v>
      </c>
      <c r="B35" s="163" t="s">
        <v>154</v>
      </c>
      <c r="C35" s="311">
        <v>0</v>
      </c>
      <c r="D35" s="161">
        <f t="shared" si="0"/>
        <v>0</v>
      </c>
      <c r="E35" s="362">
        <v>0</v>
      </c>
      <c r="F35" s="161">
        <f t="shared" si="1"/>
        <v>0</v>
      </c>
      <c r="G35" s="363">
        <v>0</v>
      </c>
      <c r="H35" s="161">
        <f t="shared" si="2"/>
        <v>0</v>
      </c>
      <c r="I35" s="363">
        <v>0</v>
      </c>
      <c r="J35" s="161">
        <f t="shared" si="3"/>
        <v>0</v>
      </c>
      <c r="K35" s="363">
        <v>0</v>
      </c>
      <c r="L35" s="380">
        <v>0</v>
      </c>
      <c r="M35" s="380">
        <v>0</v>
      </c>
      <c r="N35" s="380">
        <v>0</v>
      </c>
      <c r="O35" s="380">
        <v>0</v>
      </c>
      <c r="P35" s="380">
        <v>0</v>
      </c>
      <c r="Q35" s="380">
        <v>0</v>
      </c>
      <c r="R35" s="380">
        <v>0</v>
      </c>
      <c r="S35" s="380">
        <v>0</v>
      </c>
      <c r="T35" s="380">
        <v>0</v>
      </c>
    </row>
    <row r="36" spans="1:20">
      <c r="A36" s="307" t="s">
        <v>155</v>
      </c>
      <c r="B36" s="163" t="s">
        <v>154</v>
      </c>
      <c r="C36" s="336">
        <v>0</v>
      </c>
      <c r="D36" s="161">
        <f t="shared" si="0"/>
        <v>0</v>
      </c>
      <c r="E36" s="362">
        <v>0</v>
      </c>
      <c r="F36" s="161">
        <f t="shared" si="1"/>
        <v>0</v>
      </c>
      <c r="G36" s="363">
        <v>0</v>
      </c>
      <c r="H36" s="161">
        <f t="shared" si="2"/>
        <v>0</v>
      </c>
      <c r="I36" s="363">
        <v>0</v>
      </c>
      <c r="J36" s="161">
        <f t="shared" si="3"/>
        <v>0</v>
      </c>
      <c r="K36" s="363">
        <v>0</v>
      </c>
      <c r="L36" s="380">
        <v>0</v>
      </c>
      <c r="M36" s="380">
        <v>0</v>
      </c>
      <c r="N36" s="380">
        <v>0</v>
      </c>
      <c r="O36" s="380">
        <v>0</v>
      </c>
      <c r="P36" s="380">
        <v>0</v>
      </c>
      <c r="Q36" s="380">
        <v>0</v>
      </c>
      <c r="R36" s="380">
        <v>0</v>
      </c>
      <c r="S36" s="380">
        <v>0</v>
      </c>
      <c r="T36" s="380">
        <v>0</v>
      </c>
    </row>
    <row r="37" spans="1:20">
      <c r="A37" s="338"/>
      <c r="B37" s="314" t="s">
        <v>88</v>
      </c>
      <c r="C37" s="365">
        <v>1000687.8977304</v>
      </c>
      <c r="D37" s="316">
        <f t="shared" si="0"/>
        <v>1000687.8977304</v>
      </c>
      <c r="E37" s="366">
        <v>1000687.8977304</v>
      </c>
      <c r="F37" s="316">
        <f t="shared" si="1"/>
        <v>1000687.8977304</v>
      </c>
      <c r="G37" s="367">
        <v>1000687.8977304</v>
      </c>
      <c r="H37" s="316">
        <f t="shared" si="2"/>
        <v>688083.79865060002</v>
      </c>
      <c r="I37" s="367">
        <v>375479.6995708</v>
      </c>
      <c r="J37" s="316">
        <f t="shared" si="3"/>
        <v>887183.79047906667</v>
      </c>
      <c r="K37" s="367">
        <v>1398887.8813873334</v>
      </c>
      <c r="L37" s="369">
        <f>$C37/[1]Área!$C37</f>
        <v>87.031550534519511</v>
      </c>
      <c r="M37" s="369">
        <f>$D37/[1]Área!$D37</f>
        <v>87.031550534519511</v>
      </c>
      <c r="N37" s="369">
        <f>$E37/[1]Área!$E37</f>
        <v>87.031550534519511</v>
      </c>
      <c r="O37" s="369">
        <f>$F37/[1]Área!$F37</f>
        <v>87.031550534519511</v>
      </c>
      <c r="P37" s="369">
        <f>$G37/[1]Área!$G37</f>
        <v>87.031550534519511</v>
      </c>
      <c r="Q37" s="369">
        <f>H37/[1]Área!H37</f>
        <v>91.99024308945296</v>
      </c>
      <c r="R37" s="369">
        <f>$I37/[1]Área!$I37</f>
        <v>108.45933192683871</v>
      </c>
      <c r="S37" s="369">
        <f>$J37/[1]Área!$J37</f>
        <v>89.244699664176153</v>
      </c>
      <c r="T37" s="369">
        <f>$K37/[1]Área!$K37</f>
        <v>85.193575523387679</v>
      </c>
    </row>
    <row r="38" spans="1:20">
      <c r="A38" s="319" t="s">
        <v>155</v>
      </c>
      <c r="B38" s="320" t="s">
        <v>170</v>
      </c>
      <c r="C38" s="354" t="s">
        <v>84</v>
      </c>
      <c r="D38" s="354" t="s">
        <v>84</v>
      </c>
      <c r="E38" s="354" t="s">
        <v>84</v>
      </c>
      <c r="F38" s="354" t="s">
        <v>84</v>
      </c>
      <c r="G38" s="354" t="s">
        <v>84</v>
      </c>
      <c r="H38" s="354" t="s">
        <v>84</v>
      </c>
      <c r="I38" s="354" t="s">
        <v>84</v>
      </c>
      <c r="J38" s="354" t="s">
        <v>84</v>
      </c>
      <c r="K38" s="354" t="s">
        <v>84</v>
      </c>
      <c r="L38" s="354" t="s">
        <v>84</v>
      </c>
      <c r="M38" s="354" t="s">
        <v>84</v>
      </c>
      <c r="N38" s="354" t="s">
        <v>84</v>
      </c>
      <c r="O38" s="354" t="s">
        <v>84</v>
      </c>
      <c r="P38" s="354" t="s">
        <v>84</v>
      </c>
      <c r="Q38" s="354" t="s">
        <v>84</v>
      </c>
      <c r="R38" s="354" t="s">
        <v>84</v>
      </c>
      <c r="S38" s="354" t="s">
        <v>84</v>
      </c>
      <c r="T38" s="354" t="s">
        <v>84</v>
      </c>
    </row>
    <row r="39" spans="1:20">
      <c r="A39" s="319" t="s">
        <v>146</v>
      </c>
      <c r="B39" s="320" t="s">
        <v>170</v>
      </c>
      <c r="C39" s="373">
        <v>231014.7124626</v>
      </c>
      <c r="D39" s="323">
        <f t="shared" si="0"/>
        <v>231014.7124626</v>
      </c>
      <c r="E39" s="370">
        <v>231014.7124626</v>
      </c>
      <c r="F39" s="323">
        <f t="shared" si="1"/>
        <v>231014.7124626</v>
      </c>
      <c r="G39" s="371">
        <v>231014.7124626</v>
      </c>
      <c r="H39" s="323">
        <f t="shared" si="2"/>
        <v>544795.38150564989</v>
      </c>
      <c r="I39" s="371">
        <v>858576.0505486998</v>
      </c>
      <c r="J39" s="323">
        <f t="shared" si="3"/>
        <v>838757.70471001649</v>
      </c>
      <c r="K39" s="371">
        <v>818939.35887133307</v>
      </c>
      <c r="L39" s="372">
        <f>$C39/[1]Área!$C39</f>
        <v>275.50292475146688</v>
      </c>
      <c r="M39" s="372">
        <f>$D39/[1]Área!$D39</f>
        <v>275.50292475146688</v>
      </c>
      <c r="N39" s="372">
        <f>$E39/[1]Área!$E39</f>
        <v>275.50292475146688</v>
      </c>
      <c r="O39" s="372">
        <f>$F39/[1]Área!$F39</f>
        <v>275.50292475146688</v>
      </c>
      <c r="P39" s="372">
        <f>$G39/[1]Área!$G39</f>
        <v>275.50292475146688</v>
      </c>
      <c r="Q39" s="372">
        <f>H39/[1]Área!H39</f>
        <v>357.30613387658792</v>
      </c>
      <c r="R39" s="372">
        <f>$I39/[1]Área!$I39</f>
        <v>388.33077810736597</v>
      </c>
      <c r="S39" s="372">
        <f>$J39/[1]Área!$J39</f>
        <v>420.25824272791641</v>
      </c>
      <c r="T39" s="372">
        <f>$K39/[1]Área!$K39</f>
        <v>459.90001565198492</v>
      </c>
    </row>
    <row r="40" spans="1:20">
      <c r="A40" s="319" t="s">
        <v>173</v>
      </c>
      <c r="B40" s="320" t="s">
        <v>170</v>
      </c>
      <c r="C40" s="373">
        <v>260400.52500000002</v>
      </c>
      <c r="D40" s="323">
        <f t="shared" si="0"/>
        <v>260400.52500000002</v>
      </c>
      <c r="E40" s="371">
        <v>260400.52500000002</v>
      </c>
      <c r="F40" s="323">
        <f>AVERAGE(E40,G40)</f>
        <v>260400.52500000002</v>
      </c>
      <c r="G40" s="371">
        <v>260400.52499999999</v>
      </c>
      <c r="H40" s="323">
        <f>AVERAGE(G40,I40)</f>
        <v>212419.51500000001</v>
      </c>
      <c r="I40" s="371">
        <v>164438.505</v>
      </c>
      <c r="J40" s="323">
        <f t="shared" si="3"/>
        <v>286885.25250000006</v>
      </c>
      <c r="K40" s="371">
        <v>409332.00000000006</v>
      </c>
      <c r="L40" s="372">
        <f>$C40/[1]Área!$C40</f>
        <v>76.999886156311831</v>
      </c>
      <c r="M40" s="372">
        <f>$D40/[1]Área!$D40</f>
        <v>76.999886156311831</v>
      </c>
      <c r="N40" s="372">
        <f>$E40/[1]Área!$E40</f>
        <v>76.999886156311831</v>
      </c>
      <c r="O40" s="372">
        <f>$F40/[1]Área!$F40</f>
        <v>76.999886156311831</v>
      </c>
      <c r="P40" s="372">
        <f>$G40/[1]Área!$G40</f>
        <v>76.999886156311817</v>
      </c>
      <c r="Q40" s="372">
        <f>H40/[1]Área!H40</f>
        <v>76.999860441512311</v>
      </c>
      <c r="R40" s="372">
        <f>$I40/[1]Área!$I40</f>
        <v>76.999819720262039</v>
      </c>
      <c r="S40" s="372">
        <f>$J40/[1]Área!$J40</f>
        <v>76.999948333035874</v>
      </c>
      <c r="T40" s="372">
        <f>$K40/[1]Área!$K40</f>
        <v>77.000000000000014</v>
      </c>
    </row>
    <row r="41" spans="1:20">
      <c r="A41" s="319" t="s">
        <v>152</v>
      </c>
      <c r="B41" s="320" t="s">
        <v>170</v>
      </c>
      <c r="C41" s="373">
        <v>159904.65333333332</v>
      </c>
      <c r="D41" s="323">
        <f t="shared" si="0"/>
        <v>159904.65333333332</v>
      </c>
      <c r="E41" s="371">
        <v>159904.65333333332</v>
      </c>
      <c r="F41" s="323">
        <f t="shared" si="1"/>
        <v>159904.65333333332</v>
      </c>
      <c r="G41" s="371">
        <v>159904.65333333332</v>
      </c>
      <c r="H41" s="323">
        <f t="shared" si="2"/>
        <v>246945.39466666669</v>
      </c>
      <c r="I41" s="371">
        <v>333986.13600000006</v>
      </c>
      <c r="J41" s="323">
        <f t="shared" si="3"/>
        <v>234134.13466666668</v>
      </c>
      <c r="K41" s="371">
        <v>134282.13333333333</v>
      </c>
      <c r="L41" s="372">
        <f>$C41/[1]Área!$C41</f>
        <v>137.86666666666667</v>
      </c>
      <c r="M41" s="372">
        <f>$D41/[1]Área!$D41</f>
        <v>137.86666666666667</v>
      </c>
      <c r="N41" s="372">
        <f>$E41/[1]Área!$E41</f>
        <v>137.86666666666667</v>
      </c>
      <c r="O41" s="372">
        <f>$F41/[1]Área!$F41</f>
        <v>137.86666666666667</v>
      </c>
      <c r="P41" s="372">
        <f>$G41/[1]Área!$G41</f>
        <v>137.86666666666667</v>
      </c>
      <c r="Q41" s="372">
        <f>H41/[1]Área!H41</f>
        <v>137.86666666666667</v>
      </c>
      <c r="R41" s="372">
        <f>$I41/[1]Área!$I41</f>
        <v>137.86666666666667</v>
      </c>
      <c r="S41" s="372">
        <f>$J41/[1]Área!$J41</f>
        <v>137.86666666666667</v>
      </c>
      <c r="T41" s="372">
        <f>$K41/[1]Área!$K41</f>
        <v>137.86666666666667</v>
      </c>
    </row>
    <row r="42" spans="1:20">
      <c r="A42" s="319" t="s">
        <v>174</v>
      </c>
      <c r="B42" s="320" t="s">
        <v>170</v>
      </c>
      <c r="C42" s="373">
        <v>0</v>
      </c>
      <c r="D42" s="323">
        <f t="shared" si="0"/>
        <v>0</v>
      </c>
      <c r="E42" s="371">
        <v>0</v>
      </c>
      <c r="F42" s="323">
        <f t="shared" si="1"/>
        <v>0</v>
      </c>
      <c r="G42" s="371">
        <v>0</v>
      </c>
      <c r="H42" s="323">
        <f t="shared" si="2"/>
        <v>0</v>
      </c>
      <c r="I42" s="371">
        <v>0</v>
      </c>
      <c r="J42" s="323">
        <f t="shared" si="3"/>
        <v>0</v>
      </c>
      <c r="K42" s="371">
        <v>0</v>
      </c>
      <c r="L42" s="379">
        <v>0</v>
      </c>
      <c r="M42" s="379">
        <v>0</v>
      </c>
      <c r="N42" s="379">
        <v>0</v>
      </c>
      <c r="O42" s="379">
        <v>0</v>
      </c>
      <c r="P42" s="379">
        <v>0</v>
      </c>
      <c r="Q42" s="379">
        <v>0</v>
      </c>
      <c r="R42" s="379">
        <v>0</v>
      </c>
      <c r="S42" s="379">
        <v>0</v>
      </c>
      <c r="T42" s="379">
        <v>0</v>
      </c>
    </row>
    <row r="43" spans="1:20">
      <c r="A43" s="319" t="s">
        <v>154</v>
      </c>
      <c r="B43" s="320" t="s">
        <v>170</v>
      </c>
      <c r="C43" s="325">
        <v>0</v>
      </c>
      <c r="D43" s="323">
        <f t="shared" si="0"/>
        <v>0</v>
      </c>
      <c r="E43" s="371">
        <v>0</v>
      </c>
      <c r="F43" s="323">
        <f t="shared" si="1"/>
        <v>0</v>
      </c>
      <c r="G43" s="371">
        <v>0</v>
      </c>
      <c r="H43" s="323">
        <f t="shared" si="2"/>
        <v>0</v>
      </c>
      <c r="I43" s="371">
        <v>0</v>
      </c>
      <c r="J43" s="323">
        <f t="shared" si="3"/>
        <v>0</v>
      </c>
      <c r="K43" s="371">
        <v>0</v>
      </c>
      <c r="L43" s="379">
        <v>0</v>
      </c>
      <c r="M43" s="379">
        <v>0</v>
      </c>
      <c r="N43" s="379">
        <v>0</v>
      </c>
      <c r="O43" s="379">
        <v>0</v>
      </c>
      <c r="P43" s="379">
        <v>0</v>
      </c>
      <c r="Q43" s="379">
        <v>0</v>
      </c>
      <c r="R43" s="379">
        <v>0</v>
      </c>
      <c r="S43" s="379">
        <v>0</v>
      </c>
      <c r="T43" s="379">
        <v>0</v>
      </c>
    </row>
    <row r="44" spans="1:20">
      <c r="A44" s="327"/>
      <c r="B44" s="328" t="s">
        <v>88</v>
      </c>
      <c r="C44" s="330">
        <v>651319.89079593332</v>
      </c>
      <c r="D44" s="330">
        <f t="shared" si="0"/>
        <v>651319.89079593332</v>
      </c>
      <c r="E44" s="376">
        <v>651319.89079593332</v>
      </c>
      <c r="F44" s="330">
        <f t="shared" si="1"/>
        <v>651319.89079593332</v>
      </c>
      <c r="G44" s="376">
        <v>651319.89079593332</v>
      </c>
      <c r="H44" s="330">
        <f t="shared" si="2"/>
        <v>1004160.2911723166</v>
      </c>
      <c r="I44" s="376">
        <v>1357000.6915487</v>
      </c>
      <c r="J44" s="330">
        <f t="shared" si="3"/>
        <v>1359777.0918766833</v>
      </c>
      <c r="K44" s="376">
        <v>1362553.4922046664</v>
      </c>
      <c r="L44" s="377">
        <f>$C44/[1]Área!$C44</f>
        <v>90.761364792401153</v>
      </c>
      <c r="M44" s="377">
        <f>$D44/[1]Área!$D44</f>
        <v>90.761364792401153</v>
      </c>
      <c r="N44" s="377">
        <f>$E44/[1]Área!$E44</f>
        <v>90.761364792401153</v>
      </c>
      <c r="O44" s="377">
        <f>$F44/[1]Área!$F44</f>
        <v>90.761364792401153</v>
      </c>
      <c r="P44" s="377">
        <f>$G44/[1]Área!$G44</f>
        <v>90.761364792401153</v>
      </c>
      <c r="Q44" s="377">
        <f>H44/[1]Área!H44</f>
        <v>134.08013095726031</v>
      </c>
      <c r="R44" s="377">
        <f>$I44/[1]Área!$I44</f>
        <v>173.9224938638458</v>
      </c>
      <c r="S44" s="377">
        <f>$J44/[1]Área!$J44</f>
        <v>135.38863324442184</v>
      </c>
      <c r="T44" s="377">
        <f>$K44/[1]Área!$K44</f>
        <v>110.91476400337871</v>
      </c>
    </row>
  </sheetData>
  <mergeCells count="3">
    <mergeCell ref="A1:B1"/>
    <mergeCell ref="C1:K1"/>
    <mergeCell ref="L1:T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8A83F-3979-4C6B-A9E1-023326D77CD0}">
  <sheetPr>
    <tabColor theme="9" tint="-0.499984740745262"/>
  </sheetPr>
  <dimension ref="A1:K28"/>
  <sheetViews>
    <sheetView workbookViewId="0">
      <selection activeCell="K3" sqref="C3:K4"/>
    </sheetView>
  </sheetViews>
  <sheetFormatPr defaultColWidth="10.90625" defaultRowHeight="14.5"/>
  <cols>
    <col min="1" max="1" width="21.54296875" customWidth="1"/>
    <col min="2" max="2" width="22.08984375" customWidth="1"/>
    <col min="5" max="5" width="11.90625" customWidth="1"/>
    <col min="7" max="7" width="11.453125" customWidth="1"/>
    <col min="9" max="9" width="10.90625" customWidth="1"/>
  </cols>
  <sheetData>
    <row r="1" spans="1:11">
      <c r="A1" s="503" t="s">
        <v>135</v>
      </c>
      <c r="B1" s="503"/>
      <c r="C1" s="505" t="s">
        <v>211</v>
      </c>
      <c r="D1" s="505"/>
      <c r="E1" s="505"/>
      <c r="F1" s="505"/>
      <c r="G1" s="505"/>
      <c r="H1" s="505"/>
      <c r="I1" s="505"/>
      <c r="J1" s="505"/>
      <c r="K1" s="505"/>
    </row>
    <row r="2" spans="1:11" ht="29">
      <c r="A2" s="303" t="s">
        <v>139</v>
      </c>
      <c r="B2" s="304" t="s">
        <v>140</v>
      </c>
      <c r="C2" s="361">
        <v>2010</v>
      </c>
      <c r="D2" s="360">
        <v>2011</v>
      </c>
      <c r="E2" s="358">
        <v>2012</v>
      </c>
      <c r="F2" s="360">
        <v>2013</v>
      </c>
      <c r="G2" s="358">
        <v>2014</v>
      </c>
      <c r="H2" s="360">
        <v>2015</v>
      </c>
      <c r="I2" s="358">
        <v>2016</v>
      </c>
      <c r="J2" s="360">
        <v>2017</v>
      </c>
      <c r="K2" s="358">
        <v>2018</v>
      </c>
    </row>
    <row r="3" spans="1:11">
      <c r="A3" s="307" t="s">
        <v>146</v>
      </c>
      <c r="B3" s="163" t="s">
        <v>146</v>
      </c>
      <c r="C3" s="381">
        <f>(SUM('[2]FL-Biomass4 of 4'!$J$13:$J$21)/SUM('[2]FL-Biomass1 of 4'!$D$12:$D$20)*-1*44/12)</f>
        <v>-3.3592729471223142</v>
      </c>
      <c r="D3" s="381">
        <f>AVERAGE(C3,E3)</f>
        <v>-3.5358639805526275</v>
      </c>
      <c r="E3" s="381">
        <f>(SUM('[3]FL-Biomass4 of 4'!$J$13:$J$21)/SUM('[3]FL-Biomass1 of 4'!$D$12:$D$20)*-1*44/12)</f>
        <v>-3.7124550139829409</v>
      </c>
      <c r="F3" s="381">
        <f>AVERAGE(E3,G3)</f>
        <v>-3.2057147611959795</v>
      </c>
      <c r="G3" s="381">
        <f>(SUM('[4]FL-Biomass4 of 4'!$J$13:$J$21)/SUM('[4]FL-Biomass1 of 4'!$I$12:$I$20)*-1*44/12)</f>
        <v>-2.6989745084090182</v>
      </c>
      <c r="H3" s="381">
        <f>AVERAGE(G3,I3)</f>
        <v>-3.463716344939515</v>
      </c>
      <c r="I3" s="381">
        <f>(SUM('[5]FL-Biomass4 of 4'!$J$13:$J$21)/SUM('[5]FL-Biomass1 of 4'!$D$12:$D$20)*-1*44/12)</f>
        <v>-4.2284581814700113</v>
      </c>
      <c r="J3" s="381">
        <f>AVERAGE(I3,K3)</f>
        <v>-4.2952892858401484</v>
      </c>
      <c r="K3" s="126">
        <f>(SUM('[6]FL-Biomass4 of 4'!$J$13:$J$21)/SUM('[6]FL-Biomass1 of 4'!$D$12:$D$20)*-1*44/12)</f>
        <v>-4.3621203902102854</v>
      </c>
    </row>
    <row r="4" spans="1:11">
      <c r="A4" s="382" t="s">
        <v>212</v>
      </c>
      <c r="B4" s="382" t="s">
        <v>212</v>
      </c>
      <c r="C4" s="352">
        <f>('[2]FL-Biomass4 of 4'!$J$22/'[2]FL-Biomass1 of 4'!$D$21)*-1*44/12</f>
        <v>54.037790194675786</v>
      </c>
      <c r="D4" s="352">
        <f>AVERAGE(C4,E4)</f>
        <v>66.158157260281769</v>
      </c>
      <c r="E4" s="352">
        <f>('[3]FL-Biomass4 of 4'!$J$22/'[3]FL-Biomass1 of 4'!$D$21)*-1*44/12</f>
        <v>78.278524325887744</v>
      </c>
      <c r="F4" s="352">
        <f>AVERAGE(E4,G4)</f>
        <v>64.403219467846696</v>
      </c>
      <c r="G4" s="352">
        <f>('[4]FL-Biomass4 of 4'!$J$22/'[4]FL-Biomass1 of 4'!$D$21)*-1*44/12</f>
        <v>50.527914609805656</v>
      </c>
      <c r="H4" s="352">
        <f>AVERAGE(G4,I4)</f>
        <v>35.385280241232621</v>
      </c>
      <c r="I4" s="352">
        <f>('[5]FL-Biomass4 of 4'!$J$22/'[5]FL-Biomass1 of 4'!$D$21)*-1*44/12</f>
        <v>20.242645872659583</v>
      </c>
      <c r="J4" s="352">
        <f>AVERAGE(I4,K4)</f>
        <v>18.374967921158806</v>
      </c>
      <c r="K4" s="126">
        <f>('[6]FL-Biomass4 of 4'!$J$22/'[6]FL-Biomass1 of 4'!$D$21)*-1*44/12</f>
        <v>16.507289969658029</v>
      </c>
    </row>
    <row r="5" spans="1:11">
      <c r="A5" s="310"/>
      <c r="B5" s="310"/>
      <c r="C5" s="126"/>
      <c r="D5" s="126"/>
      <c r="F5" s="126"/>
      <c r="H5" s="126"/>
      <c r="J5" s="126"/>
      <c r="K5" s="383"/>
    </row>
    <row r="9" spans="1:11">
      <c r="A9" s="163"/>
      <c r="B9" s="163"/>
    </row>
    <row r="10" spans="1:11">
      <c r="A10" s="163"/>
      <c r="B10" s="310"/>
    </row>
    <row r="11" spans="1:11">
      <c r="A11" s="307"/>
      <c r="B11" s="163"/>
    </row>
    <row r="12" spans="1:11">
      <c r="A12" s="307"/>
      <c r="B12" s="310"/>
    </row>
    <row r="13" spans="1:11">
      <c r="A13" s="307"/>
      <c r="B13" s="163"/>
    </row>
    <row r="14" spans="1:11">
      <c r="A14" s="307"/>
      <c r="B14" s="310"/>
    </row>
    <row r="15" spans="1:11">
      <c r="A15" s="307"/>
      <c r="B15" s="163"/>
    </row>
    <row r="16" spans="1:11">
      <c r="A16" s="307"/>
      <c r="B16" s="310"/>
    </row>
    <row r="17" spans="1:11">
      <c r="A17" s="307"/>
      <c r="B17" s="163"/>
    </row>
    <row r="18" spans="1:11">
      <c r="A18" s="307"/>
      <c r="B18" s="310"/>
    </row>
    <row r="19" spans="1:11">
      <c r="A19" s="307"/>
      <c r="B19" s="163"/>
      <c r="C19" s="126"/>
      <c r="D19" s="126"/>
      <c r="E19" s="126"/>
      <c r="F19" s="126"/>
      <c r="G19" s="126"/>
      <c r="H19" s="126"/>
      <c r="I19" s="126"/>
      <c r="J19" s="126"/>
      <c r="K19" s="126"/>
    </row>
    <row r="20" spans="1:11">
      <c r="A20" s="310"/>
      <c r="B20" s="163"/>
      <c r="C20" s="126"/>
      <c r="D20" s="126"/>
      <c r="E20" s="126"/>
      <c r="F20" s="126"/>
      <c r="G20" s="126"/>
      <c r="H20" s="126"/>
      <c r="I20" s="126"/>
      <c r="J20" s="126"/>
      <c r="K20" s="126"/>
    </row>
    <row r="21" spans="1:11">
      <c r="A21" s="307"/>
      <c r="B21" s="163"/>
      <c r="C21" s="126"/>
      <c r="D21" s="126"/>
      <c r="E21" s="126"/>
      <c r="F21" s="126"/>
      <c r="G21" s="126"/>
      <c r="H21" s="126"/>
      <c r="I21" s="126"/>
      <c r="J21" s="126"/>
      <c r="K21" s="126"/>
    </row>
    <row r="22" spans="1:11">
      <c r="A22" s="310"/>
      <c r="B22" s="163"/>
      <c r="C22" s="126"/>
      <c r="D22" s="126"/>
      <c r="E22" s="126"/>
      <c r="F22" s="126"/>
      <c r="G22" s="126"/>
      <c r="H22" s="126"/>
      <c r="I22" s="126"/>
      <c r="J22" s="126"/>
      <c r="K22" s="126"/>
    </row>
    <row r="23" spans="1:11">
      <c r="A23" s="307"/>
      <c r="B23" s="163"/>
      <c r="C23" s="126"/>
      <c r="D23" s="126"/>
      <c r="E23" s="126"/>
      <c r="F23" s="126"/>
      <c r="G23" s="126"/>
      <c r="H23" s="126"/>
      <c r="I23" s="126"/>
      <c r="J23" s="126"/>
      <c r="K23" s="126"/>
    </row>
    <row r="24" spans="1:11">
      <c r="A24" s="310"/>
      <c r="B24" s="163"/>
      <c r="C24" s="126"/>
      <c r="D24" s="126"/>
      <c r="E24" s="126"/>
      <c r="F24" s="126"/>
      <c r="G24" s="126"/>
      <c r="H24" s="126"/>
      <c r="I24" s="126"/>
      <c r="J24" s="126"/>
      <c r="K24" s="126"/>
    </row>
    <row r="25" spans="1:11">
      <c r="A25" s="307"/>
      <c r="B25" s="163"/>
    </row>
    <row r="26" spans="1:11">
      <c r="A26" s="310"/>
      <c r="B26" s="163"/>
    </row>
    <row r="27" spans="1:11">
      <c r="A27" s="307"/>
      <c r="B27" s="163"/>
    </row>
    <row r="28" spans="1:11">
      <c r="A28" s="310"/>
      <c r="B28" s="163"/>
    </row>
  </sheetData>
  <mergeCells count="2">
    <mergeCell ref="A1:B1"/>
    <mergeCell ref="C1:K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CCA6A4-ABB1-4BC8-8352-63FFEF421D3C}">
  <sheetPr>
    <tabColor theme="9" tint="-0.499984740745262"/>
  </sheetPr>
  <dimension ref="A1:K11"/>
  <sheetViews>
    <sheetView workbookViewId="0">
      <selection activeCell="C11" sqref="C11:K11"/>
    </sheetView>
  </sheetViews>
  <sheetFormatPr defaultColWidth="10.90625" defaultRowHeight="14.5"/>
  <cols>
    <col min="1" max="1" width="19.90625" bestFit="1" customWidth="1"/>
    <col min="2" max="2" width="23.453125" customWidth="1"/>
  </cols>
  <sheetData>
    <row r="1" spans="1:11">
      <c r="A1" s="503" t="s">
        <v>135</v>
      </c>
      <c r="B1" s="503"/>
      <c r="C1" s="503" t="s">
        <v>205</v>
      </c>
      <c r="D1" s="503"/>
      <c r="E1" s="503"/>
      <c r="F1" s="503"/>
      <c r="G1" s="503"/>
      <c r="H1" s="503"/>
      <c r="I1" s="503"/>
      <c r="J1" s="503"/>
      <c r="K1" s="503"/>
    </row>
    <row r="2" spans="1:11" ht="29">
      <c r="A2" s="303" t="s">
        <v>139</v>
      </c>
      <c r="B2" s="304" t="s">
        <v>140</v>
      </c>
      <c r="C2" s="305">
        <v>2010</v>
      </c>
      <c r="D2" s="302">
        <v>2011</v>
      </c>
      <c r="E2" s="384">
        <v>2012</v>
      </c>
      <c r="F2" s="302">
        <v>2013</v>
      </c>
      <c r="G2" s="306">
        <v>2014</v>
      </c>
      <c r="H2" s="302">
        <v>2015</v>
      </c>
      <c r="I2" s="306">
        <v>2016</v>
      </c>
      <c r="J2" s="302">
        <v>2017</v>
      </c>
      <c r="K2" s="306">
        <v>2018</v>
      </c>
    </row>
    <row r="3" spans="1:11">
      <c r="A3" s="385" t="s">
        <v>200</v>
      </c>
      <c r="B3" s="385" t="s">
        <v>200</v>
      </c>
      <c r="C3">
        <v>64990.3</v>
      </c>
      <c r="D3" s="386">
        <f>AVERAGE(C3,E3)</f>
        <v>65335.185000000005</v>
      </c>
      <c r="E3" s="387">
        <v>65680.070000000007</v>
      </c>
      <c r="F3" s="386">
        <f>AVERAGE(E3,G3)</f>
        <v>64106.675000000003</v>
      </c>
      <c r="G3">
        <v>62533.279999999999</v>
      </c>
      <c r="H3" s="386">
        <f>AVERAGE(G3,I3)</f>
        <v>65738.850000000006</v>
      </c>
      <c r="I3">
        <v>68944.42</v>
      </c>
      <c r="J3" s="386">
        <f t="shared" ref="J3:J8" si="0">AVERAGE(I3,K3)</f>
        <v>68628.94</v>
      </c>
      <c r="K3">
        <v>68313.460000000006</v>
      </c>
    </row>
    <row r="4" spans="1:11">
      <c r="A4" s="385" t="s">
        <v>200</v>
      </c>
      <c r="B4" s="385" t="s">
        <v>213</v>
      </c>
      <c r="C4">
        <v>363.52500000000009</v>
      </c>
      <c r="D4" s="386">
        <f>AVERAGE(C4,E4)</f>
        <v>363.52500000000009</v>
      </c>
      <c r="E4">
        <v>363.52500000000009</v>
      </c>
      <c r="F4" s="386">
        <f>AVERAGE(E4,G4)</f>
        <v>363.52500000000009</v>
      </c>
      <c r="G4">
        <v>363.52500000000009</v>
      </c>
      <c r="H4" s="386">
        <f>AVERAGE(G4,I4)</f>
        <v>561.31500000000028</v>
      </c>
      <c r="I4">
        <v>759.10500000000059</v>
      </c>
      <c r="J4" s="386">
        <f t="shared" si="0"/>
        <v>539.12250000000029</v>
      </c>
      <c r="K4">
        <v>319.13999999999993</v>
      </c>
    </row>
    <row r="5" spans="1:11">
      <c r="A5" s="385" t="s">
        <v>200</v>
      </c>
      <c r="B5" s="385" t="s">
        <v>152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 s="386">
        <f t="shared" si="0"/>
        <v>9.09</v>
      </c>
      <c r="K5">
        <v>18.18</v>
      </c>
    </row>
    <row r="6" spans="1:11">
      <c r="A6" s="385" t="s">
        <v>200</v>
      </c>
      <c r="B6" s="385" t="s">
        <v>153</v>
      </c>
      <c r="C6">
        <v>709.14</v>
      </c>
      <c r="D6" s="386">
        <f>AVERAGE(C6,E6)</f>
        <v>709.14</v>
      </c>
      <c r="E6">
        <v>709.14</v>
      </c>
      <c r="F6" s="386">
        <f>AVERAGE(E6,G6)</f>
        <v>709.14</v>
      </c>
      <c r="G6">
        <v>709.14</v>
      </c>
      <c r="H6" s="386">
        <f>AVERAGE(G6,I6)</f>
        <v>809.33999999999992</v>
      </c>
      <c r="I6">
        <v>909.54</v>
      </c>
      <c r="J6" s="386">
        <f t="shared" si="0"/>
        <v>956.54250000000002</v>
      </c>
      <c r="K6">
        <v>1003.5450000000001</v>
      </c>
    </row>
    <row r="7" spans="1:11">
      <c r="A7" s="385" t="s">
        <v>200</v>
      </c>
      <c r="B7" s="385" t="s">
        <v>154</v>
      </c>
      <c r="C7">
        <v>33.630000000000003</v>
      </c>
      <c r="D7" s="386">
        <f>AVERAGE(C7,E7)</f>
        <v>33.630000000000003</v>
      </c>
      <c r="E7">
        <v>33.630000000000003</v>
      </c>
      <c r="F7" s="386">
        <f>AVERAGE(E7,G7)</f>
        <v>33.630000000000003</v>
      </c>
      <c r="G7">
        <v>33.630000000000003</v>
      </c>
      <c r="H7" s="386">
        <f>AVERAGE(G7,I7)</f>
        <v>20.842500000000001</v>
      </c>
      <c r="I7">
        <v>8.0549999999999997</v>
      </c>
      <c r="J7" s="386">
        <f t="shared" si="0"/>
        <v>11.6775</v>
      </c>
      <c r="K7">
        <v>15.3</v>
      </c>
    </row>
    <row r="8" spans="1:11">
      <c r="A8" s="388" t="s">
        <v>200</v>
      </c>
      <c r="B8" s="388" t="s">
        <v>214</v>
      </c>
      <c r="C8" s="389">
        <v>71.250000000000014</v>
      </c>
      <c r="D8" s="390">
        <f>AVERAGE(C8,E8)</f>
        <v>71.250000000000014</v>
      </c>
      <c r="E8" s="389">
        <v>71.250000000000014</v>
      </c>
      <c r="F8" s="390">
        <f>AVERAGE(E8,G8)</f>
        <v>71.250000000000014</v>
      </c>
      <c r="G8" s="389">
        <v>71.250000000000014</v>
      </c>
      <c r="H8" s="390">
        <f>AVERAGE(G8,I8)</f>
        <v>133.34249999999997</v>
      </c>
      <c r="I8" s="389">
        <v>195.43499999999995</v>
      </c>
      <c r="J8" s="390">
        <f t="shared" si="0"/>
        <v>191.65499999999997</v>
      </c>
      <c r="K8" s="389">
        <v>187.87500000000003</v>
      </c>
    </row>
    <row r="11" spans="1:11">
      <c r="A11" s="385" t="s">
        <v>206</v>
      </c>
      <c r="B11" t="s">
        <v>200</v>
      </c>
      <c r="C11">
        <f>C3/1000000</f>
        <v>6.4990300000000001E-2</v>
      </c>
      <c r="D11">
        <f t="shared" ref="D11:K11" si="1">D3/1000000</f>
        <v>6.5335185000000004E-2</v>
      </c>
      <c r="E11">
        <f t="shared" si="1"/>
        <v>6.5680070000000007E-2</v>
      </c>
      <c r="F11">
        <f t="shared" si="1"/>
        <v>6.4106675000000002E-2</v>
      </c>
      <c r="G11">
        <f t="shared" si="1"/>
        <v>6.2533279999999997E-2</v>
      </c>
      <c r="H11">
        <f t="shared" si="1"/>
        <v>6.5738850000000001E-2</v>
      </c>
      <c r="I11">
        <f t="shared" si="1"/>
        <v>6.8944419999999992E-2</v>
      </c>
      <c r="J11">
        <f t="shared" si="1"/>
        <v>6.8628939999999999E-2</v>
      </c>
      <c r="K11">
        <f t="shared" si="1"/>
        <v>6.8313460000000006E-2</v>
      </c>
    </row>
  </sheetData>
  <mergeCells count="2">
    <mergeCell ref="A1:B1"/>
    <mergeCell ref="C1:K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8" tint="0.79998168889431442"/>
  </sheetPr>
  <dimension ref="A1:AA49"/>
  <sheetViews>
    <sheetView topLeftCell="A27" zoomScale="70" zoomScaleNormal="70" workbookViewId="0">
      <selection activeCell="A20" sqref="A20"/>
    </sheetView>
  </sheetViews>
  <sheetFormatPr defaultColWidth="8.90625" defaultRowHeight="14.5"/>
  <cols>
    <col min="1" max="1" width="37.54296875" bestFit="1" customWidth="1"/>
    <col min="2" max="2" width="25.08984375" customWidth="1"/>
    <col min="3" max="3" width="10.90625" bestFit="1" customWidth="1"/>
    <col min="4" max="4" width="9.90625" bestFit="1" customWidth="1"/>
    <col min="5" max="12" width="10.90625" bestFit="1" customWidth="1"/>
    <col min="13" max="13" width="9.90625" bestFit="1" customWidth="1"/>
    <col min="14" max="27" width="11.90625" bestFit="1" customWidth="1"/>
  </cols>
  <sheetData>
    <row r="1" spans="1:9" ht="15" thickBot="1">
      <c r="A1" s="30" t="s">
        <v>0</v>
      </c>
      <c r="B1" s="31" t="s">
        <v>1</v>
      </c>
      <c r="C1" s="31" t="s">
        <v>2</v>
      </c>
      <c r="D1" s="31" t="s">
        <v>3</v>
      </c>
      <c r="E1" s="31" t="s">
        <v>4</v>
      </c>
      <c r="F1" s="31" t="s">
        <v>5</v>
      </c>
      <c r="G1" s="31" t="s">
        <v>6</v>
      </c>
      <c r="H1" s="32" t="s">
        <v>7</v>
      </c>
      <c r="I1" s="32" t="s">
        <v>8</v>
      </c>
    </row>
    <row r="2" spans="1:9">
      <c r="A2" s="23">
        <v>2010</v>
      </c>
      <c r="B2" s="24" t="s">
        <v>9</v>
      </c>
      <c r="C2" s="25">
        <v>405.69618415839477</v>
      </c>
      <c r="D2" s="25" t="s">
        <v>10</v>
      </c>
      <c r="E2" s="26">
        <v>25</v>
      </c>
      <c r="F2" s="27">
        <f>C2*E2/1000</f>
        <v>10.14240460395987</v>
      </c>
      <c r="G2" s="28">
        <v>10.055999999999999</v>
      </c>
      <c r="H2" s="29">
        <f>-F2+G2</f>
        <v>-8.6404603959870485E-2</v>
      </c>
      <c r="I2" s="136">
        <f>+H2/G2</f>
        <v>-8.5923432736545839E-3</v>
      </c>
    </row>
    <row r="3" spans="1:9">
      <c r="A3" s="14">
        <v>2012</v>
      </c>
      <c r="B3" s="2" t="s">
        <v>9</v>
      </c>
      <c r="C3" s="5">
        <v>405.9188804643199</v>
      </c>
      <c r="D3" s="5" t="s">
        <v>10</v>
      </c>
      <c r="E3" s="4">
        <v>25</v>
      </c>
      <c r="F3" s="3">
        <f>C3*E3/1000</f>
        <v>10.147972011607997</v>
      </c>
      <c r="G3" s="13">
        <v>10.064</v>
      </c>
      <c r="H3" s="15">
        <f t="shared" ref="H3:H6" si="0">-F3+G3</f>
        <v>-8.3972011607997388E-2</v>
      </c>
      <c r="I3" s="137">
        <f t="shared" ref="I3:I6" si="1">+H3/G3</f>
        <v>-8.3438008354528408E-3</v>
      </c>
    </row>
    <row r="4" spans="1:9">
      <c r="A4" s="14">
        <v>2014</v>
      </c>
      <c r="B4" s="2" t="s">
        <v>9</v>
      </c>
      <c r="C4" s="5">
        <v>404.22512660255194</v>
      </c>
      <c r="D4" s="5" t="s">
        <v>10</v>
      </c>
      <c r="E4" s="4">
        <v>25</v>
      </c>
      <c r="F4" s="3">
        <f>C4*E4/1000</f>
        <v>10.105628165063798</v>
      </c>
      <c r="G4" s="13">
        <v>10.032</v>
      </c>
      <c r="H4" s="15">
        <f t="shared" si="0"/>
        <v>-7.3628165063798434E-2</v>
      </c>
      <c r="I4" s="137">
        <f t="shared" si="1"/>
        <v>-7.3393306483052669E-3</v>
      </c>
    </row>
    <row r="5" spans="1:9">
      <c r="A5" s="14">
        <v>2016</v>
      </c>
      <c r="B5" s="2" t="s">
        <v>9</v>
      </c>
      <c r="C5" s="5">
        <v>391.55517182606945</v>
      </c>
      <c r="D5" s="5" t="s">
        <v>10</v>
      </c>
      <c r="E5" s="4">
        <v>25</v>
      </c>
      <c r="F5" s="3">
        <f>C5*E5/1000</f>
        <v>9.7888792956517356</v>
      </c>
      <c r="G5" s="13">
        <v>9.7270000000000003</v>
      </c>
      <c r="H5" s="15">
        <f t="shared" si="0"/>
        <v>-6.1879295651735333E-2</v>
      </c>
      <c r="I5" s="137">
        <f t="shared" si="1"/>
        <v>-6.3616012801208316E-3</v>
      </c>
    </row>
    <row r="6" spans="1:9" ht="15" thickBot="1">
      <c r="A6" s="16">
        <v>2018</v>
      </c>
      <c r="B6" s="17" t="s">
        <v>9</v>
      </c>
      <c r="C6" s="18">
        <v>382.90570296053863</v>
      </c>
      <c r="D6" s="18" t="s">
        <v>10</v>
      </c>
      <c r="E6" s="19">
        <v>25</v>
      </c>
      <c r="F6" s="20">
        <f>C6*E6/1000</f>
        <v>9.5726425740134662</v>
      </c>
      <c r="G6" s="21">
        <v>9.5229999999999997</v>
      </c>
      <c r="H6" s="22">
        <f t="shared" si="0"/>
        <v>-4.9642574013466501E-2</v>
      </c>
      <c r="I6" s="138">
        <f t="shared" si="1"/>
        <v>-5.2129133690503524E-3</v>
      </c>
    </row>
    <row r="8" spans="1:9">
      <c r="A8" t="s">
        <v>11</v>
      </c>
      <c r="B8" t="s">
        <v>12</v>
      </c>
      <c r="C8" t="s">
        <v>13</v>
      </c>
    </row>
    <row r="10" spans="1:9">
      <c r="A10" t="s">
        <v>14</v>
      </c>
      <c r="B10" t="s">
        <v>15</v>
      </c>
      <c r="C10" t="s">
        <v>13</v>
      </c>
    </row>
    <row r="12" spans="1:9">
      <c r="A12" t="s">
        <v>16</v>
      </c>
      <c r="B12" t="s">
        <v>17</v>
      </c>
      <c r="C12" t="s">
        <v>13</v>
      </c>
    </row>
    <row r="14" spans="1:9">
      <c r="A14">
        <v>1000</v>
      </c>
      <c r="B14" t="s">
        <v>11</v>
      </c>
    </row>
    <row r="15" spans="1:9">
      <c r="A15">
        <v>1</v>
      </c>
      <c r="B15" t="s">
        <v>16</v>
      </c>
    </row>
    <row r="18" spans="1:27">
      <c r="A18" s="6" t="s">
        <v>18</v>
      </c>
    </row>
    <row r="20" spans="1:27">
      <c r="A20" t="s">
        <v>19</v>
      </c>
    </row>
    <row r="21" spans="1:27" ht="15" thickBot="1"/>
    <row r="22" spans="1:27" ht="19" thickBot="1">
      <c r="A22" s="40" t="s">
        <v>20</v>
      </c>
      <c r="B22" s="36">
        <v>2010</v>
      </c>
      <c r="C22" s="36">
        <v>2011</v>
      </c>
      <c r="D22" s="37">
        <v>2012</v>
      </c>
      <c r="E22" s="37">
        <v>2013</v>
      </c>
      <c r="F22" s="36">
        <v>2014</v>
      </c>
      <c r="G22" s="38">
        <v>2015</v>
      </c>
      <c r="H22" s="38">
        <v>2016</v>
      </c>
      <c r="I22" s="38">
        <v>2017</v>
      </c>
      <c r="J22" s="38">
        <v>2018</v>
      </c>
      <c r="K22" s="38">
        <v>2019</v>
      </c>
      <c r="L22" s="38">
        <v>2020</v>
      </c>
      <c r="M22" s="38">
        <v>2021</v>
      </c>
      <c r="N22" s="38">
        <v>2022</v>
      </c>
      <c r="O22" s="38">
        <v>2023</v>
      </c>
      <c r="P22" s="38">
        <v>2024</v>
      </c>
      <c r="Q22" s="38">
        <v>2025</v>
      </c>
      <c r="R22" s="38">
        <v>2026</v>
      </c>
      <c r="S22" s="38">
        <v>2027</v>
      </c>
      <c r="T22" s="38">
        <v>2028</v>
      </c>
      <c r="U22" s="38">
        <v>2029</v>
      </c>
      <c r="V22" s="38">
        <v>2030</v>
      </c>
      <c r="W22" s="38">
        <v>2031</v>
      </c>
      <c r="X22" s="38">
        <v>2032</v>
      </c>
      <c r="Y22" s="38">
        <v>2033</v>
      </c>
      <c r="Z22" s="38">
        <v>2034</v>
      </c>
      <c r="AA22" s="39">
        <v>2035</v>
      </c>
    </row>
    <row r="23" spans="1:27">
      <c r="A23" s="33" t="s">
        <v>21</v>
      </c>
      <c r="B23" s="34">
        <v>1088862</v>
      </c>
      <c r="C23" s="34">
        <v>1127363</v>
      </c>
      <c r="D23" s="34">
        <v>1053311</v>
      </c>
      <c r="E23" s="34">
        <v>1127627</v>
      </c>
      <c r="F23" s="34">
        <v>999037</v>
      </c>
      <c r="G23" s="34">
        <v>860886</v>
      </c>
      <c r="H23" s="34">
        <v>896170</v>
      </c>
      <c r="I23" s="34">
        <v>856164</v>
      </c>
      <c r="J23" s="34">
        <v>832528</v>
      </c>
      <c r="K23" s="34">
        <v>996503</v>
      </c>
      <c r="L23" s="34">
        <v>962520</v>
      </c>
      <c r="M23" s="34">
        <v>846715</v>
      </c>
      <c r="N23" s="34">
        <v>858097.60836248577</v>
      </c>
      <c r="O23" s="34">
        <v>869383.14962241892</v>
      </c>
      <c r="P23" s="34">
        <v>880564.89824591228</v>
      </c>
      <c r="Q23" s="34">
        <v>891640.75548480288</v>
      </c>
      <c r="R23" s="34">
        <v>902598.31964539818</v>
      </c>
      <c r="S23" s="34">
        <v>913433.44093019364</v>
      </c>
      <c r="T23" s="34">
        <v>924138.34443122055</v>
      </c>
      <c r="U23" s="34">
        <v>934711.50378617854</v>
      </c>
      <c r="V23" s="34">
        <v>945141.04198841611</v>
      </c>
      <c r="W23" s="34">
        <v>955421.37827577163</v>
      </c>
      <c r="X23" s="34">
        <v>965545.3101261392</v>
      </c>
      <c r="Y23" s="34">
        <v>975504.49024568766</v>
      </c>
      <c r="Z23" s="34">
        <v>985294.81653573434</v>
      </c>
      <c r="AA23" s="35">
        <v>994909.13417299511</v>
      </c>
    </row>
    <row r="24" spans="1:27">
      <c r="A24" s="8" t="s">
        <v>22</v>
      </c>
      <c r="B24" s="7">
        <v>367747.52</v>
      </c>
      <c r="C24" s="7">
        <v>375123.28</v>
      </c>
      <c r="D24" s="7">
        <v>366488.50000000006</v>
      </c>
      <c r="E24" s="7">
        <v>359388.54000000004</v>
      </c>
      <c r="F24" s="7">
        <v>322323.68000000005</v>
      </c>
      <c r="G24" s="7">
        <v>288064.91000000003</v>
      </c>
      <c r="H24" s="7">
        <v>288911.77</v>
      </c>
      <c r="I24" s="7">
        <v>293342.77</v>
      </c>
      <c r="J24" s="7">
        <v>283975.72000000003</v>
      </c>
      <c r="K24" s="7">
        <v>301437.08</v>
      </c>
      <c r="L24" s="7">
        <v>303514.68000000005</v>
      </c>
      <c r="M24" s="7">
        <v>284685.10000000003</v>
      </c>
      <c r="N24" s="7">
        <v>288512.19530353794</v>
      </c>
      <c r="O24" s="7">
        <v>292306.6544097758</v>
      </c>
      <c r="P24" s="7">
        <v>296066.21603919548</v>
      </c>
      <c r="Q24" s="7">
        <v>299790.17454428785</v>
      </c>
      <c r="R24" s="7">
        <v>303474.36018977128</v>
      </c>
      <c r="S24" s="7">
        <v>307117.37771807081</v>
      </c>
      <c r="T24" s="7">
        <v>310716.61302591371</v>
      </c>
      <c r="U24" s="7">
        <v>314271.55291511159</v>
      </c>
      <c r="V24" s="7">
        <v>317778.20406226005</v>
      </c>
      <c r="W24" s="7">
        <v>321234.69008648238</v>
      </c>
      <c r="X24" s="7">
        <v>324638.58933382662</v>
      </c>
      <c r="Y24" s="7">
        <v>327987.09525169944</v>
      </c>
      <c r="Z24" s="7">
        <v>331278.82861996925</v>
      </c>
      <c r="AA24" s="9">
        <v>334511.38382212742</v>
      </c>
    </row>
    <row r="25" spans="1:27">
      <c r="A25" s="8" t="s">
        <v>23</v>
      </c>
      <c r="B25" s="7">
        <v>1628596.16</v>
      </c>
      <c r="C25" s="7">
        <v>1661260.24</v>
      </c>
      <c r="D25" s="7">
        <v>1623020.5</v>
      </c>
      <c r="E25" s="7">
        <v>1591577.82</v>
      </c>
      <c r="F25" s="7">
        <v>1427433.44</v>
      </c>
      <c r="G25" s="7">
        <v>1275716.03</v>
      </c>
      <c r="H25" s="7">
        <v>1279466.4099999999</v>
      </c>
      <c r="I25" s="7">
        <v>1299089.4099999999</v>
      </c>
      <c r="J25" s="7">
        <v>1257606.76</v>
      </c>
      <c r="K25" s="7">
        <v>1334935.6399999999</v>
      </c>
      <c r="L25" s="7">
        <v>1344136.44</v>
      </c>
      <c r="M25" s="7">
        <v>1260748.3</v>
      </c>
      <c r="N25" s="7">
        <v>1277696.8649156678</v>
      </c>
      <c r="O25" s="7">
        <v>1294500.8981004355</v>
      </c>
      <c r="P25" s="7">
        <v>1311150.3853164369</v>
      </c>
      <c r="Q25" s="7">
        <v>1327642.2015532744</v>
      </c>
      <c r="R25" s="7">
        <v>1343957.8808404154</v>
      </c>
      <c r="S25" s="7">
        <v>1360091.2441800276</v>
      </c>
      <c r="T25" s="7">
        <v>1376030.7148290463</v>
      </c>
      <c r="U25" s="7">
        <v>1391774.0200526367</v>
      </c>
      <c r="V25" s="7">
        <v>1407303.4751328656</v>
      </c>
      <c r="W25" s="7">
        <v>1422610.7703829932</v>
      </c>
      <c r="X25" s="7">
        <v>1437685.1813355177</v>
      </c>
      <c r="Y25" s="7">
        <v>1452514.2789718115</v>
      </c>
      <c r="Z25" s="7">
        <v>1467091.9553170064</v>
      </c>
      <c r="AA25" s="9">
        <v>1481407.5569265641</v>
      </c>
    </row>
    <row r="26" spans="1:27" ht="15" thickBot="1">
      <c r="A26" s="41" t="s">
        <v>24</v>
      </c>
      <c r="B26" s="42">
        <v>1943808.32</v>
      </c>
      <c r="C26" s="42">
        <v>1982794.48</v>
      </c>
      <c r="D26" s="42">
        <v>1937153.5</v>
      </c>
      <c r="E26" s="42">
        <v>1899625.14</v>
      </c>
      <c r="F26" s="42">
        <v>1703710.88</v>
      </c>
      <c r="G26" s="42">
        <v>1522628.81</v>
      </c>
      <c r="H26" s="42">
        <v>1527105.07</v>
      </c>
      <c r="I26" s="42">
        <v>1550526.07</v>
      </c>
      <c r="J26" s="42">
        <v>1501014.52</v>
      </c>
      <c r="K26" s="42">
        <v>1593310.28</v>
      </c>
      <c r="L26" s="42">
        <v>1604291.88</v>
      </c>
      <c r="M26" s="42">
        <v>1504764.1</v>
      </c>
      <c r="N26" s="42">
        <v>1524993.0323187003</v>
      </c>
      <c r="O26" s="42">
        <v>1545049.4590231003</v>
      </c>
      <c r="P26" s="42">
        <v>1564921.4276357472</v>
      </c>
      <c r="Q26" s="42">
        <v>1584605.2083055212</v>
      </c>
      <c r="R26" s="42">
        <v>1604078.7610030763</v>
      </c>
      <c r="S26" s="42">
        <v>1623334.7107955166</v>
      </c>
      <c r="T26" s="42">
        <v>1642359.2402798291</v>
      </c>
      <c r="U26" s="42">
        <v>1661149.6368370177</v>
      </c>
      <c r="V26" s="42">
        <v>1679684.7929005167</v>
      </c>
      <c r="W26" s="42">
        <v>1697954.7904571206</v>
      </c>
      <c r="X26" s="42">
        <v>1715946.8293359403</v>
      </c>
      <c r="Y26" s="42">
        <v>1733646.0749018395</v>
      </c>
      <c r="Z26" s="42">
        <v>1751045.2369912656</v>
      </c>
      <c r="AA26" s="43">
        <v>1768131.6002026729</v>
      </c>
    </row>
    <row r="27" spans="1:27">
      <c r="A27" s="44" t="s">
        <v>25</v>
      </c>
      <c r="B27" s="45">
        <v>1489761</v>
      </c>
      <c r="C27" s="45">
        <v>1831066</v>
      </c>
      <c r="D27" s="45">
        <v>1161932.1340866045</v>
      </c>
      <c r="E27" s="45">
        <v>1218537.5906119025</v>
      </c>
      <c r="F27" s="45">
        <v>1934161.9360749994</v>
      </c>
      <c r="G27" s="45">
        <v>1637661.6133549255</v>
      </c>
      <c r="H27" s="45">
        <v>1141243.8146573999</v>
      </c>
      <c r="I27" s="45">
        <v>1115472.7973779477</v>
      </c>
      <c r="J27" s="45">
        <v>1283337.7520061445</v>
      </c>
      <c r="K27" s="45">
        <v>1162685.2354139835</v>
      </c>
      <c r="L27" s="45">
        <v>2495825.7799999914</v>
      </c>
      <c r="M27" s="45">
        <v>2485226.4569992716</v>
      </c>
      <c r="N27" s="45">
        <v>2518635.9979334828</v>
      </c>
      <c r="O27" s="45">
        <v>2551760.6334020202</v>
      </c>
      <c r="P27" s="45">
        <v>2584580.6230261805</v>
      </c>
      <c r="Q27" s="45">
        <v>2617089.8066877876</v>
      </c>
      <c r="R27" s="45">
        <v>2649251.7836885238</v>
      </c>
      <c r="S27" s="45">
        <v>2681054.3737947219</v>
      </c>
      <c r="T27" s="45">
        <v>2712474.7565685906</v>
      </c>
      <c r="U27" s="45">
        <v>2743508.4519241839</v>
      </c>
      <c r="V27" s="45">
        <v>2774120.5991927278</v>
      </c>
      <c r="W27" s="45">
        <v>2804294.8180599799</v>
      </c>
      <c r="X27" s="45">
        <v>2834009.9681203794</v>
      </c>
      <c r="Y27" s="45">
        <v>2863241.5489039053</v>
      </c>
      <c r="Z27" s="45">
        <v>2891977.5201795762</v>
      </c>
      <c r="AA27" s="46">
        <v>2920196.8815445164</v>
      </c>
    </row>
    <row r="28" spans="1:27">
      <c r="A28" s="8" t="s">
        <v>26</v>
      </c>
      <c r="B28" s="7">
        <v>792498</v>
      </c>
      <c r="C28" s="7">
        <v>742963</v>
      </c>
      <c r="D28" s="7">
        <v>711696.56862134859</v>
      </c>
      <c r="E28" s="7">
        <v>739475.42172958155</v>
      </c>
      <c r="F28" s="7">
        <v>674394.97396300174</v>
      </c>
      <c r="G28" s="7">
        <v>506696.26119205443</v>
      </c>
      <c r="H28" s="7">
        <v>478485.64683701348</v>
      </c>
      <c r="I28" s="7">
        <v>390119.66704434477</v>
      </c>
      <c r="J28" s="7">
        <v>355896.59829091246</v>
      </c>
      <c r="K28" s="7">
        <v>464644.16994897404</v>
      </c>
      <c r="L28" s="7">
        <v>496535.03513383406</v>
      </c>
      <c r="M28" s="7">
        <v>528827.55917191226</v>
      </c>
      <c r="N28" s="7">
        <v>535936.72459043341</v>
      </c>
      <c r="O28" s="7">
        <v>542985.26540809264</v>
      </c>
      <c r="P28" s="7">
        <v>549968.98109971965</v>
      </c>
      <c r="Q28" s="7">
        <v>556886.56086313364</v>
      </c>
      <c r="R28" s="7">
        <v>563730.25904908439</v>
      </c>
      <c r="S28" s="7">
        <v>570497.48384416895</v>
      </c>
      <c r="T28" s="7">
        <v>577183.37932212662</v>
      </c>
      <c r="U28" s="7">
        <v>583786.99217228056</v>
      </c>
      <c r="V28" s="7">
        <v>590300.90444592573</v>
      </c>
      <c r="W28" s="7">
        <v>596721.63060089957</v>
      </c>
      <c r="X28" s="7">
        <v>603044.67220244522</v>
      </c>
      <c r="Y28" s="7">
        <v>609264.81583279814</v>
      </c>
      <c r="Z28" s="7">
        <v>615379.49946951412</v>
      </c>
      <c r="AA28" s="9">
        <v>621384.25446879491</v>
      </c>
    </row>
    <row r="29" spans="1:27" ht="15" thickBot="1">
      <c r="A29" s="10" t="s">
        <v>27</v>
      </c>
      <c r="B29" s="11">
        <v>766479</v>
      </c>
      <c r="C29" s="11">
        <v>176427</v>
      </c>
      <c r="D29" s="11">
        <v>686378</v>
      </c>
      <c r="E29" s="11">
        <v>638073</v>
      </c>
      <c r="F29" s="11">
        <v>491780</v>
      </c>
      <c r="G29" s="11">
        <v>397646</v>
      </c>
      <c r="H29" s="11">
        <v>384761</v>
      </c>
      <c r="I29" s="11">
        <v>379412</v>
      </c>
      <c r="J29" s="11">
        <v>335294</v>
      </c>
      <c r="K29" s="11">
        <v>369439</v>
      </c>
      <c r="L29" s="11">
        <v>285605</v>
      </c>
      <c r="M29" s="11">
        <v>366119</v>
      </c>
      <c r="N29" s="11">
        <v>371040.83224705467</v>
      </c>
      <c r="O29" s="11">
        <v>375920.69274385163</v>
      </c>
      <c r="P29" s="11">
        <v>380755.67337403388</v>
      </c>
      <c r="Q29" s="11">
        <v>385544.86664029863</v>
      </c>
      <c r="R29" s="11">
        <v>390282.91005858342</v>
      </c>
      <c r="S29" s="11">
        <v>394968.0092592212</v>
      </c>
      <c r="T29" s="11">
        <v>399596.8023772036</v>
      </c>
      <c r="U29" s="11">
        <v>404168.62941449229</v>
      </c>
      <c r="V29" s="11">
        <v>408678.35476135043</v>
      </c>
      <c r="W29" s="11">
        <v>413123.56529994996</v>
      </c>
      <c r="X29" s="11">
        <v>417501.14666454698</v>
      </c>
      <c r="Y29" s="11">
        <v>421807.4894908687</v>
      </c>
      <c r="Z29" s="11">
        <v>426040.82003418682</v>
      </c>
      <c r="AA29" s="12">
        <v>430198.04455369606</v>
      </c>
    </row>
    <row r="31" spans="1:27" ht="15" thickBot="1"/>
    <row r="32" spans="1:27" ht="19" thickBot="1">
      <c r="A32" s="40" t="s">
        <v>28</v>
      </c>
      <c r="B32" s="36">
        <v>2010</v>
      </c>
      <c r="C32" s="36">
        <v>2011</v>
      </c>
      <c r="D32" s="37">
        <v>2012</v>
      </c>
      <c r="E32" s="37">
        <v>2013</v>
      </c>
      <c r="F32" s="36">
        <v>2014</v>
      </c>
      <c r="G32" s="38">
        <v>2015</v>
      </c>
      <c r="H32" s="38">
        <v>2016</v>
      </c>
      <c r="I32" s="38">
        <v>2017</v>
      </c>
      <c r="J32" s="38">
        <v>2018</v>
      </c>
      <c r="K32" s="38">
        <v>2019</v>
      </c>
      <c r="L32" s="38">
        <v>2020</v>
      </c>
      <c r="M32" s="38">
        <v>2021</v>
      </c>
      <c r="N32" s="38">
        <v>2022</v>
      </c>
      <c r="O32" s="38">
        <v>2023</v>
      </c>
      <c r="P32" s="38">
        <v>2024</v>
      </c>
      <c r="Q32" s="38">
        <v>2025</v>
      </c>
      <c r="R32" s="38">
        <v>2026</v>
      </c>
      <c r="S32" s="38">
        <v>2027</v>
      </c>
      <c r="T32" s="38">
        <v>2028</v>
      </c>
      <c r="U32" s="38">
        <v>2029</v>
      </c>
      <c r="V32" s="38">
        <v>2030</v>
      </c>
      <c r="W32" s="38">
        <v>2031</v>
      </c>
      <c r="X32" s="38">
        <v>2032</v>
      </c>
      <c r="Y32" s="38">
        <v>2033</v>
      </c>
      <c r="Z32" s="38">
        <v>2034</v>
      </c>
      <c r="AA32" s="39">
        <v>2035</v>
      </c>
    </row>
    <row r="33" spans="1:27">
      <c r="A33" s="33" t="s">
        <v>21</v>
      </c>
      <c r="B33" s="34">
        <f>B23/1000000</f>
        <v>1.088862</v>
      </c>
      <c r="C33" s="34">
        <f t="shared" ref="C33:AA33" si="2">C23/1000000</f>
        <v>1.1273629999999999</v>
      </c>
      <c r="D33" s="34">
        <f t="shared" si="2"/>
        <v>1.0533110000000001</v>
      </c>
      <c r="E33" s="34">
        <f t="shared" si="2"/>
        <v>1.1276269999999999</v>
      </c>
      <c r="F33" s="34">
        <f t="shared" si="2"/>
        <v>0.99903699999999995</v>
      </c>
      <c r="G33" s="34">
        <f t="shared" si="2"/>
        <v>0.86088600000000004</v>
      </c>
      <c r="H33" s="34">
        <f t="shared" si="2"/>
        <v>0.89617000000000002</v>
      </c>
      <c r="I33" s="34">
        <f t="shared" si="2"/>
        <v>0.85616400000000004</v>
      </c>
      <c r="J33" s="34">
        <f t="shared" si="2"/>
        <v>0.83252800000000005</v>
      </c>
      <c r="K33" s="34">
        <f t="shared" si="2"/>
        <v>0.99650300000000003</v>
      </c>
      <c r="L33" s="34">
        <f t="shared" si="2"/>
        <v>0.96252000000000004</v>
      </c>
      <c r="M33" s="34">
        <f t="shared" si="2"/>
        <v>0.846715</v>
      </c>
      <c r="N33" s="34">
        <f t="shared" si="2"/>
        <v>0.85809760836248572</v>
      </c>
      <c r="O33" s="34">
        <f t="shared" si="2"/>
        <v>0.86938314962241892</v>
      </c>
      <c r="P33" s="34">
        <f t="shared" si="2"/>
        <v>0.88056489824591233</v>
      </c>
      <c r="Q33" s="34">
        <f t="shared" si="2"/>
        <v>0.89164075548480293</v>
      </c>
      <c r="R33" s="34">
        <f t="shared" si="2"/>
        <v>0.90259831964539816</v>
      </c>
      <c r="S33" s="34">
        <f t="shared" si="2"/>
        <v>0.91343344093019363</v>
      </c>
      <c r="T33" s="34">
        <f t="shared" si="2"/>
        <v>0.92413834443122056</v>
      </c>
      <c r="U33" s="34">
        <f t="shared" si="2"/>
        <v>0.93471150378617851</v>
      </c>
      <c r="V33" s="34">
        <f t="shared" si="2"/>
        <v>0.94514104198841609</v>
      </c>
      <c r="W33" s="34">
        <f t="shared" si="2"/>
        <v>0.95542137827577167</v>
      </c>
      <c r="X33" s="34">
        <f t="shared" si="2"/>
        <v>0.9655453101261392</v>
      </c>
      <c r="Y33" s="34">
        <f t="shared" si="2"/>
        <v>0.97550449024568764</v>
      </c>
      <c r="Z33" s="34">
        <f t="shared" si="2"/>
        <v>0.98529481653573436</v>
      </c>
      <c r="AA33" s="35">
        <f t="shared" si="2"/>
        <v>0.99490913417299509</v>
      </c>
    </row>
    <row r="34" spans="1:27">
      <c r="A34" s="8" t="s">
        <v>22</v>
      </c>
      <c r="B34" s="7">
        <f t="shared" ref="B34:B39" si="3">B24/1000000</f>
        <v>0.36774751999999999</v>
      </c>
      <c r="C34" s="7">
        <f t="shared" ref="C34:AA34" si="4">C24/1000000</f>
        <v>0.37512328</v>
      </c>
      <c r="D34" s="7">
        <f t="shared" si="4"/>
        <v>0.36648850000000005</v>
      </c>
      <c r="E34" s="7">
        <f t="shared" si="4"/>
        <v>0.35938854000000003</v>
      </c>
      <c r="F34" s="7">
        <f t="shared" si="4"/>
        <v>0.32232368000000006</v>
      </c>
      <c r="G34" s="7">
        <f t="shared" si="4"/>
        <v>0.28806491000000001</v>
      </c>
      <c r="H34" s="7">
        <f t="shared" si="4"/>
        <v>0.28891177000000001</v>
      </c>
      <c r="I34" s="7">
        <f t="shared" si="4"/>
        <v>0.29334277000000003</v>
      </c>
      <c r="J34" s="7">
        <f t="shared" si="4"/>
        <v>0.28397572000000004</v>
      </c>
      <c r="K34" s="7">
        <f t="shared" si="4"/>
        <v>0.30143708000000002</v>
      </c>
      <c r="L34" s="7">
        <f t="shared" si="4"/>
        <v>0.30351468000000004</v>
      </c>
      <c r="M34" s="7">
        <f t="shared" si="4"/>
        <v>0.28468510000000002</v>
      </c>
      <c r="N34" s="7">
        <f t="shared" si="4"/>
        <v>0.28851219530353794</v>
      </c>
      <c r="O34" s="7">
        <f t="shared" si="4"/>
        <v>0.29230665440977582</v>
      </c>
      <c r="P34" s="7">
        <f t="shared" si="4"/>
        <v>0.29606621603919547</v>
      </c>
      <c r="Q34" s="7">
        <f t="shared" si="4"/>
        <v>0.29979017454428786</v>
      </c>
      <c r="R34" s="7">
        <f t="shared" si="4"/>
        <v>0.30347436018977125</v>
      </c>
      <c r="S34" s="7">
        <f t="shared" si="4"/>
        <v>0.30711737771807079</v>
      </c>
      <c r="T34" s="7">
        <f t="shared" si="4"/>
        <v>0.31071661302591369</v>
      </c>
      <c r="U34" s="7">
        <f t="shared" si="4"/>
        <v>0.31427155291511161</v>
      </c>
      <c r="V34" s="7">
        <f t="shared" si="4"/>
        <v>0.31777820406226004</v>
      </c>
      <c r="W34" s="7">
        <f t="shared" si="4"/>
        <v>0.32123469008648237</v>
      </c>
      <c r="X34" s="7">
        <f t="shared" si="4"/>
        <v>0.32463858933382661</v>
      </c>
      <c r="Y34" s="7">
        <f t="shared" si="4"/>
        <v>0.32798709525169945</v>
      </c>
      <c r="Z34" s="7">
        <f t="shared" si="4"/>
        <v>0.33127882861996927</v>
      </c>
      <c r="AA34" s="9">
        <f t="shared" si="4"/>
        <v>0.33451138382212742</v>
      </c>
    </row>
    <row r="35" spans="1:27">
      <c r="A35" s="8" t="s">
        <v>23</v>
      </c>
      <c r="B35" s="7">
        <f t="shared" si="3"/>
        <v>1.6285961599999998</v>
      </c>
      <c r="C35" s="7">
        <f t="shared" ref="C35:AA35" si="5">C25/1000000</f>
        <v>1.6612602400000001</v>
      </c>
      <c r="D35" s="7">
        <f t="shared" si="5"/>
        <v>1.6230205</v>
      </c>
      <c r="E35" s="7">
        <f t="shared" si="5"/>
        <v>1.5915778200000001</v>
      </c>
      <c r="F35" s="7">
        <f t="shared" si="5"/>
        <v>1.4274334399999999</v>
      </c>
      <c r="G35" s="7">
        <f t="shared" si="5"/>
        <v>1.2757160300000001</v>
      </c>
      <c r="H35" s="7">
        <f t="shared" si="5"/>
        <v>1.2794664099999999</v>
      </c>
      <c r="I35" s="7">
        <f t="shared" si="5"/>
        <v>1.2990894099999999</v>
      </c>
      <c r="J35" s="7">
        <f t="shared" si="5"/>
        <v>1.25760676</v>
      </c>
      <c r="K35" s="7">
        <f t="shared" si="5"/>
        <v>1.3349356399999999</v>
      </c>
      <c r="L35" s="7">
        <f t="shared" si="5"/>
        <v>1.34413644</v>
      </c>
      <c r="M35" s="7">
        <f t="shared" si="5"/>
        <v>1.2607483000000002</v>
      </c>
      <c r="N35" s="7">
        <f t="shared" si="5"/>
        <v>1.2776968649156677</v>
      </c>
      <c r="O35" s="7">
        <f t="shared" si="5"/>
        <v>1.2945008981004356</v>
      </c>
      <c r="P35" s="7">
        <f t="shared" si="5"/>
        <v>1.3111503853164368</v>
      </c>
      <c r="Q35" s="7">
        <f t="shared" si="5"/>
        <v>1.3276422015532745</v>
      </c>
      <c r="R35" s="7">
        <f t="shared" si="5"/>
        <v>1.3439578808404153</v>
      </c>
      <c r="S35" s="7">
        <f t="shared" si="5"/>
        <v>1.3600912441800277</v>
      </c>
      <c r="T35" s="7">
        <f t="shared" si="5"/>
        <v>1.3760307148290463</v>
      </c>
      <c r="U35" s="7">
        <f t="shared" si="5"/>
        <v>1.3917740200526367</v>
      </c>
      <c r="V35" s="7">
        <f t="shared" si="5"/>
        <v>1.4073034751328657</v>
      </c>
      <c r="W35" s="7">
        <f t="shared" si="5"/>
        <v>1.4226107703829931</v>
      </c>
      <c r="X35" s="7">
        <f t="shared" si="5"/>
        <v>1.4376851813355176</v>
      </c>
      <c r="Y35" s="7">
        <f t="shared" si="5"/>
        <v>1.4525142789718115</v>
      </c>
      <c r="Z35" s="7">
        <f t="shared" si="5"/>
        <v>1.4670919553170065</v>
      </c>
      <c r="AA35" s="9">
        <f t="shared" si="5"/>
        <v>1.4814075569265641</v>
      </c>
    </row>
    <row r="36" spans="1:27" ht="15" thickBot="1">
      <c r="A36" s="41" t="s">
        <v>24</v>
      </c>
      <c r="B36" s="42">
        <f t="shared" si="3"/>
        <v>1.94380832</v>
      </c>
      <c r="C36" s="42">
        <f t="shared" ref="C36:AA36" si="6">C26/1000000</f>
        <v>1.9827944799999999</v>
      </c>
      <c r="D36" s="42">
        <f t="shared" si="6"/>
        <v>1.9371535</v>
      </c>
      <c r="E36" s="42">
        <f t="shared" si="6"/>
        <v>1.8996251399999999</v>
      </c>
      <c r="F36" s="42">
        <f t="shared" si="6"/>
        <v>1.7037108799999998</v>
      </c>
      <c r="G36" s="42">
        <f t="shared" si="6"/>
        <v>1.5226288100000001</v>
      </c>
      <c r="H36" s="42">
        <f t="shared" si="6"/>
        <v>1.5271050700000002</v>
      </c>
      <c r="I36" s="42">
        <f t="shared" si="6"/>
        <v>1.5505260700000001</v>
      </c>
      <c r="J36" s="42">
        <f t="shared" si="6"/>
        <v>1.50101452</v>
      </c>
      <c r="K36" s="42">
        <f t="shared" si="6"/>
        <v>1.5933102800000001</v>
      </c>
      <c r="L36" s="42">
        <f t="shared" si="6"/>
        <v>1.6042918799999999</v>
      </c>
      <c r="M36" s="42">
        <f t="shared" si="6"/>
        <v>1.5047641</v>
      </c>
      <c r="N36" s="42">
        <f t="shared" si="6"/>
        <v>1.5249930323187004</v>
      </c>
      <c r="O36" s="42">
        <f t="shared" si="6"/>
        <v>1.5450494590231003</v>
      </c>
      <c r="P36" s="42">
        <f t="shared" si="6"/>
        <v>1.5649214276357473</v>
      </c>
      <c r="Q36" s="42">
        <f t="shared" si="6"/>
        <v>1.5846052083055211</v>
      </c>
      <c r="R36" s="42">
        <f t="shared" si="6"/>
        <v>1.6040787610030762</v>
      </c>
      <c r="S36" s="42">
        <f t="shared" si="6"/>
        <v>1.6233347107955167</v>
      </c>
      <c r="T36" s="42">
        <f t="shared" si="6"/>
        <v>1.642359240279829</v>
      </c>
      <c r="U36" s="42">
        <f t="shared" si="6"/>
        <v>1.6611496368370178</v>
      </c>
      <c r="V36" s="42">
        <f t="shared" si="6"/>
        <v>1.6796847929005168</v>
      </c>
      <c r="W36" s="42">
        <f t="shared" si="6"/>
        <v>1.6979547904571206</v>
      </c>
      <c r="X36" s="42">
        <f t="shared" si="6"/>
        <v>1.7159468293359403</v>
      </c>
      <c r="Y36" s="42">
        <f t="shared" si="6"/>
        <v>1.7336460749018394</v>
      </c>
      <c r="Z36" s="42">
        <f t="shared" si="6"/>
        <v>1.7510452369912655</v>
      </c>
      <c r="AA36" s="43">
        <f t="shared" si="6"/>
        <v>1.7681316002026728</v>
      </c>
    </row>
    <row r="37" spans="1:27">
      <c r="A37" s="44" t="s">
        <v>25</v>
      </c>
      <c r="B37" s="45">
        <f t="shared" si="3"/>
        <v>1.4897609999999999</v>
      </c>
      <c r="C37" s="45">
        <f t="shared" ref="C37:AA37" si="7">C27/1000000</f>
        <v>1.8310660000000001</v>
      </c>
      <c r="D37" s="45">
        <f t="shared" si="7"/>
        <v>1.1619321340866045</v>
      </c>
      <c r="E37" s="45">
        <f t="shared" si="7"/>
        <v>1.2185375906119025</v>
      </c>
      <c r="F37" s="45">
        <f t="shared" si="7"/>
        <v>1.9341619360749993</v>
      </c>
      <c r="G37" s="45">
        <f t="shared" si="7"/>
        <v>1.6376616133549255</v>
      </c>
      <c r="H37" s="45">
        <f t="shared" si="7"/>
        <v>1.1412438146574</v>
      </c>
      <c r="I37" s="45">
        <f t="shared" si="7"/>
        <v>1.1154727973779477</v>
      </c>
      <c r="J37" s="45">
        <f t="shared" si="7"/>
        <v>1.2833377520061444</v>
      </c>
      <c r="K37" s="45">
        <f t="shared" si="7"/>
        <v>1.1626852354139834</v>
      </c>
      <c r="L37" s="45">
        <f t="shared" si="7"/>
        <v>2.4958257799999912</v>
      </c>
      <c r="M37" s="45">
        <f t="shared" si="7"/>
        <v>2.4852264569992717</v>
      </c>
      <c r="N37" s="45">
        <f t="shared" si="7"/>
        <v>2.5186359979334827</v>
      </c>
      <c r="O37" s="45">
        <f t="shared" si="7"/>
        <v>2.5517606334020204</v>
      </c>
      <c r="P37" s="45">
        <f t="shared" si="7"/>
        <v>2.5845806230261807</v>
      </c>
      <c r="Q37" s="45">
        <f t="shared" si="7"/>
        <v>2.6170898066877877</v>
      </c>
      <c r="R37" s="45">
        <f t="shared" si="7"/>
        <v>2.6492517836885239</v>
      </c>
      <c r="S37" s="45">
        <f t="shared" si="7"/>
        <v>2.6810543737947219</v>
      </c>
      <c r="T37" s="45">
        <f t="shared" si="7"/>
        <v>2.7124747565685907</v>
      </c>
      <c r="U37" s="45">
        <f t="shared" si="7"/>
        <v>2.7435084519241837</v>
      </c>
      <c r="V37" s="45">
        <f t="shared" si="7"/>
        <v>2.7741205991927278</v>
      </c>
      <c r="W37" s="45">
        <f t="shared" si="7"/>
        <v>2.8042948180599798</v>
      </c>
      <c r="X37" s="45">
        <f t="shared" si="7"/>
        <v>2.8340099681203794</v>
      </c>
      <c r="Y37" s="45">
        <f t="shared" si="7"/>
        <v>2.8632415489039054</v>
      </c>
      <c r="Z37" s="45">
        <f t="shared" si="7"/>
        <v>2.8919775201795761</v>
      </c>
      <c r="AA37" s="46">
        <f t="shared" si="7"/>
        <v>2.9201968815445163</v>
      </c>
    </row>
    <row r="38" spans="1:27">
      <c r="A38" s="8" t="s">
        <v>26</v>
      </c>
      <c r="B38" s="7">
        <f t="shared" si="3"/>
        <v>0.79249800000000004</v>
      </c>
      <c r="C38" s="7">
        <f t="shared" ref="C38:AA38" si="8">C28/1000000</f>
        <v>0.74296300000000004</v>
      </c>
      <c r="D38" s="7">
        <f t="shared" si="8"/>
        <v>0.71169656862134856</v>
      </c>
      <c r="E38" s="7">
        <f t="shared" si="8"/>
        <v>0.73947542172958158</v>
      </c>
      <c r="F38" s="7">
        <f t="shared" si="8"/>
        <v>0.67439497396300174</v>
      </c>
      <c r="G38" s="7">
        <f t="shared" si="8"/>
        <v>0.50669626119205446</v>
      </c>
      <c r="H38" s="7">
        <f t="shared" si="8"/>
        <v>0.4784856468370135</v>
      </c>
      <c r="I38" s="7">
        <f t="shared" si="8"/>
        <v>0.39011966704434475</v>
      </c>
      <c r="J38" s="7">
        <f t="shared" si="8"/>
        <v>0.35589659829091247</v>
      </c>
      <c r="K38" s="7">
        <f t="shared" si="8"/>
        <v>0.46464416994897406</v>
      </c>
      <c r="L38" s="7">
        <f t="shared" si="8"/>
        <v>0.49653503513383407</v>
      </c>
      <c r="M38" s="7">
        <f t="shared" si="8"/>
        <v>0.52882755917191226</v>
      </c>
      <c r="N38" s="7">
        <f t="shared" si="8"/>
        <v>0.5359367245904334</v>
      </c>
      <c r="O38" s="7">
        <f t="shared" si="8"/>
        <v>0.54298526540809267</v>
      </c>
      <c r="P38" s="7">
        <f t="shared" si="8"/>
        <v>0.5499689810997197</v>
      </c>
      <c r="Q38" s="7">
        <f t="shared" si="8"/>
        <v>0.5568865608631336</v>
      </c>
      <c r="R38" s="7">
        <f t="shared" si="8"/>
        <v>0.56373025904908436</v>
      </c>
      <c r="S38" s="7">
        <f t="shared" si="8"/>
        <v>0.57049748384416898</v>
      </c>
      <c r="T38" s="7">
        <f t="shared" si="8"/>
        <v>0.5771833793221266</v>
      </c>
      <c r="U38" s="7">
        <f t="shared" si="8"/>
        <v>0.58378699217228058</v>
      </c>
      <c r="V38" s="7">
        <f t="shared" si="8"/>
        <v>0.59030090444592576</v>
      </c>
      <c r="W38" s="7">
        <f t="shared" si="8"/>
        <v>0.59672163060089956</v>
      </c>
      <c r="X38" s="7">
        <f t="shared" si="8"/>
        <v>0.60304467220244518</v>
      </c>
      <c r="Y38" s="7">
        <f t="shared" si="8"/>
        <v>0.60926481583279812</v>
      </c>
      <c r="Z38" s="7">
        <f t="shared" si="8"/>
        <v>0.61537949946951409</v>
      </c>
      <c r="AA38" s="9">
        <f t="shared" si="8"/>
        <v>0.62138425446879486</v>
      </c>
    </row>
    <row r="39" spans="1:27" ht="15" thickBot="1">
      <c r="A39" s="10" t="s">
        <v>27</v>
      </c>
      <c r="B39" s="11">
        <f t="shared" si="3"/>
        <v>0.76647900000000002</v>
      </c>
      <c r="C39" s="11">
        <f t="shared" ref="C39:AA39" si="9">C29/1000000</f>
        <v>0.176427</v>
      </c>
      <c r="D39" s="11">
        <f t="shared" si="9"/>
        <v>0.68637800000000004</v>
      </c>
      <c r="E39" s="11">
        <f t="shared" si="9"/>
        <v>0.638073</v>
      </c>
      <c r="F39" s="11">
        <f t="shared" si="9"/>
        <v>0.49177999999999999</v>
      </c>
      <c r="G39" s="11">
        <f t="shared" si="9"/>
        <v>0.397646</v>
      </c>
      <c r="H39" s="11">
        <f t="shared" si="9"/>
        <v>0.38476100000000002</v>
      </c>
      <c r="I39" s="11">
        <f t="shared" si="9"/>
        <v>0.37941200000000003</v>
      </c>
      <c r="J39" s="11">
        <f t="shared" si="9"/>
        <v>0.33529399999999998</v>
      </c>
      <c r="K39" s="11">
        <f t="shared" si="9"/>
        <v>0.36943900000000002</v>
      </c>
      <c r="L39" s="11">
        <f t="shared" si="9"/>
        <v>0.285605</v>
      </c>
      <c r="M39" s="11">
        <f t="shared" si="9"/>
        <v>0.36611899999999997</v>
      </c>
      <c r="N39" s="11">
        <f t="shared" si="9"/>
        <v>0.3710408322470547</v>
      </c>
      <c r="O39" s="11">
        <f t="shared" si="9"/>
        <v>0.37592069274385165</v>
      </c>
      <c r="P39" s="11">
        <f t="shared" si="9"/>
        <v>0.38075567337403388</v>
      </c>
      <c r="Q39" s="11">
        <f t="shared" si="9"/>
        <v>0.38554486664029863</v>
      </c>
      <c r="R39" s="11">
        <f t="shared" si="9"/>
        <v>0.3902829100585834</v>
      </c>
      <c r="S39" s="11">
        <f t="shared" si="9"/>
        <v>0.39496800925922121</v>
      </c>
      <c r="T39" s="11">
        <f t="shared" si="9"/>
        <v>0.39959680237720357</v>
      </c>
      <c r="U39" s="11">
        <f t="shared" si="9"/>
        <v>0.40416862941449228</v>
      </c>
      <c r="V39" s="11">
        <f t="shared" si="9"/>
        <v>0.40867835476135045</v>
      </c>
      <c r="W39" s="11">
        <f t="shared" si="9"/>
        <v>0.41312356529994998</v>
      </c>
      <c r="X39" s="11">
        <f t="shared" si="9"/>
        <v>0.41750114666454696</v>
      </c>
      <c r="Y39" s="11">
        <f t="shared" si="9"/>
        <v>0.42180748949086871</v>
      </c>
      <c r="Z39" s="11">
        <f t="shared" si="9"/>
        <v>0.42604082003418681</v>
      </c>
      <c r="AA39" s="12">
        <f t="shared" si="9"/>
        <v>0.43019804455369604</v>
      </c>
    </row>
    <row r="41" spans="1:27" ht="15" thickBot="1"/>
    <row r="42" spans="1:27" ht="19" thickBot="1">
      <c r="A42" s="40" t="s">
        <v>29</v>
      </c>
      <c r="B42" s="36">
        <v>2010</v>
      </c>
      <c r="C42" s="36">
        <v>2011</v>
      </c>
      <c r="D42" s="37">
        <v>2012</v>
      </c>
      <c r="E42" s="37">
        <v>2013</v>
      </c>
      <c r="F42" s="36">
        <v>2014</v>
      </c>
      <c r="G42" s="38">
        <v>2015</v>
      </c>
      <c r="H42" s="38">
        <v>2016</v>
      </c>
      <c r="I42" s="38">
        <v>2017</v>
      </c>
      <c r="J42" s="38">
        <v>2018</v>
      </c>
      <c r="K42" s="38">
        <v>2019</v>
      </c>
      <c r="L42" s="38">
        <v>2020</v>
      </c>
      <c r="M42" s="38">
        <v>2021</v>
      </c>
      <c r="N42" s="38">
        <v>2022</v>
      </c>
      <c r="O42" s="38">
        <v>2023</v>
      </c>
      <c r="P42" s="38">
        <v>2024</v>
      </c>
      <c r="Q42" s="38">
        <v>2025</v>
      </c>
      <c r="R42" s="38">
        <v>2026</v>
      </c>
      <c r="S42" s="38">
        <v>2027</v>
      </c>
      <c r="T42" s="38">
        <v>2028</v>
      </c>
      <c r="U42" s="38">
        <v>2029</v>
      </c>
      <c r="V42" s="38">
        <v>2030</v>
      </c>
      <c r="W42" s="38">
        <v>2031</v>
      </c>
      <c r="X42" s="38">
        <v>2032</v>
      </c>
      <c r="Y42" s="38">
        <v>2033</v>
      </c>
      <c r="Z42" s="38">
        <v>2034</v>
      </c>
      <c r="AA42" s="39">
        <v>2035</v>
      </c>
    </row>
    <row r="43" spans="1:27">
      <c r="A43" s="33" t="s">
        <v>21</v>
      </c>
      <c r="B43" s="34">
        <f t="shared" ref="B43:H49" si="10">B33/$J33</f>
        <v>1.3078983529683086</v>
      </c>
      <c r="C43" s="34">
        <f t="shared" si="10"/>
        <v>1.3541442449983663</v>
      </c>
      <c r="D43" s="34">
        <f t="shared" si="10"/>
        <v>1.2651958853035574</v>
      </c>
      <c r="E43" s="34">
        <f t="shared" si="10"/>
        <v>1.3544613514500412</v>
      </c>
      <c r="F43" s="34">
        <f t="shared" si="10"/>
        <v>1.2000040839467261</v>
      </c>
      <c r="G43" s="34">
        <f t="shared" si="10"/>
        <v>1.0340625180174121</v>
      </c>
      <c r="H43" s="34">
        <f t="shared" si="10"/>
        <v>1.076444275748083</v>
      </c>
      <c r="I43" s="34">
        <f>I33/$J33</f>
        <v>1.0283906367113178</v>
      </c>
      <c r="J43" s="47">
        <v>1</v>
      </c>
      <c r="K43" s="52">
        <f>+K33/$J33</f>
        <v>1.1969603424749677</v>
      </c>
      <c r="L43" s="52">
        <f t="shared" ref="L43:AA43" si="11">+L33/$J33</f>
        <v>1.1561412949474372</v>
      </c>
      <c r="M43" s="52">
        <f t="shared" si="11"/>
        <v>1.0170408682951204</v>
      </c>
      <c r="N43" s="52">
        <f t="shared" si="11"/>
        <v>1.030713211282366</v>
      </c>
      <c r="O43" s="52">
        <f t="shared" si="11"/>
        <v>1.0442689610708815</v>
      </c>
      <c r="P43" s="52">
        <f t="shared" si="11"/>
        <v>1.0577000392129903</v>
      </c>
      <c r="Q43" s="52">
        <f t="shared" si="11"/>
        <v>1.0710039247746657</v>
      </c>
      <c r="R43" s="52">
        <f t="shared" si="11"/>
        <v>1.0841657213275686</v>
      </c>
      <c r="S43" s="52">
        <f t="shared" si="11"/>
        <v>1.0971804442976014</v>
      </c>
      <c r="T43" s="52">
        <f t="shared" si="11"/>
        <v>1.1100387547700745</v>
      </c>
      <c r="U43" s="52">
        <f t="shared" si="11"/>
        <v>1.1227388193384229</v>
      </c>
      <c r="V43" s="52">
        <f t="shared" si="11"/>
        <v>1.1352663718078144</v>
      </c>
      <c r="W43" s="52">
        <f t="shared" si="11"/>
        <v>1.1476147087854962</v>
      </c>
      <c r="X43" s="52">
        <f t="shared" si="11"/>
        <v>1.1597751788842408</v>
      </c>
      <c r="Y43" s="52">
        <f t="shared" si="11"/>
        <v>1.1717377556618969</v>
      </c>
      <c r="Z43" s="52">
        <f t="shared" si="11"/>
        <v>1.1834975118383217</v>
      </c>
      <c r="AA43" s="53">
        <f t="shared" si="11"/>
        <v>1.1950458533202428</v>
      </c>
    </row>
    <row r="44" spans="1:27">
      <c r="A44" s="8" t="s">
        <v>22</v>
      </c>
      <c r="B44" s="7">
        <f t="shared" si="10"/>
        <v>1.2949963468707815</v>
      </c>
      <c r="C44" s="7">
        <f t="shared" si="10"/>
        <v>1.3209695533125154</v>
      </c>
      <c r="D44" s="7">
        <f t="shared" si="10"/>
        <v>1.2905627988195609</v>
      </c>
      <c r="E44" s="7">
        <f t="shared" si="10"/>
        <v>1.2655608021699882</v>
      </c>
      <c r="F44" s="7">
        <f t="shared" si="10"/>
        <v>1.1350395731015315</v>
      </c>
      <c r="G44" s="7">
        <f t="shared" si="10"/>
        <v>1.0143997874184454</v>
      </c>
      <c r="H44" s="7">
        <f t="shared" si="10"/>
        <v>1.017381943780264</v>
      </c>
      <c r="I44" s="7">
        <f t="shared" ref="I44:I49" si="12">I34/$J34</f>
        <v>1.0329853904411264</v>
      </c>
      <c r="J44" s="48">
        <v>1</v>
      </c>
      <c r="K44" s="54">
        <f t="shared" ref="K44:K49" si="13">+K34/$J34</f>
        <v>1.0614889188413712</v>
      </c>
      <c r="L44" s="54">
        <f t="shared" ref="L44:AA44" si="14">+L34/$J34</f>
        <v>1.0688050372757221</v>
      </c>
      <c r="M44" s="54">
        <f t="shared" si="14"/>
        <v>1.0024980304654214</v>
      </c>
      <c r="N44" s="54">
        <f t="shared" si="14"/>
        <v>1.0159748703288363</v>
      </c>
      <c r="O44" s="54">
        <f t="shared" si="14"/>
        <v>1.02933678417921</v>
      </c>
      <c r="P44" s="54">
        <f t="shared" si="14"/>
        <v>1.0425758090839436</v>
      </c>
      <c r="Q44" s="54">
        <f t="shared" si="14"/>
        <v>1.055689460156269</v>
      </c>
      <c r="R44" s="54">
        <f t="shared" si="14"/>
        <v>1.0686630539743722</v>
      </c>
      <c r="S44" s="54">
        <f t="shared" si="14"/>
        <v>1.0814916772394159</v>
      </c>
      <c r="T44" s="54">
        <f t="shared" si="14"/>
        <v>1.0941661245754166</v>
      </c>
      <c r="U44" s="54">
        <f t="shared" si="14"/>
        <v>1.106684588791998</v>
      </c>
      <c r="V44" s="54">
        <f t="shared" si="14"/>
        <v>1.1190330076890376</v>
      </c>
      <c r="W44" s="54">
        <f t="shared" si="14"/>
        <v>1.1312047737267197</v>
      </c>
      <c r="X44" s="54">
        <f t="shared" si="14"/>
        <v>1.1431913592254526</v>
      </c>
      <c r="Y44" s="54">
        <f t="shared" si="14"/>
        <v>1.154982881112862</v>
      </c>
      <c r="Z44" s="54">
        <f t="shared" si="14"/>
        <v>1.1665744825648094</v>
      </c>
      <c r="AA44" s="55">
        <f t="shared" si="14"/>
        <v>1.1779576923764024</v>
      </c>
    </row>
    <row r="45" spans="1:27">
      <c r="A45" s="8" t="s">
        <v>23</v>
      </c>
      <c r="B45" s="7">
        <f t="shared" si="10"/>
        <v>1.2949963468707817</v>
      </c>
      <c r="C45" s="7">
        <f t="shared" si="10"/>
        <v>1.3209695533125156</v>
      </c>
      <c r="D45" s="7">
        <f t="shared" si="10"/>
        <v>1.2905627988195609</v>
      </c>
      <c r="E45" s="7">
        <f t="shared" si="10"/>
        <v>1.2655608021699885</v>
      </c>
      <c r="F45" s="7">
        <f t="shared" si="10"/>
        <v>1.1350395731015313</v>
      </c>
      <c r="G45" s="7">
        <f t="shared" si="10"/>
        <v>1.0143997874184456</v>
      </c>
      <c r="H45" s="7">
        <f t="shared" si="10"/>
        <v>1.017381943780264</v>
      </c>
      <c r="I45" s="7">
        <f t="shared" si="12"/>
        <v>1.0329853904411264</v>
      </c>
      <c r="J45" s="48">
        <v>1</v>
      </c>
      <c r="K45" s="54">
        <f t="shared" si="13"/>
        <v>1.0614889188413712</v>
      </c>
      <c r="L45" s="54">
        <f t="shared" ref="L45:AA45" si="15">+L35/$J35</f>
        <v>1.0688050372757221</v>
      </c>
      <c r="M45" s="54">
        <f t="shared" si="15"/>
        <v>1.0024980304654216</v>
      </c>
      <c r="N45" s="54">
        <f t="shared" si="15"/>
        <v>1.015974870328836</v>
      </c>
      <c r="O45" s="54">
        <f t="shared" si="15"/>
        <v>1.02933678417921</v>
      </c>
      <c r="P45" s="54">
        <f t="shared" si="15"/>
        <v>1.0425758090839434</v>
      </c>
      <c r="Q45" s="54">
        <f t="shared" si="15"/>
        <v>1.055689460156269</v>
      </c>
      <c r="R45" s="54">
        <f t="shared" si="15"/>
        <v>1.0686630539743722</v>
      </c>
      <c r="S45" s="54">
        <f t="shared" si="15"/>
        <v>1.0814916772394159</v>
      </c>
      <c r="T45" s="54">
        <f t="shared" si="15"/>
        <v>1.0941661245754168</v>
      </c>
      <c r="U45" s="54">
        <f t="shared" si="15"/>
        <v>1.1066845887919978</v>
      </c>
      <c r="V45" s="54">
        <f t="shared" si="15"/>
        <v>1.1190330076890376</v>
      </c>
      <c r="W45" s="54">
        <f t="shared" si="15"/>
        <v>1.1312047737267197</v>
      </c>
      <c r="X45" s="54">
        <f t="shared" si="15"/>
        <v>1.1431913592254526</v>
      </c>
      <c r="Y45" s="54">
        <f t="shared" si="15"/>
        <v>1.154982881112862</v>
      </c>
      <c r="Z45" s="54">
        <f t="shared" si="15"/>
        <v>1.1665744825648094</v>
      </c>
      <c r="AA45" s="55">
        <f t="shared" si="15"/>
        <v>1.1779576923764024</v>
      </c>
    </row>
    <row r="46" spans="1:27" ht="15" thickBot="1">
      <c r="A46" s="41" t="s">
        <v>24</v>
      </c>
      <c r="B46" s="42">
        <f t="shared" si="10"/>
        <v>1.2949963468707817</v>
      </c>
      <c r="C46" s="42">
        <f t="shared" si="10"/>
        <v>1.3209695533125154</v>
      </c>
      <c r="D46" s="42">
        <f t="shared" si="10"/>
        <v>1.2905627988195609</v>
      </c>
      <c r="E46" s="42">
        <f t="shared" si="10"/>
        <v>1.2655608021699882</v>
      </c>
      <c r="F46" s="42">
        <f t="shared" si="10"/>
        <v>1.1350395731015313</v>
      </c>
      <c r="G46" s="42">
        <f t="shared" si="10"/>
        <v>1.0143997874184456</v>
      </c>
      <c r="H46" s="42">
        <f t="shared" si="10"/>
        <v>1.017381943780264</v>
      </c>
      <c r="I46" s="42">
        <f t="shared" si="12"/>
        <v>1.0329853904411266</v>
      </c>
      <c r="J46" s="49">
        <v>1</v>
      </c>
      <c r="K46" s="56">
        <f t="shared" si="13"/>
        <v>1.0614889188413714</v>
      </c>
      <c r="L46" s="56">
        <f t="shared" ref="L46:AA46" si="16">+L36/$J36</f>
        <v>1.0688050372757218</v>
      </c>
      <c r="M46" s="56">
        <f t="shared" si="16"/>
        <v>1.0024980304654214</v>
      </c>
      <c r="N46" s="56">
        <f t="shared" si="16"/>
        <v>1.0159748703288363</v>
      </c>
      <c r="O46" s="56">
        <f t="shared" si="16"/>
        <v>1.0293367841792098</v>
      </c>
      <c r="P46" s="56">
        <f t="shared" si="16"/>
        <v>1.0425758090839436</v>
      </c>
      <c r="Q46" s="56">
        <f t="shared" si="16"/>
        <v>1.055689460156269</v>
      </c>
      <c r="R46" s="56">
        <f t="shared" si="16"/>
        <v>1.068663053974372</v>
      </c>
      <c r="S46" s="56">
        <f t="shared" si="16"/>
        <v>1.0814916772394159</v>
      </c>
      <c r="T46" s="56">
        <f t="shared" si="16"/>
        <v>1.0941661245754166</v>
      </c>
      <c r="U46" s="56">
        <f t="shared" si="16"/>
        <v>1.1066845887919976</v>
      </c>
      <c r="V46" s="56">
        <f t="shared" si="16"/>
        <v>1.1190330076890374</v>
      </c>
      <c r="W46" s="56">
        <f t="shared" si="16"/>
        <v>1.1312047737267197</v>
      </c>
      <c r="X46" s="56">
        <f t="shared" si="16"/>
        <v>1.1431913592254526</v>
      </c>
      <c r="Y46" s="56">
        <f t="shared" si="16"/>
        <v>1.154982881112862</v>
      </c>
      <c r="Z46" s="56">
        <f t="shared" si="16"/>
        <v>1.1665744825648092</v>
      </c>
      <c r="AA46" s="57">
        <f t="shared" si="16"/>
        <v>1.1779576923764021</v>
      </c>
    </row>
    <row r="47" spans="1:27">
      <c r="A47" s="44" t="s">
        <v>25</v>
      </c>
      <c r="B47" s="45">
        <f t="shared" si="10"/>
        <v>1.1608487303293071</v>
      </c>
      <c r="C47" s="45">
        <f t="shared" si="10"/>
        <v>1.4267997626794924</v>
      </c>
      <c r="D47" s="45">
        <f t="shared" si="10"/>
        <v>0.90539854552727383</v>
      </c>
      <c r="E47" s="45">
        <f t="shared" si="10"/>
        <v>0.94950654159986736</v>
      </c>
      <c r="F47" s="45">
        <f t="shared" si="10"/>
        <v>1.5071339817218583</v>
      </c>
      <c r="G47" s="45">
        <f t="shared" si="10"/>
        <v>1.2760955647060905</v>
      </c>
      <c r="H47" s="45">
        <f t="shared" si="10"/>
        <v>0.88927783264645666</v>
      </c>
      <c r="I47" s="45">
        <f t="shared" si="12"/>
        <v>0.86919658962281265</v>
      </c>
      <c r="J47" s="50">
        <v>1</v>
      </c>
      <c r="K47" s="58">
        <f t="shared" si="13"/>
        <v>0.90598537570989857</v>
      </c>
      <c r="L47" s="58">
        <f t="shared" ref="L47:AA47" si="17">+L37/$J37</f>
        <v>1.9447926129333111</v>
      </c>
      <c r="M47" s="58">
        <f t="shared" si="17"/>
        <v>1.9365334286428542</v>
      </c>
      <c r="N47" s="58">
        <f t="shared" si="17"/>
        <v>1.9625667475271342</v>
      </c>
      <c r="O47" s="58">
        <f t="shared" si="17"/>
        <v>1.9883780629168331</v>
      </c>
      <c r="P47" s="58">
        <f t="shared" si="17"/>
        <v>2.0139519927516369</v>
      </c>
      <c r="Q47" s="58">
        <f t="shared" si="17"/>
        <v>2.0392837369559884</v>
      </c>
      <c r="R47" s="58">
        <f t="shared" si="17"/>
        <v>2.064344931447041</v>
      </c>
      <c r="S47" s="58">
        <f t="shared" si="17"/>
        <v>2.089126085166304</v>
      </c>
      <c r="T47" s="58">
        <f t="shared" si="17"/>
        <v>2.1136094160156866</v>
      </c>
      <c r="U47" s="58">
        <f t="shared" si="17"/>
        <v>2.1377914330311452</v>
      </c>
      <c r="V47" s="58">
        <f t="shared" si="17"/>
        <v>2.1616449721487236</v>
      </c>
      <c r="W47" s="58">
        <f t="shared" si="17"/>
        <v>2.1851572695311416</v>
      </c>
      <c r="X47" s="58">
        <f t="shared" si="17"/>
        <v>2.208311852191823</v>
      </c>
      <c r="Y47" s="58">
        <f t="shared" si="17"/>
        <v>2.2310896289211608</v>
      </c>
      <c r="Z47" s="58">
        <f t="shared" si="17"/>
        <v>2.2534812177532899</v>
      </c>
      <c r="AA47" s="59">
        <f t="shared" si="17"/>
        <v>2.2754702547942616</v>
      </c>
    </row>
    <row r="48" spans="1:27">
      <c r="A48" s="8" t="s">
        <v>26</v>
      </c>
      <c r="B48" s="7">
        <f t="shared" si="10"/>
        <v>2.2267647507892345</v>
      </c>
      <c r="C48" s="7">
        <f t="shared" si="10"/>
        <v>2.0875810658709826</v>
      </c>
      <c r="D48" s="7">
        <f t="shared" si="10"/>
        <v>1.9997284942847433</v>
      </c>
      <c r="E48" s="7">
        <f t="shared" si="10"/>
        <v>2.0777816514141811</v>
      </c>
      <c r="F48" s="7">
        <f t="shared" si="10"/>
        <v>1.8949182914407807</v>
      </c>
      <c r="G48" s="7">
        <f t="shared" si="10"/>
        <v>1.4237176292926443</v>
      </c>
      <c r="H48" s="7">
        <f t="shared" si="10"/>
        <v>1.3444513073032966</v>
      </c>
      <c r="I48" s="7">
        <f t="shared" si="12"/>
        <v>1.0961601457214776</v>
      </c>
      <c r="J48" s="48">
        <v>1</v>
      </c>
      <c r="K48" s="54">
        <f t="shared" si="13"/>
        <v>1.3055594579444969</v>
      </c>
      <c r="L48" s="54">
        <f t="shared" ref="L48:AA48" si="18">+L38/$J38</f>
        <v>1.3951665666890209</v>
      </c>
      <c r="M48" s="54">
        <f t="shared" si="18"/>
        <v>1.4859022584409327</v>
      </c>
      <c r="N48" s="54">
        <f t="shared" si="18"/>
        <v>1.5058776261535234</v>
      </c>
      <c r="O48" s="54">
        <f t="shared" si="18"/>
        <v>1.5256826505665348</v>
      </c>
      <c r="P48" s="54">
        <f t="shared" si="18"/>
        <v>1.5453055290238291</v>
      </c>
      <c r="Q48" s="54">
        <f t="shared" si="18"/>
        <v>1.5647425784270366</v>
      </c>
      <c r="R48" s="54">
        <f t="shared" si="18"/>
        <v>1.5839720350130662</v>
      </c>
      <c r="S48" s="54">
        <f t="shared" si="18"/>
        <v>1.6029866162919606</v>
      </c>
      <c r="T48" s="54">
        <f t="shared" si="18"/>
        <v>1.621772678058397</v>
      </c>
      <c r="U48" s="54">
        <f t="shared" si="18"/>
        <v>1.64032754169538</v>
      </c>
      <c r="V48" s="54">
        <f t="shared" si="18"/>
        <v>1.65863036421441</v>
      </c>
      <c r="W48" s="54">
        <f t="shared" si="18"/>
        <v>1.6766713519220966</v>
      </c>
      <c r="X48" s="54">
        <f t="shared" si="18"/>
        <v>1.6944378650944905</v>
      </c>
      <c r="Y48" s="54">
        <f t="shared" si="18"/>
        <v>1.7119152550448955</v>
      </c>
      <c r="Z48" s="54">
        <f t="shared" si="18"/>
        <v>1.7290963229901355</v>
      </c>
      <c r="AA48" s="55">
        <f t="shared" si="18"/>
        <v>1.7459685129130424</v>
      </c>
    </row>
    <row r="49" spans="1:27" ht="15" thickBot="1">
      <c r="A49" s="10" t="s">
        <v>27</v>
      </c>
      <c r="B49" s="11">
        <f t="shared" si="10"/>
        <v>2.2859908021020359</v>
      </c>
      <c r="C49" s="11">
        <f t="shared" si="10"/>
        <v>0.52618597410034185</v>
      </c>
      <c r="D49" s="11">
        <f t="shared" si="10"/>
        <v>2.0470929989799997</v>
      </c>
      <c r="E49" s="11">
        <f t="shared" si="10"/>
        <v>1.9030254045703174</v>
      </c>
      <c r="F49" s="11">
        <f t="shared" si="10"/>
        <v>1.4667127953378229</v>
      </c>
      <c r="G49" s="11">
        <f t="shared" si="10"/>
        <v>1.1859621705130423</v>
      </c>
      <c r="H49" s="11">
        <f t="shared" si="10"/>
        <v>1.1475332096607755</v>
      </c>
      <c r="I49" s="11">
        <f t="shared" si="12"/>
        <v>1.1315800461684373</v>
      </c>
      <c r="J49" s="51">
        <v>1</v>
      </c>
      <c r="K49" s="60">
        <f t="shared" si="13"/>
        <v>1.1018360006442109</v>
      </c>
      <c r="L49" s="60">
        <f t="shared" ref="L49:AA49" si="19">+L39/$J39</f>
        <v>0.85180468484374916</v>
      </c>
      <c r="M49" s="60">
        <f t="shared" si="19"/>
        <v>1.0919342427839449</v>
      </c>
      <c r="N49" s="60">
        <f t="shared" si="19"/>
        <v>1.1066133967415304</v>
      </c>
      <c r="O49" s="60">
        <f t="shared" si="19"/>
        <v>1.1211673717509161</v>
      </c>
      <c r="P49" s="60">
        <f t="shared" si="19"/>
        <v>1.1355874944795727</v>
      </c>
      <c r="Q49" s="60">
        <f t="shared" si="19"/>
        <v>1.149871058355648</v>
      </c>
      <c r="R49" s="60">
        <f t="shared" si="19"/>
        <v>1.1640020700000102</v>
      </c>
      <c r="S49" s="60">
        <f t="shared" si="19"/>
        <v>1.1779751777819503</v>
      </c>
      <c r="T49" s="60">
        <f t="shared" si="19"/>
        <v>1.1917803550830126</v>
      </c>
      <c r="U49" s="60">
        <f t="shared" si="19"/>
        <v>1.2054156334873045</v>
      </c>
      <c r="V49" s="60">
        <f t="shared" si="19"/>
        <v>1.2188656962586579</v>
      </c>
      <c r="W49" s="60">
        <f t="shared" si="19"/>
        <v>1.2321233463764636</v>
      </c>
      <c r="X49" s="60">
        <f t="shared" si="19"/>
        <v>1.2451792953782261</v>
      </c>
      <c r="Y49" s="60">
        <f t="shared" si="19"/>
        <v>1.2580227784895308</v>
      </c>
      <c r="Z49" s="60">
        <f t="shared" si="19"/>
        <v>1.2706485055926644</v>
      </c>
      <c r="AA49" s="61">
        <f t="shared" si="19"/>
        <v>1.2830472497381284</v>
      </c>
    </row>
  </sheetData>
  <sortState xmlns:xlrd2="http://schemas.microsoft.com/office/spreadsheetml/2017/richdata2" ref="A2:F6">
    <sortCondition ref="A2:A6"/>
  </sortState>
  <phoneticPr fontId="16" type="noConversion"/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1E5AA6-46FD-4968-9004-78DA6C5B83EB}">
  <sheetPr>
    <tabColor theme="7" tint="0.79998168889431442"/>
  </sheetPr>
  <dimension ref="B1:AB68"/>
  <sheetViews>
    <sheetView workbookViewId="0">
      <selection activeCell="C19" sqref="C19"/>
    </sheetView>
  </sheetViews>
  <sheetFormatPr defaultColWidth="8.90625" defaultRowHeight="14.5"/>
  <cols>
    <col min="2" max="2" width="37.54296875" bestFit="1" customWidth="1"/>
    <col min="3" max="5" width="14.453125" bestFit="1" customWidth="1"/>
    <col min="6" max="6" width="10.453125" customWidth="1"/>
    <col min="7" max="7" width="11.08984375" customWidth="1"/>
    <col min="8" max="8" width="11.453125" customWidth="1"/>
    <col min="9" max="9" width="12.54296875" customWidth="1"/>
    <col min="10" max="10" width="12.08984375" customWidth="1"/>
    <col min="11" max="11" width="13.54296875" customWidth="1"/>
  </cols>
  <sheetData>
    <row r="1" spans="2:11">
      <c r="B1" s="1" t="s">
        <v>89</v>
      </c>
    </row>
    <row r="2" spans="2:11" ht="15" thickBot="1"/>
    <row r="3" spans="2:11" ht="15" thickBot="1">
      <c r="C3" s="68" t="s">
        <v>30</v>
      </c>
      <c r="E3" s="101"/>
      <c r="F3" t="s">
        <v>90</v>
      </c>
    </row>
    <row r="4" spans="2:11">
      <c r="C4" s="405" t="s">
        <v>45</v>
      </c>
    </row>
    <row r="5" spans="2:11">
      <c r="C5" s="406"/>
    </row>
    <row r="6" spans="2:11" ht="15" thickBot="1">
      <c r="C6" s="406"/>
    </row>
    <row r="7" spans="2:11" ht="15" thickBot="1">
      <c r="B7" s="85" t="s">
        <v>91</v>
      </c>
      <c r="C7" s="93">
        <v>2010</v>
      </c>
      <c r="D7" s="97">
        <v>2011</v>
      </c>
      <c r="E7" s="92">
        <v>2012</v>
      </c>
      <c r="F7" s="97">
        <v>2013</v>
      </c>
      <c r="G7" s="92">
        <v>2014</v>
      </c>
      <c r="H7" s="97">
        <v>2015</v>
      </c>
      <c r="I7" s="92">
        <v>2016</v>
      </c>
      <c r="J7" s="97">
        <v>2017</v>
      </c>
      <c r="K7" s="93">
        <v>2018</v>
      </c>
    </row>
    <row r="8" spans="2:11">
      <c r="B8" s="86" t="str">
        <f>+hist_inven_agr!B12</f>
        <v>Ganado Lechero</v>
      </c>
      <c r="C8" s="94">
        <f>hist_inven_agr!AE12</f>
        <v>1088864</v>
      </c>
      <c r="D8" s="98">
        <f>+SUM(C8+E8)/2</f>
        <v>1062094.9858943541</v>
      </c>
      <c r="E8" s="91">
        <f>hist_inven_agr!X12</f>
        <v>1035325.9717887084</v>
      </c>
      <c r="F8" s="98">
        <f>+SUM(E8+G8)/2</f>
        <v>1067062.4155042032</v>
      </c>
      <c r="G8" s="91">
        <f>hist_inven_agr!Q12</f>
        <v>1098798.8592196978</v>
      </c>
      <c r="H8" s="98">
        <f>+SUM(G8+I8)/2</f>
        <v>1104519.750791732</v>
      </c>
      <c r="I8" s="91">
        <f>hist_inven_agr!J12</f>
        <v>1110240.6423637662</v>
      </c>
      <c r="J8" s="98">
        <f>+SUM(I8+K8)/2</f>
        <v>1084319.3859335389</v>
      </c>
      <c r="K8" s="94">
        <f>hist_inven_agr!C12</f>
        <v>1058398.1295033118</v>
      </c>
    </row>
    <row r="9" spans="2:11">
      <c r="B9" s="87" t="str">
        <f>+hist_inven_agr!B13</f>
        <v>No LecheroToros</v>
      </c>
      <c r="C9" s="95">
        <f>hist_inven_agr!AE13</f>
        <v>339529</v>
      </c>
      <c r="D9" s="99">
        <f t="shared" ref="D9:F22" si="0">+SUM(C9+E9)/2</f>
        <v>329399.79338791932</v>
      </c>
      <c r="E9" s="89">
        <f>hist_inven_agr!X13</f>
        <v>319270.58677583869</v>
      </c>
      <c r="F9" s="99">
        <f t="shared" si="0"/>
        <v>324171.41581900883</v>
      </c>
      <c r="G9" s="89">
        <f>hist_inven_agr!Q13</f>
        <v>329072.24486217898</v>
      </c>
      <c r="H9" s="99">
        <f t="shared" ref="H9" si="1">+SUM(G9+I9)/2</f>
        <v>355119.61043962056</v>
      </c>
      <c r="I9" s="89">
        <f>hist_inven_agr!J13</f>
        <v>381166.97601706209</v>
      </c>
      <c r="J9" s="99">
        <f t="shared" ref="J9" si="2">+SUM(I9+K9)/2</f>
        <v>339097.58222654718</v>
      </c>
      <c r="K9" s="95">
        <f>hist_inven_agr!C13</f>
        <v>297028.18843603221</v>
      </c>
    </row>
    <row r="10" spans="2:11">
      <c r="B10" s="87" t="str">
        <f>+hist_inven_agr!B14</f>
        <v>No Lechero Vacas</v>
      </c>
      <c r="C10" s="95">
        <f>hist_inven_agr!AE14</f>
        <v>937852</v>
      </c>
      <c r="D10" s="99">
        <f t="shared" si="0"/>
        <v>968777.86842894275</v>
      </c>
      <c r="E10" s="89">
        <f>hist_inven_agr!X14</f>
        <v>999703.73685788538</v>
      </c>
      <c r="F10" s="99">
        <f t="shared" si="0"/>
        <v>991828.2541434858</v>
      </c>
      <c r="G10" s="89">
        <f>hist_inven_agr!Q14</f>
        <v>983952.77142908634</v>
      </c>
      <c r="H10" s="99">
        <f t="shared" ref="H10" si="3">+SUM(G10+I10)/2</f>
        <v>947280.57256151852</v>
      </c>
      <c r="I10" s="89">
        <f>hist_inven_agr!J14</f>
        <v>910608.37369395071</v>
      </c>
      <c r="J10" s="99">
        <f t="shared" ref="J10" si="4">+SUM(I10+K10)/2</f>
        <v>941752.30205242801</v>
      </c>
      <c r="K10" s="95">
        <f>hist_inven_agr!C14</f>
        <v>972896.23041090532</v>
      </c>
    </row>
    <row r="11" spans="2:11">
      <c r="B11" s="87" t="str">
        <f>+hist_inven_agr!B15</f>
        <v>No Lechero En crecimiento</v>
      </c>
      <c r="C11" s="95">
        <f>hist_inven_agr!AE15</f>
        <v>2887288</v>
      </c>
      <c r="D11" s="99">
        <f t="shared" si="0"/>
        <v>2913299.5042750533</v>
      </c>
      <c r="E11" s="89">
        <f>hist_inven_agr!X15</f>
        <v>2939311.0085501065</v>
      </c>
      <c r="F11" s="99">
        <f t="shared" si="0"/>
        <v>2873019.2387691978</v>
      </c>
      <c r="G11" s="89">
        <f>hist_inven_agr!Q15</f>
        <v>2806727.4689882887</v>
      </c>
      <c r="H11" s="99">
        <f t="shared" ref="H11" si="5">+SUM(G11+I11)/2</f>
        <v>2716557.7687714593</v>
      </c>
      <c r="I11" s="89">
        <f>hist_inven_agr!J15</f>
        <v>2626388.0685546296</v>
      </c>
      <c r="J11" s="99">
        <f t="shared" ref="J11" si="6">+SUM(I11+K11)/2</f>
        <v>2618603.4049613066</v>
      </c>
      <c r="K11" s="95">
        <f>hist_inven_agr!C15</f>
        <v>2610818.7413679841</v>
      </c>
    </row>
    <row r="12" spans="2:11">
      <c r="B12" s="87" t="str">
        <f>+hist_inven_agr!B16</f>
        <v>Búfalos</v>
      </c>
      <c r="C12" s="95">
        <f>hist_inven_agr!AE16</f>
        <v>8059.9094702404036</v>
      </c>
      <c r="D12" s="99">
        <f t="shared" si="0"/>
        <v>8435.2069443553701</v>
      </c>
      <c r="E12" s="89">
        <f>hist_inven_agr!X16</f>
        <v>8810.5044184703365</v>
      </c>
      <c r="F12" s="99">
        <f t="shared" si="0"/>
        <v>9220.7522092351683</v>
      </c>
      <c r="G12" s="89">
        <f>hist_inven_agr!Q16</f>
        <v>9631</v>
      </c>
      <c r="H12" s="99">
        <f t="shared" ref="H12" si="7">+SUM(G12+I12)/2</f>
        <v>9563.5387755054653</v>
      </c>
      <c r="I12" s="89">
        <f>hist_inven_agr!J16</f>
        <v>9496.0775510109324</v>
      </c>
      <c r="J12" s="99">
        <f t="shared" ref="J12" si="8">+SUM(I12+K12)/2</f>
        <v>9588.3321621312061</v>
      </c>
      <c r="K12" s="95">
        <f>hist_inven_agr!C16</f>
        <v>9680.586773251478</v>
      </c>
    </row>
    <row r="13" spans="2:11">
      <c r="B13" s="87" t="str">
        <f>+hist_inven_agr!B17</f>
        <v>Ovejas</v>
      </c>
      <c r="C13" s="95">
        <f>hist_inven_agr!AE17</f>
        <v>792497</v>
      </c>
      <c r="D13" s="99">
        <f t="shared" si="0"/>
        <v>780113.25</v>
      </c>
      <c r="E13" s="89">
        <f>hist_inven_agr!X17</f>
        <v>767729.5</v>
      </c>
      <c r="F13" s="99">
        <f t="shared" si="0"/>
        <v>732230.88854469941</v>
      </c>
      <c r="G13" s="89">
        <f>hist_inven_agr!Q17</f>
        <v>696732.27708939894</v>
      </c>
      <c r="H13" s="99">
        <f t="shared" ref="H13" si="9">+SUM(G13+I13)/2</f>
        <v>643215.26073006284</v>
      </c>
      <c r="I13" s="89">
        <f>hist_inven_agr!J17</f>
        <v>589698.24437072664</v>
      </c>
      <c r="J13" s="99">
        <f t="shared" ref="J13" si="10">+SUM(I13+K13)/2</f>
        <v>544325.12862965674</v>
      </c>
      <c r="K13" s="95">
        <f>hist_inven_agr!C17</f>
        <v>498952.01288858696</v>
      </c>
    </row>
    <row r="14" spans="2:11">
      <c r="B14" s="87" t="str">
        <f>+hist_inven_agr!B18</f>
        <v>Cabras</v>
      </c>
      <c r="C14" s="95">
        <f>hist_inven_agr!AE18</f>
        <v>134824</v>
      </c>
      <c r="D14" s="99">
        <f t="shared" si="0"/>
        <v>121769.03222693512</v>
      </c>
      <c r="E14" s="89">
        <f>hist_inven_agr!X18</f>
        <v>108714.06445387025</v>
      </c>
      <c r="F14" s="99">
        <f t="shared" si="0"/>
        <v>64753.417571655489</v>
      </c>
      <c r="G14" s="89">
        <f>hist_inven_agr!Q18</f>
        <v>20792.770689440727</v>
      </c>
      <c r="H14" s="99">
        <f t="shared" ref="H14" si="11">+SUM(G14+I14)/2</f>
        <v>28276.928132340414</v>
      </c>
      <c r="I14" s="89">
        <f>hist_inven_agr!J18</f>
        <v>35761.085575240097</v>
      </c>
      <c r="J14" s="99">
        <f t="shared" ref="J14" si="12">+SUM(I14+K14)/2</f>
        <v>28753.196228253502</v>
      </c>
      <c r="K14" s="95">
        <f>hist_inven_agr!C18</f>
        <v>21745.306881266912</v>
      </c>
    </row>
    <row r="15" spans="2:11">
      <c r="B15" s="87" t="str">
        <f>+hist_inven_agr!B19</f>
        <v>Camélidos sudamericanos</v>
      </c>
      <c r="C15" s="95">
        <f>hist_inven_agr!AE19</f>
        <v>16851.505782184733</v>
      </c>
      <c r="D15" s="99">
        <f t="shared" si="0"/>
        <v>16851.505782184733</v>
      </c>
      <c r="E15" s="89">
        <f>hist_inven_agr!X19</f>
        <v>16851.505782184733</v>
      </c>
      <c r="F15" s="99">
        <f t="shared" si="0"/>
        <v>16851.505782184729</v>
      </c>
      <c r="G15" s="89">
        <f>hist_inven_agr!Q19</f>
        <v>16851.505782184729</v>
      </c>
      <c r="H15" s="99">
        <f t="shared" ref="H15" si="13">+SUM(G15+I15)/2</f>
        <v>17304.444571019361</v>
      </c>
      <c r="I15" s="89">
        <f>hist_inven_agr!J19</f>
        <v>17757.38335985399</v>
      </c>
      <c r="J15" s="99">
        <f t="shared" ref="J15" si="14">+SUM(I15+K15)/2</f>
        <v>19353.58330845795</v>
      </c>
      <c r="K15" s="95">
        <f>hist_inven_agr!C19</f>
        <v>20949.78325706191</v>
      </c>
    </row>
    <row r="16" spans="2:11">
      <c r="B16" s="87" t="str">
        <f>+hist_inven_agr!B20</f>
        <v>Caballos</v>
      </c>
      <c r="C16" s="95">
        <f>hist_inven_agr!AE20</f>
        <v>367248</v>
      </c>
      <c r="D16" s="99">
        <f t="shared" si="0"/>
        <v>359589.69772878848</v>
      </c>
      <c r="E16" s="89">
        <f>hist_inven_agr!X20</f>
        <v>351931.3954575769</v>
      </c>
      <c r="F16" s="99">
        <f t="shared" si="0"/>
        <v>339788.67458074423</v>
      </c>
      <c r="G16" s="89">
        <f>hist_inven_agr!Q20</f>
        <v>327645.95370391163</v>
      </c>
      <c r="H16" s="99">
        <f t="shared" ref="H16" si="15">+SUM(G16+I16)/2</f>
        <v>312753.33543674368</v>
      </c>
      <c r="I16" s="89">
        <f>hist_inven_agr!J20</f>
        <v>297860.71716957568</v>
      </c>
      <c r="J16" s="99">
        <f t="shared" ref="J16" si="16">+SUM(I16+K16)/2</f>
        <v>279169.86701583059</v>
      </c>
      <c r="K16" s="95">
        <f>hist_inven_agr!C20</f>
        <v>260479.01686208553</v>
      </c>
    </row>
    <row r="17" spans="2:11">
      <c r="B17" s="87" t="str">
        <f>+hist_inven_agr!B21</f>
        <v>Mulas &amp; Asnos</v>
      </c>
      <c r="C17" s="95">
        <f>hist_inven_agr!AE21</f>
        <v>264405</v>
      </c>
      <c r="D17" s="99">
        <f t="shared" si="0"/>
        <v>255631.40892597788</v>
      </c>
      <c r="E17" s="89">
        <f>hist_inven_agr!X21</f>
        <v>246857.8178519558</v>
      </c>
      <c r="F17" s="99">
        <f t="shared" si="0"/>
        <v>234770.9343259474</v>
      </c>
      <c r="G17" s="89">
        <f>hist_inven_agr!Q21</f>
        <v>222684.050799939</v>
      </c>
      <c r="H17" s="99">
        <f t="shared" ref="H17" si="17">+SUM(G17+I17)/2</f>
        <v>198972.85751880967</v>
      </c>
      <c r="I17" s="89">
        <f>hist_inven_agr!J21</f>
        <v>175261.66423768035</v>
      </c>
      <c r="J17" s="99">
        <f t="shared" ref="J17" si="18">+SUM(I17+K17)/2</f>
        <v>161215.16432066183</v>
      </c>
      <c r="K17" s="95">
        <f>hist_inven_agr!C21</f>
        <v>147168.66440364331</v>
      </c>
    </row>
    <row r="18" spans="2:11">
      <c r="B18" s="87" t="str">
        <f>+hist_inven_agr!B22</f>
        <v>Cerdos</v>
      </c>
      <c r="C18" s="95">
        <f>hist_inven_agr!AE22</f>
        <v>1489761</v>
      </c>
      <c r="D18" s="99">
        <f t="shared" si="0"/>
        <v>1438482.0986897242</v>
      </c>
      <c r="E18" s="89">
        <f>hist_inven_agr!X22</f>
        <v>1387203.1973794482</v>
      </c>
      <c r="F18" s="99">
        <f t="shared" si="0"/>
        <v>1529915.1434391155</v>
      </c>
      <c r="G18" s="89">
        <f>hist_inven_agr!Q22</f>
        <v>1672627.0894987828</v>
      </c>
      <c r="H18" s="99">
        <f t="shared" ref="H18" si="19">+SUM(G18+I18)/2</f>
        <v>1550394.1958115273</v>
      </c>
      <c r="I18" s="89">
        <f>hist_inven_agr!J22</f>
        <v>1428161.3021242721</v>
      </c>
      <c r="J18" s="99">
        <f t="shared" ref="J18" si="20">+SUM(I18+K18)/2</f>
        <v>1555411.6712082287</v>
      </c>
      <c r="K18" s="95">
        <f>hist_inven_agr!C22</f>
        <v>1682662.0402921853</v>
      </c>
    </row>
    <row r="19" spans="2:11">
      <c r="B19" s="87" t="str">
        <f>+hist_inven_agr!B23</f>
        <v>Aves de engorde</v>
      </c>
      <c r="C19" s="95">
        <f>hist_inven_agr!AE23</f>
        <v>35852695.890410967</v>
      </c>
      <c r="D19" s="99">
        <f t="shared" si="0"/>
        <v>38027015.524083212</v>
      </c>
      <c r="E19" s="89">
        <f>hist_inven_agr!X23</f>
        <v>40201335.157755449</v>
      </c>
      <c r="F19" s="99">
        <f t="shared" si="0"/>
        <v>44562461.929430835</v>
      </c>
      <c r="G19" s="89">
        <f>hist_inven_agr!Q23</f>
        <v>48923588.70110622</v>
      </c>
      <c r="H19" s="99">
        <f t="shared" ref="H19" si="21">+SUM(G19+I19)/2</f>
        <v>49804294.441611826</v>
      </c>
      <c r="I19" s="89">
        <f>hist_inven_agr!J23</f>
        <v>50685000.18211744</v>
      </c>
      <c r="J19" s="99">
        <f t="shared" ref="J19" si="22">+SUM(I19+K19)/2</f>
        <v>52028108.066134356</v>
      </c>
      <c r="K19" s="95">
        <f>hist_inven_agr!C23</f>
        <v>53371215.950151272</v>
      </c>
    </row>
    <row r="20" spans="2:11">
      <c r="B20" s="87" t="str">
        <f>+hist_inven_agr!B24</f>
        <v>Patos</v>
      </c>
      <c r="C20" s="95">
        <f>hist_inven_agr!AE24</f>
        <v>553006</v>
      </c>
      <c r="D20" s="99">
        <f t="shared" si="0"/>
        <v>564676.12953170575</v>
      </c>
      <c r="E20" s="89">
        <f>hist_inven_agr!X24</f>
        <v>576346.2590634115</v>
      </c>
      <c r="F20" s="99">
        <f t="shared" si="0"/>
        <v>613303.9168735533</v>
      </c>
      <c r="G20" s="89">
        <f>hist_inven_agr!Q24</f>
        <v>650261.57468369498</v>
      </c>
      <c r="H20" s="99">
        <f t="shared" ref="H20" si="23">+SUM(G20+I20)/2</f>
        <v>587389.92470179778</v>
      </c>
      <c r="I20" s="89">
        <f>hist_inven_agr!J24</f>
        <v>524518.27471990045</v>
      </c>
      <c r="J20" s="99">
        <f t="shared" ref="J20" si="24">+SUM(I20+K20)/2</f>
        <v>542093.26111540105</v>
      </c>
      <c r="K20" s="95">
        <f>hist_inven_agr!C24</f>
        <v>559668.24751090154</v>
      </c>
    </row>
    <row r="21" spans="2:11">
      <c r="B21" s="87" t="str">
        <f>+hist_inven_agr!B25</f>
        <v>Pavos</v>
      </c>
      <c r="C21" s="95">
        <f>hist_inven_agr!AE25</f>
        <v>287080</v>
      </c>
      <c r="D21" s="99">
        <f t="shared" si="0"/>
        <v>182968.89742422866</v>
      </c>
      <c r="E21" s="89">
        <f>hist_inven_agr!X25</f>
        <v>78857.794848457328</v>
      </c>
      <c r="F21" s="99">
        <f t="shared" si="0"/>
        <v>299262.34720672865</v>
      </c>
      <c r="G21" s="89">
        <f>hist_inven_agr!Q25</f>
        <v>519666.89956499997</v>
      </c>
      <c r="H21" s="99">
        <f t="shared" ref="H21" si="25">+SUM(G21+I21)/2</f>
        <v>399782.33881627349</v>
      </c>
      <c r="I21" s="89">
        <f>hist_inven_agr!J25</f>
        <v>279897.77806754695</v>
      </c>
      <c r="J21" s="99">
        <f t="shared" ref="J21" si="26">+SUM(I21+K21)/2</f>
        <v>284031.43463047262</v>
      </c>
      <c r="K21" s="95">
        <f>hist_inven_agr!C25</f>
        <v>288165.09119339829</v>
      </c>
    </row>
    <row r="22" spans="2:11" ht="15" thickBot="1">
      <c r="B22" s="88" t="str">
        <f>+hist_inven_agr!B26</f>
        <v>Ponedoras</v>
      </c>
      <c r="C22" s="96">
        <f>hist_inven_agr!AE26</f>
        <v>9777236</v>
      </c>
      <c r="D22" s="100">
        <f t="shared" si="0"/>
        <v>9975544.6056316048</v>
      </c>
      <c r="E22" s="90">
        <f>hist_inven_agr!X26</f>
        <v>10173853.21126321</v>
      </c>
      <c r="F22" s="100">
        <f t="shared" si="0"/>
        <v>10494244.096178506</v>
      </c>
      <c r="G22" s="90">
        <f>hist_inven_agr!Q26</f>
        <v>10814634.981093802</v>
      </c>
      <c r="H22" s="100">
        <f t="shared" ref="H22" si="27">+SUM(G22+I22)/2</f>
        <v>11074067.975337986</v>
      </c>
      <c r="I22" s="90">
        <f>hist_inven_agr!J26</f>
        <v>11333500.969582172</v>
      </c>
      <c r="J22" s="100">
        <f t="shared" ref="J22" si="28">+SUM(I22+K22)/2</f>
        <v>10473772.000046453</v>
      </c>
      <c r="K22" s="96">
        <f>hist_inven_agr!C26</f>
        <v>9614043.0305107329</v>
      </c>
    </row>
    <row r="23" spans="2:11">
      <c r="C23" s="84"/>
    </row>
    <row r="24" spans="2:11">
      <c r="C24" s="84"/>
    </row>
    <row r="25" spans="2:11" ht="15" thickBot="1">
      <c r="B25" s="1" t="s">
        <v>92</v>
      </c>
      <c r="C25" s="84"/>
    </row>
    <row r="26" spans="2:11" ht="15" thickBot="1">
      <c r="B26" s="85" t="s">
        <v>91</v>
      </c>
      <c r="C26" s="93">
        <v>2010</v>
      </c>
      <c r="D26" s="97">
        <v>2011</v>
      </c>
      <c r="E26" s="92">
        <v>2012</v>
      </c>
      <c r="F26" s="97">
        <v>2013</v>
      </c>
      <c r="G26" s="92">
        <v>2014</v>
      </c>
      <c r="H26" s="97">
        <v>2015</v>
      </c>
      <c r="I26" s="92">
        <v>2016</v>
      </c>
      <c r="J26" s="97">
        <v>2017</v>
      </c>
      <c r="K26" s="93">
        <v>2018</v>
      </c>
    </row>
    <row r="27" spans="2:11">
      <c r="B27" s="33" t="s">
        <v>21</v>
      </c>
      <c r="C27" s="102">
        <f>Aggregate_agro!B23</f>
        <v>1088862</v>
      </c>
      <c r="D27" s="103">
        <f>Aggregate_agro!C23</f>
        <v>1127363</v>
      </c>
      <c r="E27" s="104">
        <f>Aggregate_agro!D23</f>
        <v>1053311</v>
      </c>
      <c r="F27" s="103">
        <f>Aggregate_agro!E23</f>
        <v>1127627</v>
      </c>
      <c r="G27" s="104">
        <f>Aggregate_agro!F23</f>
        <v>999037</v>
      </c>
      <c r="H27" s="103">
        <f>Aggregate_agro!G23</f>
        <v>860886</v>
      </c>
      <c r="I27" s="104">
        <f>Aggregate_agro!H23</f>
        <v>896170</v>
      </c>
      <c r="J27" s="103">
        <f>Aggregate_agro!I23</f>
        <v>856164</v>
      </c>
      <c r="K27" s="102">
        <f>Aggregate_agro!J23</f>
        <v>832528</v>
      </c>
    </row>
    <row r="28" spans="2:11">
      <c r="B28" s="8" t="s">
        <v>22</v>
      </c>
      <c r="C28" s="95">
        <f>Aggregate_agro!B24</f>
        <v>367747.52</v>
      </c>
      <c r="D28" s="99">
        <f>Aggregate_agro!C24</f>
        <v>375123.28</v>
      </c>
      <c r="E28" s="89">
        <f>Aggregate_agro!D24</f>
        <v>366488.50000000006</v>
      </c>
      <c r="F28" s="99">
        <f>Aggregate_agro!E24</f>
        <v>359388.54000000004</v>
      </c>
      <c r="G28" s="89">
        <f>Aggregate_agro!F24</f>
        <v>322323.68000000005</v>
      </c>
      <c r="H28" s="99">
        <f>Aggregate_agro!G24</f>
        <v>288064.91000000003</v>
      </c>
      <c r="I28" s="89">
        <f>Aggregate_agro!H24</f>
        <v>288911.77</v>
      </c>
      <c r="J28" s="99">
        <f>Aggregate_agro!I24</f>
        <v>293342.77</v>
      </c>
      <c r="K28" s="95">
        <f>Aggregate_agro!J24</f>
        <v>283975.72000000003</v>
      </c>
    </row>
    <row r="29" spans="2:11">
      <c r="B29" s="8" t="s">
        <v>23</v>
      </c>
      <c r="C29" s="95">
        <f>Aggregate_agro!B25</f>
        <v>1628596.16</v>
      </c>
      <c r="D29" s="99">
        <f>Aggregate_agro!C25</f>
        <v>1661260.24</v>
      </c>
      <c r="E29" s="89">
        <f>Aggregate_agro!D25</f>
        <v>1623020.5</v>
      </c>
      <c r="F29" s="99">
        <f>Aggregate_agro!E25</f>
        <v>1591577.82</v>
      </c>
      <c r="G29" s="89">
        <f>Aggregate_agro!F25</f>
        <v>1427433.44</v>
      </c>
      <c r="H29" s="99">
        <f>Aggregate_agro!G25</f>
        <v>1275716.03</v>
      </c>
      <c r="I29" s="89">
        <f>Aggregate_agro!H25</f>
        <v>1279466.4099999999</v>
      </c>
      <c r="J29" s="99">
        <f>Aggregate_agro!I25</f>
        <v>1299089.4099999999</v>
      </c>
      <c r="K29" s="95">
        <f>Aggregate_agro!J25</f>
        <v>1257606.76</v>
      </c>
    </row>
    <row r="30" spans="2:11" ht="15" thickBot="1">
      <c r="B30" s="41" t="s">
        <v>24</v>
      </c>
      <c r="C30" s="96">
        <f>Aggregate_agro!B26</f>
        <v>1943808.32</v>
      </c>
      <c r="D30" s="100">
        <f>Aggregate_agro!C26</f>
        <v>1982794.48</v>
      </c>
      <c r="E30" s="90">
        <f>Aggregate_agro!D26</f>
        <v>1937153.5</v>
      </c>
      <c r="F30" s="100">
        <f>Aggregate_agro!E26</f>
        <v>1899625.14</v>
      </c>
      <c r="G30" s="90">
        <f>Aggregate_agro!F26</f>
        <v>1703710.88</v>
      </c>
      <c r="H30" s="100">
        <f>Aggregate_agro!G26</f>
        <v>1522628.81</v>
      </c>
      <c r="I30" s="90">
        <f>Aggregate_agro!H26</f>
        <v>1527105.07</v>
      </c>
      <c r="J30" s="100">
        <f>Aggregate_agro!I26</f>
        <v>1550526.07</v>
      </c>
      <c r="K30" s="96">
        <f>Aggregate_agro!J26</f>
        <v>1501014.52</v>
      </c>
    </row>
    <row r="31" spans="2:11">
      <c r="B31" s="44" t="s">
        <v>25</v>
      </c>
      <c r="C31" s="94">
        <f>Aggregate_agro!B27</f>
        <v>1489761</v>
      </c>
      <c r="D31" s="98">
        <f>Aggregate_agro!C27</f>
        <v>1831066</v>
      </c>
      <c r="E31" s="91">
        <f>Aggregate_agro!D27</f>
        <v>1161932.1340866045</v>
      </c>
      <c r="F31" s="98">
        <f>Aggregate_agro!E27</f>
        <v>1218537.5906119025</v>
      </c>
      <c r="G31" s="91">
        <f>Aggregate_agro!F27</f>
        <v>1934161.9360749994</v>
      </c>
      <c r="H31" s="98">
        <f>Aggregate_agro!G27</f>
        <v>1637661.6133549255</v>
      </c>
      <c r="I31" s="91">
        <f>Aggregate_agro!H27</f>
        <v>1141243.8146573999</v>
      </c>
      <c r="J31" s="98">
        <f>Aggregate_agro!I27</f>
        <v>1115472.7973779477</v>
      </c>
      <c r="K31" s="94">
        <f>Aggregate_agro!J27</f>
        <v>1283337.7520061445</v>
      </c>
    </row>
    <row r="32" spans="2:11">
      <c r="B32" s="8" t="s">
        <v>26</v>
      </c>
      <c r="C32" s="95">
        <f>Aggregate_agro!B28</f>
        <v>792498</v>
      </c>
      <c r="D32" s="99">
        <f>Aggregate_agro!C28</f>
        <v>742963</v>
      </c>
      <c r="E32" s="89">
        <f>Aggregate_agro!D28</f>
        <v>711696.56862134859</v>
      </c>
      <c r="F32" s="99">
        <f>Aggregate_agro!E28</f>
        <v>739475.42172958155</v>
      </c>
      <c r="G32" s="89">
        <f>Aggregate_agro!F28</f>
        <v>674394.97396300174</v>
      </c>
      <c r="H32" s="99">
        <f>Aggregate_agro!G28</f>
        <v>506696.26119205443</v>
      </c>
      <c r="I32" s="89">
        <f>Aggregate_agro!H28</f>
        <v>478485.64683701348</v>
      </c>
      <c r="J32" s="99">
        <f>Aggregate_agro!I28</f>
        <v>390119.66704434477</v>
      </c>
      <c r="K32" s="95">
        <f>Aggregate_agro!J28</f>
        <v>355896.59829091246</v>
      </c>
    </row>
    <row r="33" spans="2:11" ht="15" thickBot="1">
      <c r="B33" s="10" t="s">
        <v>27</v>
      </c>
      <c r="C33" s="96">
        <f>Aggregate_agro!B29</f>
        <v>766479</v>
      </c>
      <c r="D33" s="100">
        <f>Aggregate_agro!C29</f>
        <v>176427</v>
      </c>
      <c r="E33" s="90">
        <f>Aggregate_agro!D29</f>
        <v>686378</v>
      </c>
      <c r="F33" s="100">
        <f>Aggregate_agro!E29</f>
        <v>638073</v>
      </c>
      <c r="G33" s="90">
        <f>Aggregate_agro!F29</f>
        <v>491780</v>
      </c>
      <c r="H33" s="100">
        <f>Aggregate_agro!G29</f>
        <v>397646</v>
      </c>
      <c r="I33" s="90">
        <f>Aggregate_agro!H29</f>
        <v>384761</v>
      </c>
      <c r="J33" s="100">
        <f>Aggregate_agro!I29</f>
        <v>379412</v>
      </c>
      <c r="K33" s="96">
        <f>Aggregate_agro!J29</f>
        <v>335294</v>
      </c>
    </row>
    <row r="36" spans="2:11" ht="15" thickBot="1">
      <c r="B36" s="1" t="s">
        <v>93</v>
      </c>
      <c r="C36" s="84"/>
    </row>
    <row r="37" spans="2:11" ht="15" thickBot="1">
      <c r="B37" s="85" t="s">
        <v>91</v>
      </c>
      <c r="C37" s="93">
        <v>2010</v>
      </c>
      <c r="D37" s="97">
        <v>2011</v>
      </c>
      <c r="E37" s="92">
        <v>2012</v>
      </c>
      <c r="F37" s="97">
        <v>2013</v>
      </c>
      <c r="G37" s="92">
        <v>2014</v>
      </c>
      <c r="H37" s="97">
        <v>2015</v>
      </c>
      <c r="I37" s="92">
        <v>2016</v>
      </c>
      <c r="J37" s="97">
        <v>2017</v>
      </c>
      <c r="K37" s="93">
        <v>2018</v>
      </c>
    </row>
    <row r="38" spans="2:11">
      <c r="B38" s="33" t="s">
        <v>21</v>
      </c>
      <c r="C38" s="102">
        <f t="shared" ref="C38:K38" si="29">C27-C8</f>
        <v>-2</v>
      </c>
      <c r="D38" s="103">
        <f t="shared" si="29"/>
        <v>65268.01410564594</v>
      </c>
      <c r="E38" s="104">
        <f t="shared" si="29"/>
        <v>17985.028211291647</v>
      </c>
      <c r="F38" s="103">
        <f t="shared" si="29"/>
        <v>60564.584495796822</v>
      </c>
      <c r="G38" s="104">
        <f t="shared" si="29"/>
        <v>-99761.85921969777</v>
      </c>
      <c r="H38" s="103">
        <f t="shared" si="29"/>
        <v>-243633.75079173199</v>
      </c>
      <c r="I38" s="104">
        <f t="shared" si="29"/>
        <v>-214070.64236376621</v>
      </c>
      <c r="J38" s="103">
        <f t="shared" si="29"/>
        <v>-228155.3859335389</v>
      </c>
      <c r="K38" s="102">
        <f t="shared" si="29"/>
        <v>-225870.12950331182</v>
      </c>
    </row>
    <row r="39" spans="2:11">
      <c r="B39" s="8" t="s">
        <v>22</v>
      </c>
      <c r="C39" s="95">
        <f t="shared" ref="C39:K39" si="30">C28-C9</f>
        <v>28218.520000000019</v>
      </c>
      <c r="D39" s="99">
        <f t="shared" si="30"/>
        <v>45723.486612080713</v>
      </c>
      <c r="E39" s="89">
        <f t="shared" si="30"/>
        <v>47217.91322416137</v>
      </c>
      <c r="F39" s="99">
        <f t="shared" si="30"/>
        <v>35217.124180991203</v>
      </c>
      <c r="G39" s="89">
        <f t="shared" si="30"/>
        <v>-6748.5648621789296</v>
      </c>
      <c r="H39" s="99">
        <f t="shared" si="30"/>
        <v>-67054.70043962053</v>
      </c>
      <c r="I39" s="89">
        <f t="shared" si="30"/>
        <v>-92255.206017062068</v>
      </c>
      <c r="J39" s="99">
        <f t="shared" si="30"/>
        <v>-45754.812226547161</v>
      </c>
      <c r="K39" s="95">
        <f t="shared" si="30"/>
        <v>-13052.468436032184</v>
      </c>
    </row>
    <row r="40" spans="2:11">
      <c r="B40" s="8" t="s">
        <v>23</v>
      </c>
      <c r="C40" s="95">
        <f t="shared" ref="C40:K40" si="31">C29-C10</f>
        <v>690744.15999999992</v>
      </c>
      <c r="D40" s="99">
        <f t="shared" si="31"/>
        <v>692482.37157105724</v>
      </c>
      <c r="E40" s="89">
        <f t="shared" si="31"/>
        <v>623316.76314211462</v>
      </c>
      <c r="F40" s="99">
        <f t="shared" si="31"/>
        <v>599749.56585651427</v>
      </c>
      <c r="G40" s="89">
        <f t="shared" si="31"/>
        <v>443480.66857091361</v>
      </c>
      <c r="H40" s="99">
        <f t="shared" si="31"/>
        <v>328435.45743848151</v>
      </c>
      <c r="I40" s="89">
        <f t="shared" si="31"/>
        <v>368858.03630604921</v>
      </c>
      <c r="J40" s="99">
        <f t="shared" si="31"/>
        <v>357337.1079475719</v>
      </c>
      <c r="K40" s="95">
        <f t="shared" si="31"/>
        <v>284710.52958909469</v>
      </c>
    </row>
    <row r="41" spans="2:11" ht="15" thickBot="1">
      <c r="B41" s="41" t="s">
        <v>24</v>
      </c>
      <c r="C41" s="96">
        <f t="shared" ref="C41:K41" si="32">+C30-C11</f>
        <v>-943479.67999999993</v>
      </c>
      <c r="D41" s="100">
        <f t="shared" si="32"/>
        <v>-930505.02427505329</v>
      </c>
      <c r="E41" s="90">
        <f t="shared" si="32"/>
        <v>-1002157.5085501065</v>
      </c>
      <c r="F41" s="100">
        <f t="shared" si="32"/>
        <v>-973394.09876919794</v>
      </c>
      <c r="G41" s="90">
        <f t="shared" si="32"/>
        <v>-1103016.5889882888</v>
      </c>
      <c r="H41" s="100">
        <f t="shared" si="32"/>
        <v>-1193928.9587714593</v>
      </c>
      <c r="I41" s="90">
        <f t="shared" si="32"/>
        <v>-1099282.9985546295</v>
      </c>
      <c r="J41" s="100">
        <f t="shared" si="32"/>
        <v>-1068077.3349613065</v>
      </c>
      <c r="K41" s="96">
        <f t="shared" si="32"/>
        <v>-1109804.2213679841</v>
      </c>
    </row>
    <row r="42" spans="2:11">
      <c r="B42" s="44" t="s">
        <v>25</v>
      </c>
      <c r="C42" s="94">
        <f t="shared" ref="C42:K42" si="33">+C31-C18</f>
        <v>0</v>
      </c>
      <c r="D42" s="98">
        <f t="shared" si="33"/>
        <v>392583.90131027577</v>
      </c>
      <c r="E42" s="91">
        <f t="shared" si="33"/>
        <v>-225271.06329284376</v>
      </c>
      <c r="F42" s="98">
        <f t="shared" si="33"/>
        <v>-311377.55282721296</v>
      </c>
      <c r="G42" s="91">
        <f t="shared" si="33"/>
        <v>261534.84657621663</v>
      </c>
      <c r="H42" s="98">
        <f t="shared" si="33"/>
        <v>87267.417543398216</v>
      </c>
      <c r="I42" s="91">
        <f t="shared" si="33"/>
        <v>-286917.4874668722</v>
      </c>
      <c r="J42" s="98">
        <f t="shared" si="33"/>
        <v>-439938.87383028097</v>
      </c>
      <c r="K42" s="94">
        <f t="shared" si="33"/>
        <v>-399324.28828604077</v>
      </c>
    </row>
    <row r="43" spans="2:11">
      <c r="B43" s="8" t="s">
        <v>26</v>
      </c>
      <c r="C43" s="95">
        <f t="shared" ref="C43:K43" si="34">+C32-C13</f>
        <v>1</v>
      </c>
      <c r="D43" s="99">
        <f t="shared" si="34"/>
        <v>-37150.25</v>
      </c>
      <c r="E43" s="89">
        <f t="shared" si="34"/>
        <v>-56032.93137865141</v>
      </c>
      <c r="F43" s="99">
        <f t="shared" si="34"/>
        <v>7244.533184882137</v>
      </c>
      <c r="G43" s="89">
        <f t="shared" si="34"/>
        <v>-22337.303126397193</v>
      </c>
      <c r="H43" s="99">
        <f t="shared" si="34"/>
        <v>-136518.99953800841</v>
      </c>
      <c r="I43" s="89">
        <f t="shared" si="34"/>
        <v>-111212.59753371315</v>
      </c>
      <c r="J43" s="99">
        <f t="shared" si="34"/>
        <v>-154205.46158531198</v>
      </c>
      <c r="K43" s="95">
        <f t="shared" si="34"/>
        <v>-143055.41459767451</v>
      </c>
    </row>
    <row r="44" spans="2:11" ht="15" thickBot="1">
      <c r="B44" s="10" t="s">
        <v>27</v>
      </c>
      <c r="C44" s="96">
        <f t="shared" ref="C44:K44" si="35">+C33-SUM(C14:C17,C12)</f>
        <v>-24909.415252425126</v>
      </c>
      <c r="D44" s="100">
        <f t="shared" si="35"/>
        <v>-585849.85160824156</v>
      </c>
      <c r="E44" s="90">
        <f t="shared" si="35"/>
        <v>-46787.287964057992</v>
      </c>
      <c r="F44" s="100">
        <f t="shared" si="35"/>
        <v>-27312.284469767124</v>
      </c>
      <c r="G44" s="90">
        <f t="shared" si="35"/>
        <v>-105825.28097547602</v>
      </c>
      <c r="H44" s="100">
        <f t="shared" si="35"/>
        <v>-169225.10443441861</v>
      </c>
      <c r="I44" s="90">
        <f t="shared" si="35"/>
        <v>-151375.92789336096</v>
      </c>
      <c r="J44" s="100">
        <f t="shared" si="35"/>
        <v>-118668.14303533512</v>
      </c>
      <c r="K44" s="96">
        <f t="shared" si="35"/>
        <v>-124729.3581773091</v>
      </c>
    </row>
    <row r="47" spans="2:11">
      <c r="B47" s="1" t="s">
        <v>89</v>
      </c>
    </row>
    <row r="48" spans="2:11" ht="15" thickBot="1"/>
    <row r="49" spans="2:28" ht="15" thickBot="1">
      <c r="C49" s="68" t="s">
        <v>30</v>
      </c>
      <c r="E49" s="101"/>
      <c r="F49" t="s">
        <v>90</v>
      </c>
    </row>
    <row r="50" spans="2:28">
      <c r="C50" s="405" t="s">
        <v>45</v>
      </c>
    </row>
    <row r="51" spans="2:28">
      <c r="C51" s="406"/>
    </row>
    <row r="52" spans="2:28" ht="15" thickBot="1">
      <c r="C52" s="406"/>
    </row>
    <row r="53" spans="2:28" ht="15" thickBot="1">
      <c r="B53" s="85" t="s">
        <v>91</v>
      </c>
      <c r="C53" s="93">
        <v>2010</v>
      </c>
      <c r="D53" s="97">
        <v>2011</v>
      </c>
      <c r="E53" s="92">
        <v>2012</v>
      </c>
      <c r="F53" s="97">
        <v>2013</v>
      </c>
      <c r="G53" s="92">
        <v>2014</v>
      </c>
      <c r="H53" s="97">
        <v>2015</v>
      </c>
      <c r="I53" s="92">
        <v>2016</v>
      </c>
      <c r="J53" s="97">
        <v>2017</v>
      </c>
      <c r="K53" s="85">
        <v>2018</v>
      </c>
      <c r="L53" s="113">
        <v>2019</v>
      </c>
      <c r="M53" s="114">
        <v>2020</v>
      </c>
      <c r="N53" s="114">
        <v>2021</v>
      </c>
      <c r="O53" s="114">
        <v>2022</v>
      </c>
      <c r="P53" s="114">
        <v>2023</v>
      </c>
      <c r="Q53" s="114">
        <v>2024</v>
      </c>
      <c r="R53" s="114">
        <v>2025</v>
      </c>
      <c r="S53" s="114">
        <v>2026</v>
      </c>
      <c r="T53" s="114">
        <v>2027</v>
      </c>
      <c r="U53" s="114">
        <v>2028</v>
      </c>
      <c r="V53" s="114">
        <v>2029</v>
      </c>
      <c r="W53" s="114">
        <v>2030</v>
      </c>
      <c r="X53" s="114">
        <v>2031</v>
      </c>
      <c r="Y53" s="114">
        <v>2032</v>
      </c>
      <c r="Z53" s="114">
        <v>2033</v>
      </c>
      <c r="AA53" s="114">
        <v>2034</v>
      </c>
      <c r="AB53" s="115">
        <v>2035</v>
      </c>
    </row>
    <row r="54" spans="2:28">
      <c r="B54" s="105" t="str">
        <f>+B8</f>
        <v>Ganado Lechero</v>
      </c>
      <c r="C54" s="105">
        <f>+C8/1000000</f>
        <v>1.0888640000000001</v>
      </c>
      <c r="D54" s="106">
        <f t="shared" ref="D54:K54" si="36">+D8/1000000</f>
        <v>1.062094985894354</v>
      </c>
      <c r="E54" s="107">
        <f t="shared" si="36"/>
        <v>1.0353259717887084</v>
      </c>
      <c r="F54" s="106">
        <f t="shared" si="36"/>
        <v>1.0670624155042032</v>
      </c>
      <c r="G54" s="107">
        <f t="shared" si="36"/>
        <v>1.0987988592196978</v>
      </c>
      <c r="H54" s="106">
        <f t="shared" si="36"/>
        <v>1.1045197507917319</v>
      </c>
      <c r="I54" s="107">
        <f t="shared" si="36"/>
        <v>1.1102406423637663</v>
      </c>
      <c r="J54" s="106">
        <f t="shared" si="36"/>
        <v>1.0843193859335389</v>
      </c>
      <c r="K54" s="111">
        <f t="shared" si="36"/>
        <v>1.0583981295033118</v>
      </c>
      <c r="L54" s="116">
        <f>+$K54*Aggregate_agro!K43</f>
        <v>1.2668605875651493</v>
      </c>
      <c r="M54" s="116">
        <f>+$K54*Aggregate_agro!L43</f>
        <v>1.2236577840139042</v>
      </c>
      <c r="N54" s="116">
        <f>+$K54*Aggregate_agro!M43</f>
        <v>1.0764341526319796</v>
      </c>
      <c r="O54" s="116">
        <f>+$K54*Aggregate_agro!N43</f>
        <v>1.0909049348756081</v>
      </c>
      <c r="P54" s="116">
        <f>+$K54*Aggregate_agro!O43</f>
        <v>1.1052523150957878</v>
      </c>
      <c r="Q54" s="116">
        <f>+$K54*Aggregate_agro!P43</f>
        <v>1.1194677430786084</v>
      </c>
      <c r="R54" s="116">
        <f>+$K54*Aggregate_agro!Q43</f>
        <v>1.1335485506722118</v>
      </c>
      <c r="S54" s="116">
        <f>+$K54*Aggregate_agro!R43</f>
        <v>1.1474789715247073</v>
      </c>
      <c r="T54" s="116">
        <f>+$K54*Aggregate_agro!S43</f>
        <v>1.1612537299721939</v>
      </c>
      <c r="U54" s="116">
        <f>+$K54*Aggregate_agro!T43</f>
        <v>1.1748629417248324</v>
      </c>
      <c r="V54" s="116">
        <f>+$K54*Aggregate_agro!U43</f>
        <v>1.1883046663085435</v>
      </c>
      <c r="W54" s="116">
        <f>+$K54*Aggregate_agro!V43</f>
        <v>1.2015638044094021</v>
      </c>
      <c r="X54" s="116">
        <f>+$K54*Aggregate_agro!W43</f>
        <v>1.2146332611690571</v>
      </c>
      <c r="Y54" s="116">
        <f>+$K54*Aggregate_agro!X43</f>
        <v>1.2275038799754492</v>
      </c>
      <c r="Z54" s="116">
        <f>+$K54*Aggregate_agro!Y43</f>
        <v>1.2401650488609601</v>
      </c>
      <c r="AA54" s="116">
        <f>+$K54*Aggregate_agro!Z43</f>
        <v>1.2526115528015034</v>
      </c>
      <c r="AB54" s="116">
        <f>+$K54*Aggregate_agro!AA43</f>
        <v>1.2648342958248342</v>
      </c>
    </row>
    <row r="55" spans="2:28">
      <c r="B55" s="105" t="str">
        <f t="shared" ref="B55:B68" si="37">+B9</f>
        <v>No LecheroToros</v>
      </c>
      <c r="C55" s="105">
        <f t="shared" ref="C55:K55" si="38">+C9/1000000</f>
        <v>0.33952900000000003</v>
      </c>
      <c r="D55" s="106">
        <f t="shared" si="38"/>
        <v>0.3293997933879193</v>
      </c>
      <c r="E55" s="107">
        <f t="shared" si="38"/>
        <v>0.31927058677583869</v>
      </c>
      <c r="F55" s="106">
        <f t="shared" si="38"/>
        <v>0.32417141581900882</v>
      </c>
      <c r="G55" s="107">
        <f t="shared" si="38"/>
        <v>0.32907224486217901</v>
      </c>
      <c r="H55" s="106">
        <f t="shared" si="38"/>
        <v>0.35511961043962054</v>
      </c>
      <c r="I55" s="107">
        <f t="shared" si="38"/>
        <v>0.38116697601706206</v>
      </c>
      <c r="J55" s="106">
        <f t="shared" si="38"/>
        <v>0.33909758222654718</v>
      </c>
      <c r="K55" s="111">
        <f t="shared" si="38"/>
        <v>0.29702818843603224</v>
      </c>
      <c r="L55" s="116">
        <f>+$K55*Aggregate_agro!K44</f>
        <v>0.31529213060837491</v>
      </c>
      <c r="M55" s="116">
        <f>+$K55*Aggregate_agro!L44</f>
        <v>0.31746522401331362</v>
      </c>
      <c r="N55" s="116">
        <f>+$K55*Aggregate_agro!M44</f>
        <v>0.2977701738998344</v>
      </c>
      <c r="O55" s="116">
        <f>+$K55*Aggregate_agro!N44</f>
        <v>0.301773175230307</v>
      </c>
      <c r="P55" s="116">
        <f>+$K55*Aggregate_agro!O44</f>
        <v>0.30574204029532187</v>
      </c>
      <c r="Q55" s="116">
        <f>+$K55*Aggregate_agro!P44</f>
        <v>0.3096744038794344</v>
      </c>
      <c r="R55" s="116">
        <f>+$K55*Aggregate_agro!Q44</f>
        <v>0.31356952790122938</v>
      </c>
      <c r="S55" s="116">
        <f>+$K55*Aggregate_agro!R44</f>
        <v>0.31742305097052553</v>
      </c>
      <c r="T55" s="116">
        <f>+$K55*Aggregate_agro!S44</f>
        <v>0.32123351369906977</v>
      </c>
      <c r="U55" s="116">
        <f>+$K55*Aggregate_agro!T44</f>
        <v>0.32499818183071</v>
      </c>
      <c r="V55" s="116">
        <f>+$K55*Aggregate_agro!U44</f>
        <v>0.32871651857896245</v>
      </c>
      <c r="W55" s="116">
        <f>+$K55*Aggregate_agro!V44</f>
        <v>0.33238434707399939</v>
      </c>
      <c r="X55" s="116">
        <f>+$K55*Aggregate_agro!W44</f>
        <v>0.33599970469023932</v>
      </c>
      <c r="Y55" s="116">
        <f>+$K55*Aggregate_agro!X44</f>
        <v>0.33956005846646153</v>
      </c>
      <c r="Z55" s="116">
        <f>+$K55*Aggregate_agro!Y44</f>
        <v>0.34306247285158259</v>
      </c>
      <c r="AA55" s="116">
        <f>+$K55*Aggregate_agro!Z44</f>
        <v>0.34650550523192702</v>
      </c>
      <c r="AB55" s="116">
        <f>+$K55*Aggregate_agro!AA44</f>
        <v>0.34988663942085174</v>
      </c>
    </row>
    <row r="56" spans="2:28">
      <c r="B56" s="105" t="str">
        <f t="shared" si="37"/>
        <v>No Lechero Vacas</v>
      </c>
      <c r="C56" s="105">
        <f t="shared" ref="C56:K56" si="39">+C10/1000000</f>
        <v>0.93785200000000002</v>
      </c>
      <c r="D56" s="106">
        <f t="shared" si="39"/>
        <v>0.96877786842894276</v>
      </c>
      <c r="E56" s="107">
        <f t="shared" si="39"/>
        <v>0.99970373685788538</v>
      </c>
      <c r="F56" s="106">
        <f t="shared" si="39"/>
        <v>0.99182825414348585</v>
      </c>
      <c r="G56" s="107">
        <f t="shared" si="39"/>
        <v>0.98395277142908633</v>
      </c>
      <c r="H56" s="106">
        <f t="shared" si="39"/>
        <v>0.94728057256151854</v>
      </c>
      <c r="I56" s="107">
        <f t="shared" si="39"/>
        <v>0.91060837369395076</v>
      </c>
      <c r="J56" s="106">
        <f t="shared" si="39"/>
        <v>0.94175230205242799</v>
      </c>
      <c r="K56" s="111">
        <f t="shared" si="39"/>
        <v>0.97289623041090534</v>
      </c>
      <c r="L56" s="116">
        <f>+$K56*Aggregate_agro!K45</f>
        <v>1.0327185677637174</v>
      </c>
      <c r="M56" s="116">
        <f>+$K56*Aggregate_agro!L45</f>
        <v>1.0398363918097371</v>
      </c>
      <c r="N56" s="116">
        <f>+$K56*Aggregate_agro!M45</f>
        <v>0.97532655483416564</v>
      </c>
      <c r="O56" s="116">
        <f>+$K56*Aggregate_agro!N45</f>
        <v>0.988438121535133</v>
      </c>
      <c r="P56" s="116">
        <f>+$K56*Aggregate_agro!O45</f>
        <v>1.0014378771512371</v>
      </c>
      <c r="Q56" s="116">
        <f>+$K56*Aggregate_agro!P45</f>
        <v>1.0143180745753684</v>
      </c>
      <c r="R56" s="116">
        <f>+$K56*Aggregate_agro!Q45</f>
        <v>1.0270762962705577</v>
      </c>
      <c r="S56" s="116">
        <f>+$K56*Aggregate_agro!R45</f>
        <v>1.0396982567910726</v>
      </c>
      <c r="T56" s="116">
        <f>+$K56*Aggregate_agro!S45</f>
        <v>1.0521791760069952</v>
      </c>
      <c r="U56" s="116">
        <f>+$K56*Aggregate_agro!T45</f>
        <v>1.064510098042732</v>
      </c>
      <c r="V56" s="116">
        <f>+$K56*Aggregate_agro!U45</f>
        <v>1.0766892646895776</v>
      </c>
      <c r="W56" s="116">
        <f>+$K56*Aggregate_agro!V45</f>
        <v>1.0887029948860423</v>
      </c>
      <c r="X56" s="116">
        <f>+$K56*Aggregate_agro!W45</f>
        <v>1.1005448601815466</v>
      </c>
      <c r="Y56" s="116">
        <f>+$K56*Aggregate_agro!X45</f>
        <v>1.1122065640287619</v>
      </c>
      <c r="Z56" s="116">
        <f>+$K56*Aggregate_agro!Y45</f>
        <v>1.1236784912238302</v>
      </c>
      <c r="AA56" s="116">
        <f>+$K56*Aggregate_agro!Z45</f>
        <v>1.1349559165808556</v>
      </c>
      <c r="AB56" s="116">
        <f>+$K56*Aggregate_agro!AA45</f>
        <v>1.1460305984965307</v>
      </c>
    </row>
    <row r="57" spans="2:28">
      <c r="B57" s="105" t="str">
        <f t="shared" si="37"/>
        <v>No Lechero En crecimiento</v>
      </c>
      <c r="C57" s="105">
        <f t="shared" ref="C57:K57" si="40">+C11/1000000</f>
        <v>2.8872879999999999</v>
      </c>
      <c r="D57" s="106">
        <f t="shared" si="40"/>
        <v>2.9132995042750531</v>
      </c>
      <c r="E57" s="107">
        <f t="shared" si="40"/>
        <v>2.9393110085501064</v>
      </c>
      <c r="F57" s="106">
        <f t="shared" si="40"/>
        <v>2.873019238769198</v>
      </c>
      <c r="G57" s="107">
        <f t="shared" si="40"/>
        <v>2.8067274689882886</v>
      </c>
      <c r="H57" s="106">
        <f t="shared" si="40"/>
        <v>2.7165577687714593</v>
      </c>
      <c r="I57" s="107">
        <f t="shared" si="40"/>
        <v>2.6263880685546295</v>
      </c>
      <c r="J57" s="106">
        <f t="shared" si="40"/>
        <v>2.6186034049613065</v>
      </c>
      <c r="K57" s="111">
        <f t="shared" si="40"/>
        <v>2.610818741367984</v>
      </c>
      <c r="L57" s="116">
        <f>+$K57*Aggregate_agro!K46</f>
        <v>2.7713551630654916</v>
      </c>
      <c r="M57" s="116">
        <f>+$K57*Aggregate_agro!L46</f>
        <v>2.7904562221879612</v>
      </c>
      <c r="N57" s="116">
        <f>+$K57*Aggregate_agro!M46</f>
        <v>2.6173406461236142</v>
      </c>
      <c r="O57" s="116">
        <f>+$K57*Aggregate_agro!N46</f>
        <v>2.6525262322134329</v>
      </c>
      <c r="P57" s="116">
        <f>+$K57*Aggregate_agro!O46</f>
        <v>2.6874117673145328</v>
      </c>
      <c r="Q57" s="116">
        <f>+$K57*Aggregate_agro!P46</f>
        <v>2.7219764616532491</v>
      </c>
      <c r="R57" s="116">
        <f>+$K57*Aggregate_agro!Q46</f>
        <v>2.7562138276406367</v>
      </c>
      <c r="S57" s="116">
        <f>+$K57*Aggregate_agro!R46</f>
        <v>2.7900855295238358</v>
      </c>
      <c r="T57" s="116">
        <f>+$K57*Aggregate_agro!S46</f>
        <v>2.8235787395701615</v>
      </c>
      <c r="U57" s="116">
        <f>+$K57*Aggregate_agro!T46</f>
        <v>2.8566694242114741</v>
      </c>
      <c r="V57" s="116">
        <f>+$K57*Aggregate_agro!U46</f>
        <v>2.8893528652012681</v>
      </c>
      <c r="W57" s="116">
        <f>+$K57*Aggregate_agro!V46</f>
        <v>2.9215923486839221</v>
      </c>
      <c r="X57" s="116">
        <f>+$K57*Aggregate_agro!W46</f>
        <v>2.9533706235706494</v>
      </c>
      <c r="Y57" s="116">
        <f>+$K57*Aggregate_agro!X46</f>
        <v>2.9846654256357508</v>
      </c>
      <c r="Z57" s="116">
        <f>+$K57*Aggregate_agro!Y46</f>
        <v>3.0154509519686501</v>
      </c>
      <c r="AA57" s="116">
        <f>+$K57*Aggregate_agro!Z46</f>
        <v>3.0457145222818625</v>
      </c>
      <c r="AB57" s="116">
        <f>+$K57*Aggregate_agro!AA46</f>
        <v>3.0754340197948933</v>
      </c>
    </row>
    <row r="58" spans="2:28">
      <c r="B58" s="105" t="str">
        <f t="shared" si="37"/>
        <v>Búfalos</v>
      </c>
      <c r="C58" s="105">
        <f t="shared" ref="C58:K58" si="41">+C12/1000000</f>
        <v>8.0599094702404044E-3</v>
      </c>
      <c r="D58" s="106">
        <f t="shared" si="41"/>
        <v>8.4352069443553706E-3</v>
      </c>
      <c r="E58" s="107">
        <f t="shared" si="41"/>
        <v>8.8105044184703368E-3</v>
      </c>
      <c r="F58" s="106">
        <f t="shared" si="41"/>
        <v>9.2207522092351678E-3</v>
      </c>
      <c r="G58" s="107">
        <f t="shared" si="41"/>
        <v>9.6310000000000007E-3</v>
      </c>
      <c r="H58" s="106">
        <f t="shared" si="41"/>
        <v>9.5635387755054653E-3</v>
      </c>
      <c r="I58" s="107">
        <f t="shared" si="41"/>
        <v>9.4960775510109317E-3</v>
      </c>
      <c r="J58" s="106">
        <f t="shared" si="41"/>
        <v>9.5883321621312058E-3</v>
      </c>
      <c r="K58" s="111">
        <f t="shared" si="41"/>
        <v>9.6805867732514782E-3</v>
      </c>
      <c r="L58" s="118">
        <f>+$K58*Aggregate_agro!K49</f>
        <v>1.0666419014128656E-2</v>
      </c>
      <c r="M58" s="118">
        <f>+$K58*Aggregate_agro!L49</f>
        <v>8.2459691654920425E-3</v>
      </c>
      <c r="N58" s="118">
        <f>+$K58*Aggregate_agro!M49</f>
        <v>1.0570564187954625E-2</v>
      </c>
      <c r="O58" s="118">
        <f>+$K58*Aggregate_agro!N49</f>
        <v>1.071266701159895E-2</v>
      </c>
      <c r="P58" s="118">
        <f>+$K58*Aggregate_agro!O49</f>
        <v>1.0853558029573041E-2</v>
      </c>
      <c r="Q58" s="118">
        <f>+$K58*Aggregate_agro!P49</f>
        <v>1.0993153278928738E-2</v>
      </c>
      <c r="R58" s="118">
        <f>+$K58*Aggregate_agro!Q49</f>
        <v>1.1131426558462365E-2</v>
      </c>
      <c r="S58" s="118">
        <f>+$K58*Aggregate_agro!R49</f>
        <v>1.126822304287944E-2</v>
      </c>
      <c r="T58" s="118">
        <f>+$K58*Aggregate_agro!S49</f>
        <v>1.1403490925254505E-2</v>
      </c>
      <c r="U58" s="118">
        <f>+$K58*Aggregate_agro!T49</f>
        <v>1.1537133142037562E-2</v>
      </c>
      <c r="V58" s="118">
        <f>+$K58*Aggregate_agro!U49</f>
        <v>1.1669130637807751E-2</v>
      </c>
      <c r="W58" s="118">
        <f>+$K58*Aggregate_agro!V49</f>
        <v>1.1799335137571518E-2</v>
      </c>
      <c r="X58" s="118">
        <f>+$K58*Aggregate_agro!W49</f>
        <v>1.1927676969946344E-2</v>
      </c>
      <c r="Y58" s="118">
        <f>+$K58*Aggregate_agro!X49</f>
        <v>1.2054066217165052E-2</v>
      </c>
      <c r="Z58" s="118">
        <f>+$K58*Aggregate_agro!Y49</f>
        <v>1.2178398669894825E-2</v>
      </c>
      <c r="AA58" s="118">
        <f>+$K58*Aggregate_agro!Z49</f>
        <v>1.2300623116692104E-2</v>
      </c>
      <c r="AB58" s="118">
        <f>+$K58*Aggregate_agro!AA49</f>
        <v>1.2420650235271613E-2</v>
      </c>
    </row>
    <row r="59" spans="2:28">
      <c r="B59" s="105" t="str">
        <f t="shared" si="37"/>
        <v>Ovejas</v>
      </c>
      <c r="C59" s="105">
        <f t="shared" ref="C59:K59" si="42">+C13/1000000</f>
        <v>0.79249700000000001</v>
      </c>
      <c r="D59" s="106">
        <f t="shared" si="42"/>
        <v>0.78011324999999998</v>
      </c>
      <c r="E59" s="107">
        <f t="shared" si="42"/>
        <v>0.76772949999999995</v>
      </c>
      <c r="F59" s="106">
        <f t="shared" si="42"/>
        <v>0.73223088854469942</v>
      </c>
      <c r="G59" s="107">
        <f t="shared" si="42"/>
        <v>0.69673227708939889</v>
      </c>
      <c r="H59" s="106">
        <f t="shared" si="42"/>
        <v>0.64321526073006285</v>
      </c>
      <c r="I59" s="107">
        <f t="shared" si="42"/>
        <v>0.5896982443707266</v>
      </c>
      <c r="J59" s="106">
        <f t="shared" si="42"/>
        <v>0.54432512862965676</v>
      </c>
      <c r="K59" s="111">
        <f t="shared" si="42"/>
        <v>0.49895201288858698</v>
      </c>
      <c r="L59" s="117">
        <f>+$K59*Aggregate_agro!K48</f>
        <v>0.65141151948713927</v>
      </c>
      <c r="M59" s="117">
        <f>+$K59*Aggregate_agro!L48</f>
        <v>0.69612116676434599</v>
      </c>
      <c r="N59" s="117">
        <f>+$K59*Aggregate_agro!M48</f>
        <v>0.74139392280480076</v>
      </c>
      <c r="O59" s="117">
        <f>+$K59*Aggregate_agro!N48</f>
        <v>0.75136067273318752</v>
      </c>
      <c r="P59" s="117">
        <f>+$K59*Aggregate_agro!O48</f>
        <v>0.76124242952936727</v>
      </c>
      <c r="Q59" s="117">
        <f>+$K59*Aggregate_agro!P48</f>
        <v>0.77103330423430227</v>
      </c>
      <c r="R59" s="117">
        <f>+$K59*Aggregate_agro!Q48</f>
        <v>0.78073145915864761</v>
      </c>
      <c r="S59" s="117">
        <f>+$K59*Aggregate_agro!R48</f>
        <v>0.79032603522900069</v>
      </c>
      <c r="T59" s="117">
        <f>+$K59*Aggregate_agro!S48</f>
        <v>0.79981339883233871</v>
      </c>
      <c r="U59" s="117">
        <f>+$K59*Aggregate_agro!T48</f>
        <v>0.80918674216495157</v>
      </c>
      <c r="V59" s="117">
        <f>+$K59*Aggregate_agro!U48</f>
        <v>0.81844472872549745</v>
      </c>
      <c r="W59" s="117">
        <f>+$K59*Aggregate_agro!V48</f>
        <v>0.82757695886291005</v>
      </c>
      <c r="X59" s="117">
        <f>+$K59*Aggregate_agro!W48</f>
        <v>0.83657854599415848</v>
      </c>
      <c r="Y59" s="117">
        <f>+$K59*Aggregate_agro!X48</f>
        <v>0.84544318350353598</v>
      </c>
      <c r="Z59" s="117">
        <f>+$K59*Aggregate_agro!Y48</f>
        <v>0.85416356239932933</v>
      </c>
      <c r="AA59" s="117">
        <f>+$K59*Aggregate_agro!Z48</f>
        <v>0.86273609083418246</v>
      </c>
      <c r="AB59" s="117">
        <f>+$K59*Aggregate_agro!AA48</f>
        <v>0.87115450395805538</v>
      </c>
    </row>
    <row r="60" spans="2:28">
      <c r="B60" s="105" t="str">
        <f t="shared" si="37"/>
        <v>Cabras</v>
      </c>
      <c r="C60" s="105">
        <f t="shared" ref="C60:K60" si="43">+C14/1000000</f>
        <v>0.134824</v>
      </c>
      <c r="D60" s="106">
        <f t="shared" si="43"/>
        <v>0.12176903222693512</v>
      </c>
      <c r="E60" s="107">
        <f t="shared" si="43"/>
        <v>0.10871406445387025</v>
      </c>
      <c r="F60" s="106">
        <f t="shared" si="43"/>
        <v>6.4753417571655494E-2</v>
      </c>
      <c r="G60" s="107">
        <f t="shared" si="43"/>
        <v>2.0792770689440729E-2</v>
      </c>
      <c r="H60" s="106">
        <f t="shared" si="43"/>
        <v>2.8276928132340413E-2</v>
      </c>
      <c r="I60" s="107">
        <f t="shared" si="43"/>
        <v>3.5761085575240097E-2</v>
      </c>
      <c r="J60" s="106">
        <f t="shared" si="43"/>
        <v>2.8753196228253501E-2</v>
      </c>
      <c r="K60" s="111">
        <f t="shared" si="43"/>
        <v>2.1745306881266913E-2</v>
      </c>
      <c r="L60" s="119">
        <f>+$K60*Aggregate_agro!K49</f>
        <v>2.3959761966836173E-2</v>
      </c>
      <c r="M60" s="119">
        <f>+$K60*Aggregate_agro!L49</f>
        <v>1.8522754274828173E-2</v>
      </c>
      <c r="N60" s="119">
        <f>+$K60*Aggregate_agro!M49</f>
        <v>2.3744445203500691E-2</v>
      </c>
      <c r="O60" s="119">
        <f>+$K60*Aggregate_agro!N49</f>
        <v>2.4063647911065751E-2</v>
      </c>
      <c r="P60" s="119">
        <f>+$K60*Aggregate_agro!O49</f>
        <v>2.4380128563987136E-2</v>
      </c>
      <c r="Q60" s="119">
        <f>+$K60*Aggregate_agro!P49</f>
        <v>2.4693698557987306E-2</v>
      </c>
      <c r="R60" s="119">
        <f>+$K60*Aggregate_agro!Q49</f>
        <v>2.5004299037830739E-2</v>
      </c>
      <c r="S60" s="119">
        <f>+$K60*Aggregate_agro!R49</f>
        <v>2.5311582222580151E-2</v>
      </c>
      <c r="T60" s="119">
        <f>+$K60*Aggregate_agro!S49</f>
        <v>2.5615431739383458E-2</v>
      </c>
      <c r="U60" s="119">
        <f>+$K60*Aggregate_agro!T49</f>
        <v>2.5915629556345358E-2</v>
      </c>
      <c r="V60" s="119">
        <f>+$K60*Aggregate_agro!U49</f>
        <v>2.6212132869658199E-2</v>
      </c>
      <c r="W60" s="119">
        <f>+$K60*Aggregate_agro!V49</f>
        <v>2.6504608612193579E-2</v>
      </c>
      <c r="X60" s="119">
        <f>+$K60*Aggregate_agro!W49</f>
        <v>2.679290028252973E-2</v>
      </c>
      <c r="Y60" s="119">
        <f>+$K60*Aggregate_agro!X49</f>
        <v>2.7076805900199227E-2</v>
      </c>
      <c r="Z60" s="119">
        <f>+$K60*Aggregate_agro!Y49</f>
        <v>2.7356091381878916E-2</v>
      </c>
      <c r="AA60" s="119">
        <f>+$K60*Aggregate_agro!Z49</f>
        <v>2.7630641692335683E-2</v>
      </c>
      <c r="AB60" s="119">
        <f>+$K60*Aggregate_agro!AA49</f>
        <v>2.790025618872111E-2</v>
      </c>
    </row>
    <row r="61" spans="2:28">
      <c r="B61" s="105" t="str">
        <f t="shared" si="37"/>
        <v>Camélidos sudamericanos</v>
      </c>
      <c r="C61" s="105">
        <f t="shared" ref="C61:K61" si="44">+C15/1000000</f>
        <v>1.6851505782184733E-2</v>
      </c>
      <c r="D61" s="106">
        <f t="shared" si="44"/>
        <v>1.6851505782184733E-2</v>
      </c>
      <c r="E61" s="107">
        <f t="shared" si="44"/>
        <v>1.6851505782184733E-2</v>
      </c>
      <c r="F61" s="106">
        <f t="shared" si="44"/>
        <v>1.6851505782184729E-2</v>
      </c>
      <c r="G61" s="107">
        <f t="shared" si="44"/>
        <v>1.6851505782184729E-2</v>
      </c>
      <c r="H61" s="106">
        <f t="shared" si="44"/>
        <v>1.7304444571019362E-2</v>
      </c>
      <c r="I61" s="107">
        <f t="shared" si="44"/>
        <v>1.7757383359853988E-2</v>
      </c>
      <c r="J61" s="106">
        <f t="shared" si="44"/>
        <v>1.9353583308457951E-2</v>
      </c>
      <c r="K61" s="111">
        <f t="shared" si="44"/>
        <v>2.094978325706191E-2</v>
      </c>
      <c r="L61" s="119">
        <f>+$K61*Aggregate_agro!K49</f>
        <v>2.3083225398324147E-2</v>
      </c>
      <c r="M61" s="119">
        <f>+$K61*Aggregate_agro!L49</f>
        <v>1.7845123524826471E-2</v>
      </c>
      <c r="N61" s="119">
        <f>+$K61*Aggregate_agro!M49</f>
        <v>2.2875785717287662E-2</v>
      </c>
      <c r="O61" s="119">
        <f>+$K61*Aggregate_agro!N49</f>
        <v>2.3183310811096119E-2</v>
      </c>
      <c r="P61" s="119">
        <f>+$K61*Aggregate_agro!O49</f>
        <v>2.3488213433071448E-2</v>
      </c>
      <c r="Q61" s="119">
        <f>+$K61*Aggregate_agro!P49</f>
        <v>2.3790311878777035E-2</v>
      </c>
      <c r="R61" s="119">
        <f>+$K61*Aggregate_agro!Q49</f>
        <v>2.4089549446119213E-2</v>
      </c>
      <c r="S61" s="119">
        <f>+$K61*Aggregate_agro!R49</f>
        <v>2.4385591077271618E-2</v>
      </c>
      <c r="T61" s="119">
        <f>+$K61*Aggregate_agro!S49</f>
        <v>2.4678324656730827E-2</v>
      </c>
      <c r="U61" s="119">
        <f>+$K61*Aggregate_agro!T49</f>
        <v>2.4967540129013394E-2</v>
      </c>
      <c r="V61" s="119">
        <f>+$K61*Aggregate_agro!U49</f>
        <v>2.5253196256233009E-2</v>
      </c>
      <c r="W61" s="119">
        <f>+$K61*Aggregate_agro!V49</f>
        <v>2.553497215608674E-2</v>
      </c>
      <c r="X61" s="119">
        <f>+$K61*Aggregate_agro!W49</f>
        <v>2.5812717052552728E-2</v>
      </c>
      <c r="Y61" s="119">
        <f>+$K61*Aggregate_agro!X49</f>
        <v>2.6086236354354909E-2</v>
      </c>
      <c r="Z61" s="119">
        <f>+$K61*Aggregate_agro!Y49</f>
        <v>2.6355304541802477E-2</v>
      </c>
      <c r="AA61" s="119">
        <f>+$K61*Aggregate_agro!Z49</f>
        <v>2.6619810788075939E-2</v>
      </c>
      <c r="AB61" s="119">
        <f>+$K61*Aggregate_agro!AA49</f>
        <v>2.6879561790583175E-2</v>
      </c>
    </row>
    <row r="62" spans="2:28">
      <c r="B62" s="105" t="str">
        <f t="shared" si="37"/>
        <v>Caballos</v>
      </c>
      <c r="C62" s="105">
        <f t="shared" ref="C62:K62" si="45">+C16/1000000</f>
        <v>0.36724800000000002</v>
      </c>
      <c r="D62" s="106">
        <f t="shared" si="45"/>
        <v>0.35958969772878846</v>
      </c>
      <c r="E62" s="107">
        <f t="shared" si="45"/>
        <v>0.3519313954575769</v>
      </c>
      <c r="F62" s="106">
        <f t="shared" si="45"/>
        <v>0.33978867458074424</v>
      </c>
      <c r="G62" s="107">
        <f t="shared" si="45"/>
        <v>0.32764595370391164</v>
      </c>
      <c r="H62" s="106">
        <f t="shared" si="45"/>
        <v>0.31275333543674366</v>
      </c>
      <c r="I62" s="107">
        <f t="shared" si="45"/>
        <v>0.29786071716957568</v>
      </c>
      <c r="J62" s="106">
        <f t="shared" si="45"/>
        <v>0.27916986701583058</v>
      </c>
      <c r="K62" s="111">
        <f t="shared" si="45"/>
        <v>0.26047901686208552</v>
      </c>
      <c r="L62" s="119">
        <f>+$K62*Aggregate_agro!K49</f>
        <v>0.28700515819105632</v>
      </c>
      <c r="M62" s="119">
        <f>+$K62*Aggregate_agro!L49</f>
        <v>0.22187724686661839</v>
      </c>
      <c r="N62" s="119">
        <f>+$K62*Aggregate_agro!M49</f>
        <v>0.28442595803840776</v>
      </c>
      <c r="O62" s="119">
        <f>+$K62*Aggregate_agro!N49</f>
        <v>0.28824956962964682</v>
      </c>
      <c r="P62" s="119">
        <f>+$K62*Aggregate_agro!O49</f>
        <v>0.29204057473152695</v>
      </c>
      <c r="Q62" s="119">
        <f>+$K62*Aggregate_agro!P49</f>
        <v>0.29579671412291808</v>
      </c>
      <c r="R62" s="119">
        <f>+$K62*Aggregate_agro!Q49</f>
        <v>0.29951728279864492</v>
      </c>
      <c r="S62" s="119">
        <f>+$K62*Aggregate_agro!R49</f>
        <v>0.30319811481903514</v>
      </c>
      <c r="T62" s="119">
        <f>+$K62*Aggregate_agro!S49</f>
        <v>0.30683781619658279</v>
      </c>
      <c r="U62" s="119">
        <f>+$K62*Aggregate_agro!T49</f>
        <v>0.31043377520757032</v>
      </c>
      <c r="V62" s="119">
        <f>+$K62*Aggregate_agro!U49</f>
        <v>0.31398547912096109</v>
      </c>
      <c r="W62" s="119">
        <f>+$K62*Aggregate_agro!V49</f>
        <v>0.3174889382483766</v>
      </c>
      <c r="X62" s="119">
        <f>+$K62*Aggregate_agro!W49</f>
        <v>0.32094227791696411</v>
      </c>
      <c r="Y62" s="119">
        <f>+$K62*Aggregate_agro!X49</f>
        <v>0.32434307867714474</v>
      </c>
      <c r="Z62" s="119">
        <f>+$K62*Aggregate_agro!Y49</f>
        <v>0.32768853653106217</v>
      </c>
      <c r="AA62" s="119">
        <f>+$K62*Aggregate_agro!Z49</f>
        <v>0.33097727351405543</v>
      </c>
      <c r="AB62" s="119">
        <f>+$K62*Aggregate_agro!AA49</f>
        <v>0.33420688619939043</v>
      </c>
    </row>
    <row r="63" spans="2:28">
      <c r="B63" s="105" t="str">
        <f t="shared" si="37"/>
        <v>Mulas &amp; Asnos</v>
      </c>
      <c r="C63" s="105">
        <f t="shared" ref="C63:K63" si="46">+C17/1000000</f>
        <v>0.264405</v>
      </c>
      <c r="D63" s="106">
        <f t="shared" si="46"/>
        <v>0.25563140892597791</v>
      </c>
      <c r="E63" s="107">
        <f t="shared" si="46"/>
        <v>0.24685781785195579</v>
      </c>
      <c r="F63" s="106">
        <f t="shared" si="46"/>
        <v>0.23477093432594739</v>
      </c>
      <c r="G63" s="107">
        <f t="shared" si="46"/>
        <v>0.222684050799939</v>
      </c>
      <c r="H63" s="106">
        <f t="shared" si="46"/>
        <v>0.19897285751880966</v>
      </c>
      <c r="I63" s="107">
        <f t="shared" si="46"/>
        <v>0.17526166423768036</v>
      </c>
      <c r="J63" s="106">
        <f t="shared" si="46"/>
        <v>0.16121516432066182</v>
      </c>
      <c r="K63" s="111">
        <f t="shared" si="46"/>
        <v>0.14716866440364332</v>
      </c>
      <c r="L63" s="119">
        <f>+$K63*Aggregate_agro!K49</f>
        <v>0.16215573260666041</v>
      </c>
      <c r="M63" s="119">
        <f>+$K63*Aggregate_agro!L49</f>
        <v>0.12535895780122089</v>
      </c>
      <c r="N63" s="119">
        <f>+$K63*Aggregate_agro!M49</f>
        <v>0.16069850412711678</v>
      </c>
      <c r="O63" s="119">
        <f>+$K63*Aggregate_agro!N49</f>
        <v>0.16285881560963009</v>
      </c>
      <c r="P63" s="119">
        <f>+$K63*Aggregate_agro!O49</f>
        <v>0.16500070467352537</v>
      </c>
      <c r="Q63" s="119">
        <f>+$K63*Aggregate_agro!P49</f>
        <v>0.1671228948760384</v>
      </c>
      <c r="R63" s="119">
        <f>+$K63*Aggregate_agro!Q49</f>
        <v>0.16922498789460452</v>
      </c>
      <c r="S63" s="119">
        <f>+$K63*Aggregate_agro!R49</f>
        <v>0.17130463000497764</v>
      </c>
      <c r="T63" s="119">
        <f>+$K63*Aggregate_agro!S49</f>
        <v>0.17336103361481392</v>
      </c>
      <c r="U63" s="119">
        <f>+$K63*Aggregate_agro!T49</f>
        <v>0.17539272312006676</v>
      </c>
      <c r="V63" s="119">
        <f>+$K63*Aggregate_agro!U49</f>
        <v>0.17739940883159824</v>
      </c>
      <c r="W63" s="119">
        <f>+$K63*Aggregate_agro!V49</f>
        <v>0.17937883660580348</v>
      </c>
      <c r="X63" s="119">
        <f>+$K63*Aggregate_agro!W49</f>
        <v>0.18132994726677173</v>
      </c>
      <c r="Y63" s="119">
        <f>+$K63*Aggregate_agro!X49</f>
        <v>0.18325137384388321</v>
      </c>
      <c r="Z63" s="119">
        <f>+$K63*Aggregate_agro!Y49</f>
        <v>0.18514153209966466</v>
      </c>
      <c r="AA63" s="119">
        <f>+$K63*Aggregate_agro!Z49</f>
        <v>0.18699964349455772</v>
      </c>
      <c r="AB63" s="119">
        <f>+$K63*Aggregate_agro!AA49</f>
        <v>0.18882435011072815</v>
      </c>
    </row>
    <row r="64" spans="2:28">
      <c r="B64" s="105" t="str">
        <f t="shared" si="37"/>
        <v>Cerdos</v>
      </c>
      <c r="C64" s="105">
        <f t="shared" ref="C64:K64" si="47">+C18/1000000</f>
        <v>1.4897609999999999</v>
      </c>
      <c r="D64" s="106">
        <f t="shared" si="47"/>
        <v>1.4384820986897242</v>
      </c>
      <c r="E64" s="107">
        <f t="shared" si="47"/>
        <v>1.3872031973794483</v>
      </c>
      <c r="F64" s="106">
        <f t="shared" si="47"/>
        <v>1.5299151434391154</v>
      </c>
      <c r="G64" s="107">
        <f t="shared" si="47"/>
        <v>1.6726270894987827</v>
      </c>
      <c r="H64" s="106">
        <f t="shared" si="47"/>
        <v>1.5503941958115273</v>
      </c>
      <c r="I64" s="107">
        <f t="shared" si="47"/>
        <v>1.4281613021242721</v>
      </c>
      <c r="J64" s="106">
        <f t="shared" si="47"/>
        <v>1.5554116712082287</v>
      </c>
      <c r="K64" s="111">
        <f t="shared" si="47"/>
        <v>1.6826620402921852</v>
      </c>
      <c r="L64" s="117">
        <f>+$K64*Aggregate_agro!K47</f>
        <v>1.5244672007669</v>
      </c>
      <c r="M64" s="117">
        <f>+$K64*Aggregate_agro!L47</f>
        <v>3.2724287060235353</v>
      </c>
      <c r="N64" s="117">
        <f>+$K64*Aggregate_agro!M47</f>
        <v>3.2585312901342061</v>
      </c>
      <c r="O64" s="117">
        <f>+$K64*Aggregate_agro!N47</f>
        <v>3.3023365676036058</v>
      </c>
      <c r="P64" s="117">
        <f>+$K64*Aggregate_agro!O47</f>
        <v>3.3457682882198614</v>
      </c>
      <c r="Q64" s="117">
        <f>+$K64*Aggregate_agro!P47</f>
        <v>3.3888005691739815</v>
      </c>
      <c r="R64" s="117">
        <f>+$K64*Aggregate_agro!Q47</f>
        <v>3.4314253335610356</v>
      </c>
      <c r="S64" s="117">
        <f>+$K64*Aggregate_agro!R47</f>
        <v>3.4735948542155093</v>
      </c>
      <c r="T64" s="117">
        <f>+$K64*Aggregate_agro!S47</f>
        <v>3.5152931608935587</v>
      </c>
      <c r="U64" s="117">
        <f>+$K64*Aggregate_agro!T47</f>
        <v>3.5564903323337296</v>
      </c>
      <c r="V64" s="117">
        <f>+$K64*Aggregate_agro!U47</f>
        <v>3.5971804944233412</v>
      </c>
      <c r="W64" s="117">
        <f>+$K64*Aggregate_agro!V47</f>
        <v>3.6373179392231152</v>
      </c>
      <c r="X64" s="117">
        <f>+$K64*Aggregate_agro!W47</f>
        <v>3.6768811895085713</v>
      </c>
      <c r="Y64" s="117">
        <f>+$K64*Aggregate_agro!X47</f>
        <v>3.7158425268105075</v>
      </c>
      <c r="Z64" s="117">
        <f>+$K64*Aggregate_agro!Y47</f>
        <v>3.7541698270752151</v>
      </c>
      <c r="AA64" s="117">
        <f>+$K64*Aggregate_agro!Z47</f>
        <v>3.791847303624869</v>
      </c>
      <c r="AB64" s="117">
        <f>+$K64*Aggregate_agro!AA47</f>
        <v>3.8288474215562909</v>
      </c>
    </row>
    <row r="65" spans="2:28">
      <c r="B65" s="105" t="str">
        <f t="shared" si="37"/>
        <v>Aves de engorde</v>
      </c>
      <c r="C65" s="105">
        <f t="shared" ref="C65:K65" si="48">+C19/1000000</f>
        <v>35.85269589041097</v>
      </c>
      <c r="D65" s="106">
        <f t="shared" si="48"/>
        <v>38.027015524083211</v>
      </c>
      <c r="E65" s="107">
        <f t="shared" si="48"/>
        <v>40.201335157755452</v>
      </c>
      <c r="F65" s="106">
        <f t="shared" si="48"/>
        <v>44.562461929430832</v>
      </c>
      <c r="G65" s="107">
        <f t="shared" si="48"/>
        <v>48.923588701106219</v>
      </c>
      <c r="H65" s="106">
        <f t="shared" si="48"/>
        <v>49.804294441611823</v>
      </c>
      <c r="I65" s="107">
        <f t="shared" si="48"/>
        <v>50.685000182117442</v>
      </c>
      <c r="J65" s="106">
        <f t="shared" si="48"/>
        <v>52.028108066134358</v>
      </c>
      <c r="K65" s="111">
        <f t="shared" si="48"/>
        <v>53.371215950151274</v>
      </c>
      <c r="L65" s="119">
        <f>+$K65*Aggregate_agro!K49</f>
        <v>58.806327132033203</v>
      </c>
      <c r="M65" s="119">
        <f>+$K65*Aggregate_agro!L49</f>
        <v>45.461851782146283</v>
      </c>
      <c r="N65" s="119">
        <f>+$K65*Aggregate_agro!M49</f>
        <v>58.277858274986833</v>
      </c>
      <c r="O65" s="119">
        <f>+$K65*Aggregate_agro!N49</f>
        <v>59.061302570822647</v>
      </c>
      <c r="P65" s="119">
        <f>+$K65*Aggregate_agro!O49</f>
        <v>59.838065913981673</v>
      </c>
      <c r="Q65" s="119">
        <f>+$K65*Aggregate_agro!P49</f>
        <v>60.607685398160498</v>
      </c>
      <c r="R65" s="119">
        <f>+$K65*Aggregate_agro!Q49</f>
        <v>61.370016570328282</v>
      </c>
      <c r="S65" s="119">
        <f>+$K65*Aggregate_agro!R49</f>
        <v>62.124205844393643</v>
      </c>
      <c r="T65" s="119">
        <f>+$K65*Aggregate_agro!S49</f>
        <v>62.869967597318308</v>
      </c>
      <c r="U65" s="119">
        <f>+$K65*Aggregate_agro!T49</f>
        <v>63.606766696283429</v>
      </c>
      <c r="V65" s="119">
        <f>+$K65*Aggregate_agro!U49</f>
        <v>64.334498084539334</v>
      </c>
      <c r="W65" s="119">
        <f>+$K65*Aggregate_agro!V49</f>
        <v>65.052344289252318</v>
      </c>
      <c r="X65" s="119">
        <f>+$K65*Aggregate_agro!W49</f>
        <v>65.759921196681276</v>
      </c>
      <c r="Y65" s="119">
        <f>+$K65*Aggregate_agro!X49</f>
        <v>66.456733070288507</v>
      </c>
      <c r="Z65" s="119">
        <f>+$K65*Aggregate_agro!Y49</f>
        <v>67.142205380974076</v>
      </c>
      <c r="AA65" s="119">
        <f>+$K65*Aggregate_agro!Z49</f>
        <v>67.816055788723091</v>
      </c>
      <c r="AB65" s="119">
        <f>+$K65*Aggregate_agro!AA49</f>
        <v>68.477791840021325</v>
      </c>
    </row>
    <row r="66" spans="2:28">
      <c r="B66" s="105" t="str">
        <f t="shared" si="37"/>
        <v>Patos</v>
      </c>
      <c r="C66" s="105">
        <f t="shared" ref="C66:K66" si="49">+C20/1000000</f>
        <v>0.553006</v>
      </c>
      <c r="D66" s="106">
        <f t="shared" si="49"/>
        <v>0.56467612953170576</v>
      </c>
      <c r="E66" s="107">
        <f t="shared" si="49"/>
        <v>0.57634625906341153</v>
      </c>
      <c r="F66" s="106">
        <f t="shared" si="49"/>
        <v>0.61330391687355335</v>
      </c>
      <c r="G66" s="107">
        <f t="shared" si="49"/>
        <v>0.65026157468369494</v>
      </c>
      <c r="H66" s="106">
        <f t="shared" si="49"/>
        <v>0.58738992470179774</v>
      </c>
      <c r="I66" s="107">
        <f t="shared" si="49"/>
        <v>0.52451827471990042</v>
      </c>
      <c r="J66" s="106">
        <f t="shared" si="49"/>
        <v>0.54209326111540102</v>
      </c>
      <c r="K66" s="111">
        <f t="shared" si="49"/>
        <v>0.5596682475109015</v>
      </c>
      <c r="L66" s="119">
        <f>+$K66*Aggregate_agro!K49</f>
        <v>0.61666262352496604</v>
      </c>
      <c r="M66" s="119">
        <f>+$K66*Aggregate_agro!L49</f>
        <v>0.47672803518807683</v>
      </c>
      <c r="N66" s="119">
        <f>+$K66*Aggregate_agro!M49</f>
        <v>0.61112092405603369</v>
      </c>
      <c r="O66" s="119">
        <f>+$K66*Aggregate_agro!N49</f>
        <v>0.61933638042641825</v>
      </c>
      <c r="P66" s="119">
        <f>+$K66*Aggregate_agro!O49</f>
        <v>0.62748177811423855</v>
      </c>
      <c r="Q66" s="119">
        <f>+$K66*Aggregate_agro!P49</f>
        <v>0.63555226293067801</v>
      </c>
      <c r="R66" s="119">
        <f>+$K66*Aggregate_agro!Q49</f>
        <v>0.64354632009341106</v>
      </c>
      <c r="S66" s="119">
        <f>+$K66*Aggregate_agro!R49</f>
        <v>0.65145499861596745</v>
      </c>
      <c r="T66" s="119">
        <f>+$K66*Aggregate_agro!S49</f>
        <v>0.65927530336056672</v>
      </c>
      <c r="U66" s="119">
        <f>+$K66*Aggregate_agro!T49</f>
        <v>0.66700162274722963</v>
      </c>
      <c r="V66" s="119">
        <f>+$K66*Aggregate_agro!U49</f>
        <v>0.67463285511608284</v>
      </c>
      <c r="W66" s="119">
        <f>+$K66*Aggregate_agro!V49</f>
        <v>0.6821604281762379</v>
      </c>
      <c r="X66" s="119">
        <f>+$K66*Aggregate_agro!W49</f>
        <v>0.68958031398378283</v>
      </c>
      <c r="Y66" s="119">
        <f>+$K66*Aggregate_agro!X49</f>
        <v>0.69688731408119098</v>
      </c>
      <c r="Z66" s="119">
        <f>+$K66*Aggregate_agro!Y49</f>
        <v>0.70407540376603073</v>
      </c>
      <c r="AA66" s="119">
        <f>+$K66*Aggregate_agro!Z49</f>
        <v>0.71114162232739242</v>
      </c>
      <c r="AB66" s="119">
        <f>+$K66*Aggregate_agro!AA49</f>
        <v>0.7180808057346203</v>
      </c>
    </row>
    <row r="67" spans="2:28">
      <c r="B67" s="105" t="str">
        <f>+B21</f>
        <v>Pavos</v>
      </c>
      <c r="C67" s="105">
        <f>+C21/1000000</f>
        <v>0.28708</v>
      </c>
      <c r="D67" s="106">
        <f t="shared" ref="D67:K67" si="50">+D21/1000000</f>
        <v>0.18296889742422867</v>
      </c>
      <c r="E67" s="107">
        <f t="shared" si="50"/>
        <v>7.8857794848457327E-2</v>
      </c>
      <c r="F67" s="106">
        <f t="shared" si="50"/>
        <v>0.29926234720672867</v>
      </c>
      <c r="G67" s="107">
        <f t="shared" si="50"/>
        <v>0.51966689956500001</v>
      </c>
      <c r="H67" s="106">
        <f t="shared" si="50"/>
        <v>0.39978233881627351</v>
      </c>
      <c r="I67" s="107">
        <f t="shared" si="50"/>
        <v>0.27989777806754695</v>
      </c>
      <c r="J67" s="106">
        <f t="shared" si="50"/>
        <v>0.28403143463047265</v>
      </c>
      <c r="K67" s="111">
        <f t="shared" si="50"/>
        <v>0.28816509119339828</v>
      </c>
      <c r="L67" s="119">
        <f>+$K67*Aggregate_agro!K49</f>
        <v>0.31751067160580831</v>
      </c>
      <c r="M67" s="119">
        <f>+$K67*Aggregate_agro!L49</f>
        <v>0.24546037468696286</v>
      </c>
      <c r="N67" s="119">
        <f>+$K67*Aggregate_agro!M49</f>
        <v>0.31465733064902979</v>
      </c>
      <c r="O67" s="119">
        <f>+$K67*Aggregate_agro!N49</f>
        <v>0.31888735038785931</v>
      </c>
      <c r="P67" s="119">
        <f>+$K67*Aggregate_agro!O49</f>
        <v>0.32308129792366541</v>
      </c>
      <c r="Q67" s="119">
        <f>+$K67*Aggregate_agro!P49</f>
        <v>0.32723667390478872</v>
      </c>
      <c r="R67" s="119">
        <f>+$K67*Aggregate_agro!Q49</f>
        <v>0.33135269839170467</v>
      </c>
      <c r="S67" s="119">
        <f>+$K67*Aggregate_agro!R49</f>
        <v>0.3354247626508573</v>
      </c>
      <c r="T67" s="119">
        <f>+$K67*Aggregate_agro!S49</f>
        <v>0.33945132452909527</v>
      </c>
      <c r="U67" s="119">
        <f>+$K67*Aggregate_agro!T49</f>
        <v>0.3434294947049969</v>
      </c>
      <c r="V67" s="119">
        <f>+$K67*Aggregate_agro!U49</f>
        <v>0.34735870594981705</v>
      </c>
      <c r="W67" s="119">
        <f>+$K67*Aggregate_agro!V49</f>
        <v>0.35123454451488106</v>
      </c>
      <c r="X67" s="119">
        <f>+$K67*Aggregate_agro!W49</f>
        <v>0.35505493647008868</v>
      </c>
      <c r="Y67" s="119">
        <f>+$K67*Aggregate_agro!X49</f>
        <v>0.35881720520479793</v>
      </c>
      <c r="Z67" s="119">
        <f>+$K67*Aggregate_agro!Y49</f>
        <v>0.36251824868680793</v>
      </c>
      <c r="AA67" s="119">
        <f>+$K67*Aggregate_agro!Z49</f>
        <v>0.36615654248886537</v>
      </c>
      <c r="AB67" s="119">
        <f>+$K67*Aggregate_agro!AA49</f>
        <v>0.36972942772622663</v>
      </c>
    </row>
    <row r="68" spans="2:28" ht="15" thickBot="1">
      <c r="B68" s="108" t="str">
        <f t="shared" si="37"/>
        <v>Ponedoras</v>
      </c>
      <c r="C68" s="108">
        <f t="shared" ref="C68:K68" si="51">+C22/1000000</f>
        <v>9.7772360000000003</v>
      </c>
      <c r="D68" s="109">
        <f t="shared" si="51"/>
        <v>9.9755446056316046</v>
      </c>
      <c r="E68" s="110">
        <f t="shared" si="51"/>
        <v>10.173853211263209</v>
      </c>
      <c r="F68" s="109">
        <f t="shared" si="51"/>
        <v>10.494244096178505</v>
      </c>
      <c r="G68" s="110">
        <f t="shared" si="51"/>
        <v>10.814634981093802</v>
      </c>
      <c r="H68" s="109">
        <f t="shared" si="51"/>
        <v>11.074067975337986</v>
      </c>
      <c r="I68" s="110">
        <f t="shared" si="51"/>
        <v>11.333500969582172</v>
      </c>
      <c r="J68" s="109">
        <f t="shared" si="51"/>
        <v>10.473772000046452</v>
      </c>
      <c r="K68" s="112">
        <f t="shared" si="51"/>
        <v>9.6140430305107323</v>
      </c>
      <c r="L68" s="120">
        <f>+$K68*Aggregate_agro!K49</f>
        <v>10.593098722759295</v>
      </c>
      <c r="M68" s="120">
        <f>+$K68*Aggregate_agro!L49</f>
        <v>8.1892868936784371</v>
      </c>
      <c r="N68" s="120">
        <f>+$K68*Aggregate_agro!M49</f>
        <v>10.497902796612999</v>
      </c>
      <c r="O68" s="120">
        <f>+$K68*Aggregate_agro!N49</f>
        <v>10.639028814412718</v>
      </c>
      <c r="P68" s="120">
        <f>+$K68*Aggregate_agro!O49</f>
        <v>10.778951356417929</v>
      </c>
      <c r="Q68" s="120">
        <f>+$K68*Aggregate_agro!P49</f>
        <v>10.917587036836482</v>
      </c>
      <c r="R68" s="120">
        <f>+$K68*Aggregate_agro!Q49</f>
        <v>11.054909834570116</v>
      </c>
      <c r="S68" s="120">
        <f>+$K68*Aggregate_agro!R49</f>
        <v>11.190765988583664</v>
      </c>
      <c r="T68" s="120">
        <f>+$K68*Aggregate_agro!S49</f>
        <v>11.3251040480692</v>
      </c>
      <c r="U68" s="120">
        <f>+$K68*Aggregate_agro!T49</f>
        <v>11.457827616685444</v>
      </c>
      <c r="V68" s="120">
        <f>+$K68*Aggregate_agro!U49</f>
        <v>11.5889177699973</v>
      </c>
      <c r="W68" s="120">
        <f>+$K68*Aggregate_agro!V49</f>
        <v>11.718227252244162</v>
      </c>
      <c r="X68" s="120">
        <f>+$K68*Aggregate_agro!W49</f>
        <v>11.845686870960201</v>
      </c>
      <c r="Y68" s="120">
        <f>+$K68*Aggregate_agro!X49</f>
        <v>11.971207326467299</v>
      </c>
      <c r="Z68" s="120">
        <f>+$K68*Aggregate_agro!Y49</f>
        <v>12.094685125761021</v>
      </c>
      <c r="AA68" s="120">
        <f>+$K68*Aggregate_agro!Z49</f>
        <v>12.216069409422033</v>
      </c>
      <c r="AB68" s="120">
        <f>+$K68*Aggregate_agro!AA49</f>
        <v>12.335271469160817</v>
      </c>
    </row>
  </sheetData>
  <mergeCells count="2">
    <mergeCell ref="C4:C6"/>
    <mergeCell ref="C50:C5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F07B2-CBBC-4937-A0DE-A97E43A5EF63}">
  <sheetPr>
    <tabColor theme="7" tint="0.59999389629810485"/>
  </sheetPr>
  <dimension ref="C2:L21"/>
  <sheetViews>
    <sheetView workbookViewId="0">
      <selection activeCell="D17" sqref="D17"/>
    </sheetView>
  </sheetViews>
  <sheetFormatPr defaultColWidth="8.90625" defaultRowHeight="14.5"/>
  <cols>
    <col min="3" max="3" width="21.90625" bestFit="1" customWidth="1"/>
    <col min="4" max="4" width="17.08984375" bestFit="1" customWidth="1"/>
  </cols>
  <sheetData>
    <row r="2" spans="3:12" ht="15" thickBot="1"/>
    <row r="3" spans="3:12" ht="15" thickBot="1">
      <c r="D3" s="68" t="s">
        <v>30</v>
      </c>
    </row>
    <row r="4" spans="3:12" ht="15" thickBot="1">
      <c r="D4" s="121" t="s">
        <v>45</v>
      </c>
    </row>
    <row r="5" spans="3:12" ht="15" customHeight="1" thickBot="1">
      <c r="C5" s="85" t="s">
        <v>91</v>
      </c>
      <c r="D5" s="129">
        <v>2010</v>
      </c>
      <c r="E5" s="122">
        <v>2011</v>
      </c>
      <c r="F5" s="92">
        <v>2012</v>
      </c>
      <c r="G5" s="122">
        <v>2013</v>
      </c>
      <c r="H5" s="92">
        <v>2014</v>
      </c>
      <c r="I5" s="122">
        <v>2015</v>
      </c>
      <c r="J5" s="92">
        <v>2016</v>
      </c>
      <c r="K5" s="122">
        <v>2017</v>
      </c>
      <c r="L5" s="123">
        <v>2018</v>
      </c>
    </row>
    <row r="6" spans="3:12">
      <c r="C6" s="130" t="s">
        <v>70</v>
      </c>
      <c r="D6" s="134">
        <f>+hist_inven_agr!AF12</f>
        <v>111.9347436281122</v>
      </c>
      <c r="E6" s="124">
        <f>+AVERAGE(D6,F6)</f>
        <v>111.9347436281122</v>
      </c>
      <c r="F6" s="124">
        <f>+hist_inven_agr!Y12</f>
        <v>111.9347436281122</v>
      </c>
      <c r="G6" s="124">
        <f>+AVERAGE(F6,H6)</f>
        <v>111.9347436281122</v>
      </c>
      <c r="H6" s="124">
        <f>+hist_inven_agr!R12</f>
        <v>111.9347436281122</v>
      </c>
      <c r="I6" s="124">
        <f>+AVERAGE(H6,J6)</f>
        <v>111.9347436281122</v>
      </c>
      <c r="J6" s="124">
        <f>+hist_inven_agr!K12</f>
        <v>111.9347436281122</v>
      </c>
      <c r="K6" s="124">
        <f>+AVERAGE(J6,L6)</f>
        <v>111.9347436281122</v>
      </c>
      <c r="L6" s="125">
        <f>+hist_inven_agr!D12</f>
        <v>111.9347436281122</v>
      </c>
    </row>
    <row r="7" spans="3:12">
      <c r="C7" s="131" t="s">
        <v>71</v>
      </c>
      <c r="D7" s="134">
        <f>+hist_inven_agr!AF13</f>
        <v>80.49595025464086</v>
      </c>
      <c r="E7" s="124">
        <f t="shared" ref="E7:E20" si="0">+AVERAGE(D7,F7)</f>
        <v>80.49595025464086</v>
      </c>
      <c r="F7" s="124">
        <f>+hist_inven_agr!Y13</f>
        <v>80.49595025464086</v>
      </c>
      <c r="G7" s="124">
        <f t="shared" ref="G7:G20" si="1">+AVERAGE(F7,H7)</f>
        <v>80.49595025464086</v>
      </c>
      <c r="H7" s="124">
        <f>+hist_inven_agr!R13</f>
        <v>80.49595025464086</v>
      </c>
      <c r="I7" s="124">
        <f t="shared" ref="I7:I20" si="2">+AVERAGE(H7,J7)</f>
        <v>80.49595025464086</v>
      </c>
      <c r="J7" s="124">
        <f>+hist_inven_agr!K13</f>
        <v>80.49595025464086</v>
      </c>
      <c r="K7" s="124">
        <f t="shared" ref="K7:K20" si="3">+AVERAGE(J7,L7)</f>
        <v>80.49595025464086</v>
      </c>
      <c r="L7" s="125">
        <f>+hist_inven_agr!D13</f>
        <v>80.49595025464086</v>
      </c>
    </row>
    <row r="8" spans="3:12">
      <c r="C8" s="131" t="s">
        <v>72</v>
      </c>
      <c r="D8" s="134">
        <f>+hist_inven_agr!AF14</f>
        <v>95.192707604068858</v>
      </c>
      <c r="E8" s="124">
        <f t="shared" si="0"/>
        <v>95.192707604068858</v>
      </c>
      <c r="F8" s="124">
        <f>+hist_inven_agr!Y14</f>
        <v>95.192707604068858</v>
      </c>
      <c r="G8" s="124">
        <f t="shared" si="1"/>
        <v>95.192707604068858</v>
      </c>
      <c r="H8" s="124">
        <f>+hist_inven_agr!R14</f>
        <v>95.192707604068858</v>
      </c>
      <c r="I8" s="124">
        <f t="shared" si="2"/>
        <v>95.192707604068858</v>
      </c>
      <c r="J8" s="124">
        <f>+hist_inven_agr!K14</f>
        <v>95.192707604068858</v>
      </c>
      <c r="K8" s="124">
        <f t="shared" si="3"/>
        <v>95.192707604068858</v>
      </c>
      <c r="L8" s="125">
        <f>+hist_inven_agr!D14</f>
        <v>95.192707604068858</v>
      </c>
    </row>
    <row r="9" spans="3:12">
      <c r="C9" s="131" t="s">
        <v>73</v>
      </c>
      <c r="D9" s="134">
        <f>+hist_inven_agr!AF15</f>
        <v>52.384141692652143</v>
      </c>
      <c r="E9" s="124">
        <f t="shared" si="0"/>
        <v>52.384141692652143</v>
      </c>
      <c r="F9" s="124">
        <f>+hist_inven_agr!Y15</f>
        <v>52.384141692652143</v>
      </c>
      <c r="G9" s="124">
        <f t="shared" si="1"/>
        <v>52.384141692652143</v>
      </c>
      <c r="H9" s="124">
        <f>+hist_inven_agr!R15</f>
        <v>52.384141692652143</v>
      </c>
      <c r="I9" s="124">
        <f t="shared" si="2"/>
        <v>52.384141692652143</v>
      </c>
      <c r="J9" s="124">
        <f>+hist_inven_agr!K15</f>
        <v>52.384141692652143</v>
      </c>
      <c r="K9" s="124">
        <f t="shared" si="3"/>
        <v>52.384141692652143</v>
      </c>
      <c r="L9" s="125">
        <f>+hist_inven_agr!D15</f>
        <v>52.384141692652143</v>
      </c>
    </row>
    <row r="10" spans="3:12">
      <c r="C10" s="131" t="s">
        <v>74</v>
      </c>
      <c r="D10" s="134">
        <f>+hist_inven_agr!AF16</f>
        <v>55</v>
      </c>
      <c r="E10" s="124">
        <f t="shared" si="0"/>
        <v>55</v>
      </c>
      <c r="F10" s="124">
        <f>+hist_inven_agr!Y16</f>
        <v>55</v>
      </c>
      <c r="G10" s="124">
        <f t="shared" si="1"/>
        <v>55</v>
      </c>
      <c r="H10" s="124">
        <f>+hist_inven_agr!R16</f>
        <v>55</v>
      </c>
      <c r="I10" s="124">
        <f t="shared" si="2"/>
        <v>55</v>
      </c>
      <c r="J10" s="124">
        <f>+hist_inven_agr!K16</f>
        <v>55</v>
      </c>
      <c r="K10" s="124">
        <f t="shared" si="3"/>
        <v>55</v>
      </c>
      <c r="L10" s="125">
        <f>+hist_inven_agr!D16</f>
        <v>55</v>
      </c>
    </row>
    <row r="11" spans="3:12">
      <c r="C11" s="131" t="s">
        <v>75</v>
      </c>
      <c r="D11" s="134">
        <f>+hist_inven_agr!AF17</f>
        <v>5</v>
      </c>
      <c r="E11" s="124">
        <f t="shared" si="0"/>
        <v>5</v>
      </c>
      <c r="F11" s="124">
        <f>+hist_inven_agr!Y17</f>
        <v>5</v>
      </c>
      <c r="G11" s="124">
        <f t="shared" si="1"/>
        <v>5</v>
      </c>
      <c r="H11" s="124">
        <f>+hist_inven_agr!R17</f>
        <v>5</v>
      </c>
      <c r="I11" s="124">
        <f t="shared" si="2"/>
        <v>5</v>
      </c>
      <c r="J11" s="124">
        <f>+hist_inven_agr!K17</f>
        <v>5</v>
      </c>
      <c r="K11" s="124">
        <f t="shared" si="3"/>
        <v>5</v>
      </c>
      <c r="L11" s="125">
        <f>+hist_inven_agr!D17</f>
        <v>5</v>
      </c>
    </row>
    <row r="12" spans="3:12">
      <c r="C12" s="131" t="s">
        <v>76</v>
      </c>
      <c r="D12" s="134">
        <f>+hist_inven_agr!AF18</f>
        <v>5</v>
      </c>
      <c r="E12" s="124">
        <f t="shared" si="0"/>
        <v>5</v>
      </c>
      <c r="F12" s="124">
        <f>+hist_inven_agr!Y18</f>
        <v>5</v>
      </c>
      <c r="G12" s="124">
        <f t="shared" si="1"/>
        <v>5</v>
      </c>
      <c r="H12" s="124">
        <f>+hist_inven_agr!R18</f>
        <v>5</v>
      </c>
      <c r="I12" s="124">
        <f t="shared" si="2"/>
        <v>5</v>
      </c>
      <c r="J12" s="124">
        <f>+hist_inven_agr!K18</f>
        <v>5</v>
      </c>
      <c r="K12" s="124">
        <f t="shared" si="3"/>
        <v>5</v>
      </c>
      <c r="L12" s="125">
        <f>+hist_inven_agr!D18</f>
        <v>5</v>
      </c>
    </row>
    <row r="13" spans="3:12">
      <c r="C13" s="132" t="s">
        <v>77</v>
      </c>
      <c r="D13" s="134">
        <f>+hist_inven_agr!AF19</f>
        <v>8</v>
      </c>
      <c r="E13" s="124">
        <f t="shared" si="0"/>
        <v>8</v>
      </c>
      <c r="F13" s="124">
        <f>+hist_inven_agr!Y19</f>
        <v>8</v>
      </c>
      <c r="G13" s="124">
        <f t="shared" si="1"/>
        <v>8</v>
      </c>
      <c r="H13" s="124">
        <f>+hist_inven_agr!R19</f>
        <v>8</v>
      </c>
      <c r="I13" s="124">
        <f t="shared" si="2"/>
        <v>8</v>
      </c>
      <c r="J13" s="124">
        <f>+hist_inven_agr!K19</f>
        <v>8</v>
      </c>
      <c r="K13" s="124">
        <f t="shared" si="3"/>
        <v>8</v>
      </c>
      <c r="L13" s="125">
        <f>+hist_inven_agr!D19</f>
        <v>8</v>
      </c>
    </row>
    <row r="14" spans="3:12">
      <c r="C14" s="131" t="s">
        <v>80</v>
      </c>
      <c r="D14" s="134">
        <f>+hist_inven_agr!AF20</f>
        <v>18</v>
      </c>
      <c r="E14" s="124">
        <f t="shared" si="0"/>
        <v>18</v>
      </c>
      <c r="F14" s="124">
        <f>+hist_inven_agr!Y20</f>
        <v>18</v>
      </c>
      <c r="G14" s="124">
        <f t="shared" si="1"/>
        <v>18</v>
      </c>
      <c r="H14" s="124">
        <f>+hist_inven_agr!R20</f>
        <v>18</v>
      </c>
      <c r="I14" s="124">
        <f t="shared" si="2"/>
        <v>18</v>
      </c>
      <c r="J14" s="124">
        <f>+hist_inven_agr!K20</f>
        <v>18</v>
      </c>
      <c r="K14" s="124">
        <f t="shared" si="3"/>
        <v>18</v>
      </c>
      <c r="L14" s="125">
        <f>+hist_inven_agr!D20</f>
        <v>18</v>
      </c>
    </row>
    <row r="15" spans="3:12">
      <c r="C15" s="131" t="s">
        <v>81</v>
      </c>
      <c r="D15" s="134">
        <f>+hist_inven_agr!AF21</f>
        <v>10</v>
      </c>
      <c r="E15" s="124">
        <f t="shared" si="0"/>
        <v>10</v>
      </c>
      <c r="F15" s="124">
        <f>+hist_inven_agr!Y21</f>
        <v>10</v>
      </c>
      <c r="G15" s="124">
        <f t="shared" si="1"/>
        <v>10</v>
      </c>
      <c r="H15" s="124">
        <f>+hist_inven_agr!R21</f>
        <v>10</v>
      </c>
      <c r="I15" s="124">
        <f t="shared" si="2"/>
        <v>10</v>
      </c>
      <c r="J15" s="124">
        <f>+hist_inven_agr!K21</f>
        <v>10</v>
      </c>
      <c r="K15" s="124">
        <f t="shared" si="3"/>
        <v>10</v>
      </c>
      <c r="L15" s="125">
        <f>+hist_inven_agr!D21</f>
        <v>10</v>
      </c>
    </row>
    <row r="16" spans="3:12">
      <c r="C16" s="131" t="s">
        <v>82</v>
      </c>
      <c r="D16" s="134">
        <f>+hist_inven_agr!AF22</f>
        <v>1</v>
      </c>
      <c r="E16" s="124">
        <f t="shared" si="0"/>
        <v>1</v>
      </c>
      <c r="F16" s="124">
        <f>+hist_inven_agr!Y22</f>
        <v>1</v>
      </c>
      <c r="G16" s="124">
        <f t="shared" si="1"/>
        <v>1</v>
      </c>
      <c r="H16" s="124">
        <f>+hist_inven_agr!R22</f>
        <v>1</v>
      </c>
      <c r="I16" s="124">
        <f t="shared" si="2"/>
        <v>1</v>
      </c>
      <c r="J16" s="124">
        <f>+hist_inven_agr!K22</f>
        <v>1</v>
      </c>
      <c r="K16" s="124">
        <f t="shared" si="3"/>
        <v>1</v>
      </c>
      <c r="L16" s="125">
        <f>+hist_inven_agr!D22</f>
        <v>1</v>
      </c>
    </row>
    <row r="17" spans="3:12">
      <c r="C17" s="131" t="s">
        <v>83</v>
      </c>
      <c r="D17" s="134" t="str">
        <f>+hist_inven_agr!AF23</f>
        <v>NA</v>
      </c>
      <c r="E17" s="124" t="e">
        <f t="shared" si="0"/>
        <v>#DIV/0!</v>
      </c>
      <c r="F17" s="124" t="str">
        <f>+hist_inven_agr!Y23</f>
        <v>NA</v>
      </c>
      <c r="G17" s="124" t="e">
        <f t="shared" si="1"/>
        <v>#DIV/0!</v>
      </c>
      <c r="H17" s="124" t="str">
        <f>+hist_inven_agr!R23</f>
        <v>NA</v>
      </c>
      <c r="I17" s="124" t="e">
        <f t="shared" si="2"/>
        <v>#DIV/0!</v>
      </c>
      <c r="J17" s="124" t="str">
        <f>+hist_inven_agr!K23</f>
        <v>NA</v>
      </c>
      <c r="K17" s="124" t="e">
        <f t="shared" si="3"/>
        <v>#DIV/0!</v>
      </c>
      <c r="L17" s="125" t="str">
        <f>+hist_inven_agr!D23</f>
        <v>NA</v>
      </c>
    </row>
    <row r="18" spans="3:12">
      <c r="C18" s="131" t="s">
        <v>85</v>
      </c>
      <c r="D18" s="134" t="str">
        <f>+hist_inven_agr!AF24</f>
        <v>NA</v>
      </c>
      <c r="E18" s="124" t="e">
        <f t="shared" si="0"/>
        <v>#DIV/0!</v>
      </c>
      <c r="F18" s="124" t="str">
        <f>+hist_inven_agr!Y24</f>
        <v>NA</v>
      </c>
      <c r="G18" s="124" t="e">
        <f t="shared" si="1"/>
        <v>#DIV/0!</v>
      </c>
      <c r="H18" s="124" t="str">
        <f>+hist_inven_agr!R24</f>
        <v>NA</v>
      </c>
      <c r="I18" s="124" t="e">
        <f t="shared" si="2"/>
        <v>#DIV/0!</v>
      </c>
      <c r="J18" s="124" t="str">
        <f>+hist_inven_agr!K24</f>
        <v>NA</v>
      </c>
      <c r="K18" s="124" t="e">
        <f t="shared" si="3"/>
        <v>#DIV/0!</v>
      </c>
      <c r="L18" s="125" t="str">
        <f>+hist_inven_agr!D24</f>
        <v>NA</v>
      </c>
    </row>
    <row r="19" spans="3:12">
      <c r="C19" s="131" t="s">
        <v>86</v>
      </c>
      <c r="D19" s="134" t="str">
        <f>+hist_inven_agr!AF25</f>
        <v>NA</v>
      </c>
      <c r="E19" s="124" t="e">
        <f t="shared" si="0"/>
        <v>#DIV/0!</v>
      </c>
      <c r="F19" s="124" t="str">
        <f>+hist_inven_agr!Y25</f>
        <v>NA</v>
      </c>
      <c r="G19" s="124" t="e">
        <f t="shared" si="1"/>
        <v>#DIV/0!</v>
      </c>
      <c r="H19" s="124" t="str">
        <f>+hist_inven_agr!R25</f>
        <v>NA</v>
      </c>
      <c r="I19" s="124" t="e">
        <f t="shared" si="2"/>
        <v>#DIV/0!</v>
      </c>
      <c r="J19" s="124" t="str">
        <f>+hist_inven_agr!K25</f>
        <v>NA</v>
      </c>
      <c r="K19" s="124" t="e">
        <f t="shared" si="3"/>
        <v>#DIV/0!</v>
      </c>
      <c r="L19" s="125" t="str">
        <f>+hist_inven_agr!D25</f>
        <v>NA</v>
      </c>
    </row>
    <row r="20" spans="3:12" ht="15" thickBot="1">
      <c r="C20" s="133" t="s">
        <v>87</v>
      </c>
      <c r="D20" s="135" t="str">
        <f>+hist_inven_agr!AF26</f>
        <v>NA</v>
      </c>
      <c r="E20" s="127" t="e">
        <f t="shared" si="0"/>
        <v>#DIV/0!</v>
      </c>
      <c r="F20" s="127" t="str">
        <f>+hist_inven_agr!Y26</f>
        <v>NA</v>
      </c>
      <c r="G20" s="127" t="e">
        <f t="shared" si="1"/>
        <v>#DIV/0!</v>
      </c>
      <c r="H20" s="127" t="str">
        <f>+hist_inven_agr!R26</f>
        <v>NA</v>
      </c>
      <c r="I20" s="127" t="e">
        <f t="shared" si="2"/>
        <v>#DIV/0!</v>
      </c>
      <c r="J20" s="127" t="str">
        <f>+hist_inven_agr!K26</f>
        <v>NA</v>
      </c>
      <c r="K20" s="127" t="e">
        <f t="shared" si="3"/>
        <v>#DIV/0!</v>
      </c>
      <c r="L20" s="128" t="str">
        <f>+hist_inven_agr!D26</f>
        <v>NA</v>
      </c>
    </row>
    <row r="21" spans="3:12">
      <c r="D21" s="126"/>
      <c r="E21" s="126"/>
      <c r="F21" s="126"/>
      <c r="G21" s="126"/>
      <c r="H21" s="126"/>
      <c r="I21" s="126"/>
      <c r="J21" s="126"/>
      <c r="K21" s="126"/>
      <c r="L21" s="12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669F6-27B0-4BE7-B1A8-15E906F6CF39}">
  <dimension ref="A1:I17"/>
  <sheetViews>
    <sheetView topLeftCell="C1" zoomScale="115" zoomScaleNormal="115" workbookViewId="0">
      <selection activeCell="E3" sqref="E3:I3"/>
    </sheetView>
  </sheetViews>
  <sheetFormatPr defaultColWidth="8.90625" defaultRowHeight="14.5"/>
  <cols>
    <col min="1" max="1" width="9.54296875" bestFit="1" customWidth="1"/>
    <col min="2" max="2" width="9.453125" bestFit="1" customWidth="1"/>
    <col min="3" max="3" width="57.08984375" bestFit="1" customWidth="1"/>
    <col min="4" max="4" width="21.54296875" bestFit="1" customWidth="1"/>
    <col min="5" max="5" width="22.90625" customWidth="1"/>
    <col min="6" max="6" width="23.453125" customWidth="1"/>
    <col min="7" max="7" width="17.08984375" customWidth="1"/>
    <col min="8" max="8" width="17.90625" customWidth="1"/>
    <col min="9" max="9" width="20.08984375" customWidth="1"/>
  </cols>
  <sheetData>
    <row r="1" spans="1:9" ht="42" thickBot="1">
      <c r="A1" s="141" t="s">
        <v>94</v>
      </c>
      <c r="B1" s="144" t="s">
        <v>30</v>
      </c>
      <c r="C1" s="144" t="s">
        <v>95</v>
      </c>
      <c r="D1" s="144" t="s">
        <v>96</v>
      </c>
      <c r="E1" s="140" t="s">
        <v>97</v>
      </c>
      <c r="F1" s="140" t="s">
        <v>98</v>
      </c>
      <c r="G1" s="140" t="s">
        <v>99</v>
      </c>
      <c r="H1" s="140" t="s">
        <v>100</v>
      </c>
      <c r="I1" s="140" t="s">
        <v>101</v>
      </c>
    </row>
    <row r="2" spans="1:9" ht="15" thickBot="1">
      <c r="A2" s="150"/>
      <c r="B2" s="151" t="s">
        <v>102</v>
      </c>
      <c r="C2" s="151" t="s">
        <v>102</v>
      </c>
      <c r="D2" s="151"/>
      <c r="E2" s="147">
        <v>16407.97306991239</v>
      </c>
      <c r="F2" s="147">
        <v>16461.799366133451</v>
      </c>
      <c r="G2" s="147">
        <v>16628.16</v>
      </c>
      <c r="H2" s="147">
        <v>16028.69</v>
      </c>
      <c r="I2" s="147">
        <v>15699.44</v>
      </c>
    </row>
    <row r="3" spans="1:9">
      <c r="A3" s="152" t="s">
        <v>103</v>
      </c>
      <c r="B3" s="153" t="s">
        <v>31</v>
      </c>
      <c r="C3" s="146" t="s">
        <v>104</v>
      </c>
      <c r="D3" s="154" t="s">
        <v>105</v>
      </c>
      <c r="E3" s="148">
        <v>10142.404603959869</v>
      </c>
      <c r="F3" s="148">
        <v>10147.972011607997</v>
      </c>
      <c r="G3" s="148">
        <v>10105.629999999999</v>
      </c>
      <c r="H3" s="148">
        <v>9788.8799999999992</v>
      </c>
      <c r="I3" s="148">
        <v>9572.64</v>
      </c>
    </row>
    <row r="4" spans="1:9">
      <c r="A4" s="152" t="s">
        <v>106</v>
      </c>
      <c r="B4" s="153" t="s">
        <v>31</v>
      </c>
      <c r="C4" s="146" t="s">
        <v>107</v>
      </c>
      <c r="D4" s="154" t="s">
        <v>105</v>
      </c>
      <c r="E4" s="149">
        <v>235.950871065401</v>
      </c>
      <c r="F4" s="149">
        <v>238.49378424472116</v>
      </c>
      <c r="G4" s="149">
        <v>245.1</v>
      </c>
      <c r="H4" s="149">
        <v>238.48</v>
      </c>
      <c r="I4" s="149">
        <v>239.03</v>
      </c>
    </row>
    <row r="5" spans="1:9">
      <c r="A5" s="152" t="s">
        <v>106</v>
      </c>
      <c r="B5" s="153" t="s">
        <v>31</v>
      </c>
      <c r="C5" s="146" t="s">
        <v>108</v>
      </c>
      <c r="D5" s="154" t="s">
        <v>109</v>
      </c>
      <c r="E5" s="149">
        <v>178.34123164075865</v>
      </c>
      <c r="F5" s="149">
        <v>173.97346597716151</v>
      </c>
      <c r="G5" s="149">
        <v>205.55</v>
      </c>
      <c r="H5" s="149">
        <v>186.66</v>
      </c>
      <c r="I5" s="149">
        <v>206.29</v>
      </c>
    </row>
    <row r="6" spans="1:9">
      <c r="A6" s="152" t="s">
        <v>110</v>
      </c>
      <c r="B6" s="153" t="s">
        <v>31</v>
      </c>
      <c r="C6" s="146" t="s">
        <v>111</v>
      </c>
      <c r="D6" s="154" t="s">
        <v>109</v>
      </c>
      <c r="E6" s="149">
        <v>88.532560946888267</v>
      </c>
      <c r="F6" s="149">
        <v>88.983402051285069</v>
      </c>
      <c r="G6" s="149">
        <v>105.5</v>
      </c>
      <c r="H6" s="149">
        <v>100.97</v>
      </c>
      <c r="I6" s="149">
        <v>106.2</v>
      </c>
    </row>
    <row r="7" spans="1:9">
      <c r="A7" s="155" t="s">
        <v>112</v>
      </c>
      <c r="B7" s="153" t="s">
        <v>31</v>
      </c>
      <c r="C7" s="145" t="s">
        <v>113</v>
      </c>
      <c r="D7" s="160" t="s">
        <v>114</v>
      </c>
      <c r="E7" s="149">
        <v>18.77360096021718</v>
      </c>
      <c r="F7" s="149">
        <v>21.117919741348189</v>
      </c>
      <c r="G7" s="149">
        <v>20.7</v>
      </c>
      <c r="H7" s="149">
        <v>19.510000000000002</v>
      </c>
      <c r="I7" s="149">
        <v>21.52</v>
      </c>
    </row>
    <row r="8" spans="1:9">
      <c r="A8" s="152" t="s">
        <v>115</v>
      </c>
      <c r="B8" s="153" t="s">
        <v>31</v>
      </c>
      <c r="C8" s="145" t="s">
        <v>116</v>
      </c>
      <c r="D8" s="160" t="s">
        <v>114</v>
      </c>
      <c r="E8" s="149">
        <v>202.62199613333337</v>
      </c>
      <c r="F8" s="149">
        <v>216.53591153333335</v>
      </c>
      <c r="G8" s="149">
        <v>215.79</v>
      </c>
      <c r="H8" s="149">
        <v>189.02</v>
      </c>
      <c r="I8" s="149">
        <v>187.2</v>
      </c>
    </row>
    <row r="9" spans="1:9">
      <c r="A9" s="152" t="s">
        <v>117</v>
      </c>
      <c r="B9" s="153" t="s">
        <v>31</v>
      </c>
      <c r="C9" s="146" t="s">
        <v>118</v>
      </c>
      <c r="D9" s="154" t="s">
        <v>109</v>
      </c>
      <c r="E9" s="148">
        <v>3875.73381679562</v>
      </c>
      <c r="F9" s="148">
        <v>3921.3042287226917</v>
      </c>
      <c r="G9" s="148">
        <v>4053.99</v>
      </c>
      <c r="H9" s="148">
        <v>3841.35</v>
      </c>
      <c r="I9" s="148">
        <v>3823.92</v>
      </c>
    </row>
    <row r="10" spans="1:9">
      <c r="A10" s="152" t="s">
        <v>119</v>
      </c>
      <c r="B10" s="153" t="s">
        <v>31</v>
      </c>
      <c r="C10" s="146" t="s">
        <v>120</v>
      </c>
      <c r="D10" s="158" t="s">
        <v>109</v>
      </c>
      <c r="E10" s="148">
        <v>1071.7980535807508</v>
      </c>
      <c r="F10" s="148">
        <v>1087.9974368434384</v>
      </c>
      <c r="G10" s="148">
        <v>1132</v>
      </c>
      <c r="H10" s="148">
        <v>1063.23</v>
      </c>
      <c r="I10" s="148">
        <v>1065.3599999999999</v>
      </c>
    </row>
    <row r="11" spans="1:9" ht="15" thickBot="1">
      <c r="A11" s="143" t="s">
        <v>121</v>
      </c>
      <c r="B11" s="153" t="s">
        <v>31</v>
      </c>
      <c r="C11" s="139" t="s">
        <v>122</v>
      </c>
      <c r="D11" s="156" t="s">
        <v>105</v>
      </c>
      <c r="E11" s="157">
        <v>542.22014572235241</v>
      </c>
      <c r="F11" s="157">
        <v>511.92294369015735</v>
      </c>
      <c r="G11" s="157">
        <v>488.43</v>
      </c>
      <c r="H11" s="157">
        <v>554.66999999999996</v>
      </c>
      <c r="I11" s="157">
        <v>430.27</v>
      </c>
    </row>
    <row r="12" spans="1:9" ht="15" thickBot="1">
      <c r="A12" s="143" t="s">
        <v>123</v>
      </c>
      <c r="B12" s="142" t="s">
        <v>31</v>
      </c>
      <c r="C12" s="139" t="s">
        <v>124</v>
      </c>
      <c r="D12" s="159" t="s">
        <v>125</v>
      </c>
      <c r="E12" s="157">
        <v>51.596189107200018</v>
      </c>
      <c r="F12" s="157">
        <v>53.498261721317547</v>
      </c>
      <c r="G12" s="157">
        <v>55.46</v>
      </c>
      <c r="H12" s="157">
        <v>45.93</v>
      </c>
      <c r="I12" s="157">
        <v>47.02</v>
      </c>
    </row>
    <row r="14" spans="1:9">
      <c r="D14" t="s">
        <v>126</v>
      </c>
      <c r="E14" s="161">
        <f>+SUM(E11,E9,E3,E4,E5,E6)</f>
        <v>15063.18323013089</v>
      </c>
      <c r="F14" s="161">
        <f t="shared" ref="F14:H14" si="0">+SUM(F11,F9,F3,F4,F5,F6)</f>
        <v>15082.649836294015</v>
      </c>
      <c r="G14" s="161">
        <f t="shared" si="0"/>
        <v>15204.199999999999</v>
      </c>
      <c r="H14" s="161">
        <f t="shared" si="0"/>
        <v>14711.009999999997</v>
      </c>
      <c r="I14" s="161">
        <f>+SUM(I11,I9,I3,I4,I5,I6)</f>
        <v>14378.350000000002</v>
      </c>
    </row>
    <row r="15" spans="1:9">
      <c r="E15" s="161">
        <f>+E4+E5</f>
        <v>414.29210270615965</v>
      </c>
      <c r="F15" s="161">
        <f>+F5+F4</f>
        <v>412.46725022188264</v>
      </c>
      <c r="G15" s="161">
        <f t="shared" ref="G15:I15" si="1">+G5+G4</f>
        <v>450.65</v>
      </c>
      <c r="H15" s="161">
        <f t="shared" si="1"/>
        <v>425.14</v>
      </c>
      <c r="I15" s="161">
        <f t="shared" si="1"/>
        <v>445.32</v>
      </c>
    </row>
    <row r="16" spans="1:9">
      <c r="D16" t="s">
        <v>127</v>
      </c>
      <c r="E16" s="161">
        <f>+E2-E14</f>
        <v>1344.7898397815006</v>
      </c>
      <c r="F16" s="161">
        <f t="shared" ref="F16:I16" si="2">+F2-F14</f>
        <v>1379.1495298394366</v>
      </c>
      <c r="G16" s="161">
        <f t="shared" si="2"/>
        <v>1423.9600000000009</v>
      </c>
      <c r="H16" s="161">
        <f t="shared" si="2"/>
        <v>1317.6800000000039</v>
      </c>
      <c r="I16" s="161">
        <f t="shared" si="2"/>
        <v>1321.0899999999983</v>
      </c>
    </row>
    <row r="17" spans="5:9">
      <c r="E17">
        <f>+E9/1000</f>
        <v>3.8757338167956199</v>
      </c>
      <c r="F17">
        <f t="shared" ref="F17:I17" si="3">+F9/1000</f>
        <v>3.9213042287226916</v>
      </c>
      <c r="G17">
        <f t="shared" si="3"/>
        <v>4.0539899999999998</v>
      </c>
      <c r="H17">
        <f t="shared" si="3"/>
        <v>3.8413499999999998</v>
      </c>
      <c r="I17">
        <f t="shared" si="3"/>
        <v>3.8239200000000002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8C7D9-3D63-461D-ABCD-276120DA51CB}">
  <dimension ref="A1:F19"/>
  <sheetViews>
    <sheetView workbookViewId="0">
      <selection activeCell="C9" sqref="A2:C9"/>
    </sheetView>
  </sheetViews>
  <sheetFormatPr defaultColWidth="10.90625" defaultRowHeight="14.5"/>
  <cols>
    <col min="1" max="1" width="17.54296875" customWidth="1"/>
  </cols>
  <sheetData>
    <row r="1" spans="1:6">
      <c r="A1" s="400" t="s">
        <v>215</v>
      </c>
      <c r="B1" s="400">
        <v>2010</v>
      </c>
      <c r="C1" s="400">
        <v>2012</v>
      </c>
      <c r="D1" s="400">
        <v>2014</v>
      </c>
      <c r="E1" s="400">
        <v>2016</v>
      </c>
      <c r="F1" s="400">
        <v>2018</v>
      </c>
    </row>
    <row r="2" spans="1:6">
      <c r="A2" s="400" t="s">
        <v>216</v>
      </c>
      <c r="B2" s="401">
        <v>16.38</v>
      </c>
      <c r="C2" s="401">
        <v>16.329999999999998</v>
      </c>
      <c r="D2" s="401">
        <v>15.18</v>
      </c>
      <c r="E2" s="401">
        <v>15.25</v>
      </c>
      <c r="F2" s="401">
        <v>15.09</v>
      </c>
    </row>
    <row r="3" spans="1:6">
      <c r="A3" s="400" t="s">
        <v>89</v>
      </c>
      <c r="B3" s="401">
        <v>16.399999999999999</v>
      </c>
      <c r="C3" s="401">
        <v>16.46</v>
      </c>
      <c r="D3" s="401">
        <v>16.62</v>
      </c>
      <c r="E3" s="401">
        <v>16.027999999999999</v>
      </c>
      <c r="F3" s="401">
        <v>15.69</v>
      </c>
    </row>
    <row r="4" spans="1:6">
      <c r="D4" s="126"/>
    </row>
    <row r="5" spans="1:6" s="403" customFormat="1" ht="29">
      <c r="A5" s="402" t="s">
        <v>217</v>
      </c>
      <c r="B5" s="402">
        <v>2010</v>
      </c>
      <c r="C5" s="402">
        <v>2012</v>
      </c>
      <c r="D5" s="402">
        <v>2014</v>
      </c>
      <c r="E5" s="402">
        <v>2016</v>
      </c>
      <c r="F5" s="402">
        <v>2018</v>
      </c>
    </row>
    <row r="6" spans="1:6">
      <c r="A6" s="400" t="s">
        <v>216</v>
      </c>
      <c r="B6" s="401">
        <v>10.06</v>
      </c>
      <c r="C6" s="401">
        <v>10.06</v>
      </c>
      <c r="D6" s="401">
        <v>10.029999999999999</v>
      </c>
      <c r="E6" s="401">
        <v>9.73</v>
      </c>
      <c r="F6" s="401">
        <v>9.52</v>
      </c>
    </row>
    <row r="7" spans="1:6">
      <c r="A7" s="400" t="s">
        <v>89</v>
      </c>
      <c r="B7" s="401">
        <f>+GENERAL_SUMMARY!E3/1000</f>
        <v>10.14240460395987</v>
      </c>
      <c r="C7" s="401">
        <f>+GENERAL_SUMMARY!F3/1000</f>
        <v>10.147972011607997</v>
      </c>
      <c r="D7" s="401">
        <f>+GENERAL_SUMMARY!G3/1000</f>
        <v>10.10563</v>
      </c>
      <c r="E7" s="401">
        <f>+GENERAL_SUMMARY!H3/1000</f>
        <v>9.7888799999999989</v>
      </c>
      <c r="F7" s="401">
        <f>+GENERAL_SUMMARY!I3/1000</f>
        <v>9.5726399999999998</v>
      </c>
    </row>
    <row r="9" spans="1:6" s="403" customFormat="1" ht="29">
      <c r="A9" s="402" t="s">
        <v>218</v>
      </c>
      <c r="B9" s="402">
        <v>2010</v>
      </c>
      <c r="C9" s="402">
        <v>2012</v>
      </c>
      <c r="D9" s="402">
        <v>2014</v>
      </c>
      <c r="E9" s="402">
        <v>2016</v>
      </c>
      <c r="F9" s="402">
        <v>2018</v>
      </c>
    </row>
    <row r="10" spans="1:6">
      <c r="A10" s="400" t="s">
        <v>216</v>
      </c>
      <c r="B10" s="401">
        <v>0.4</v>
      </c>
      <c r="C10" s="401">
        <v>0.39</v>
      </c>
      <c r="D10" s="401">
        <v>0.45</v>
      </c>
      <c r="E10" s="401">
        <v>0.41</v>
      </c>
      <c r="F10" s="401">
        <v>0.45</v>
      </c>
    </row>
    <row r="11" spans="1:6">
      <c r="A11" s="400" t="s">
        <v>89</v>
      </c>
      <c r="B11" s="401">
        <f>+(GENERAL_SUMMARY!E4+GENERAL_SUMMARY!E5)/1000</f>
        <v>0.41429210270615963</v>
      </c>
      <c r="C11" s="401">
        <f>+(GENERAL_SUMMARY!F4+GENERAL_SUMMARY!F5)/1000</f>
        <v>0.41246725022188263</v>
      </c>
      <c r="D11" s="401">
        <f>+(GENERAL_SUMMARY!G4+GENERAL_SUMMARY!G5)/1000</f>
        <v>0.45065</v>
      </c>
      <c r="E11" s="401">
        <f>+(GENERAL_SUMMARY!H4+GENERAL_SUMMARY!H5)/1000</f>
        <v>0.42513999999999996</v>
      </c>
      <c r="F11" s="401">
        <f>+(GENERAL_SUMMARY!I4+GENERAL_SUMMARY!I5)/1000</f>
        <v>0.44531999999999999</v>
      </c>
    </row>
    <row r="13" spans="1:6" s="403" customFormat="1" ht="29">
      <c r="A13" s="402" t="s">
        <v>219</v>
      </c>
      <c r="B13" s="402">
        <v>2010</v>
      </c>
      <c r="C13" s="402">
        <v>2012</v>
      </c>
      <c r="D13" s="402">
        <v>2014</v>
      </c>
      <c r="E13" s="402">
        <v>2016</v>
      </c>
      <c r="F13" s="402">
        <v>2018</v>
      </c>
    </row>
    <row r="14" spans="1:6">
      <c r="A14" s="400" t="s">
        <v>216</v>
      </c>
      <c r="B14" s="401">
        <v>7.0000000000000007E-2</v>
      </c>
      <c r="C14" s="401">
        <v>7.0000000000000007E-2</v>
      </c>
      <c r="D14" s="401">
        <v>0.08</v>
      </c>
      <c r="E14" s="401">
        <v>0.08</v>
      </c>
      <c r="F14" s="401">
        <v>0.09</v>
      </c>
    </row>
    <row r="15" spans="1:6">
      <c r="A15" s="400" t="s">
        <v>89</v>
      </c>
      <c r="B15" s="401">
        <f>+GENERAL_SUMMARY!E6/1000</f>
        <v>8.8532560946888272E-2</v>
      </c>
      <c r="C15" s="401">
        <f>+GENERAL_SUMMARY!F6/1000</f>
        <v>8.8983402051285063E-2</v>
      </c>
      <c r="D15" s="401">
        <f>+GENERAL_SUMMARY!G6/1000</f>
        <v>0.1055</v>
      </c>
      <c r="E15" s="401">
        <f>+GENERAL_SUMMARY!H6/1000</f>
        <v>0.10097</v>
      </c>
      <c r="F15" s="401">
        <f>+GENERAL_SUMMARY!I6/1000</f>
        <v>0.1062</v>
      </c>
    </row>
    <row r="17" spans="1:6" s="403" customFormat="1" ht="29">
      <c r="A17" s="402" t="s">
        <v>220</v>
      </c>
      <c r="B17" s="402">
        <v>2010</v>
      </c>
      <c r="C17" s="402">
        <v>2012</v>
      </c>
      <c r="D17" s="402">
        <v>2014</v>
      </c>
      <c r="E17" s="402">
        <v>2016</v>
      </c>
      <c r="F17" s="402">
        <v>2018</v>
      </c>
    </row>
    <row r="18" spans="1:6">
      <c r="A18" s="400" t="s">
        <v>216</v>
      </c>
      <c r="B18" s="401">
        <v>3.98</v>
      </c>
      <c r="C18" s="401">
        <v>3.92</v>
      </c>
      <c r="D18" s="404">
        <v>2.71</v>
      </c>
      <c r="E18" s="404">
        <v>3.16</v>
      </c>
      <c r="F18" s="404">
        <v>3.28</v>
      </c>
    </row>
    <row r="19" spans="1:6">
      <c r="A19" s="400" t="s">
        <v>89</v>
      </c>
      <c r="B19" s="401">
        <f>+GENERAL_SUMMARY!E9/1000</f>
        <v>3.8757338167956199</v>
      </c>
      <c r="C19" s="401">
        <f>+GENERAL_SUMMARY!F9/1000</f>
        <v>3.9213042287226916</v>
      </c>
      <c r="D19" s="404">
        <f>+GENERAL_SUMMARY!G9/1000</f>
        <v>4.0539899999999998</v>
      </c>
      <c r="E19" s="404">
        <f>+GENERAL_SUMMARY!H9/1000</f>
        <v>3.8413499999999998</v>
      </c>
      <c r="F19" s="404">
        <f>+GENERAL_SUMMARY!I9/1000</f>
        <v>3.8239200000000002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9B277A-D422-41EF-9323-17535FFE0DE1}">
  <dimension ref="A1:F20"/>
  <sheetViews>
    <sheetView tabSelected="1" workbookViewId="0">
      <selection activeCell="F1" sqref="A1:F20"/>
    </sheetView>
  </sheetViews>
  <sheetFormatPr defaultColWidth="10.90625" defaultRowHeight="14.5"/>
  <cols>
    <col min="1" max="1" width="17.54296875" customWidth="1"/>
  </cols>
  <sheetData>
    <row r="1" spans="1:6">
      <c r="A1" s="518" t="s">
        <v>215</v>
      </c>
      <c r="B1" s="519">
        <v>2010</v>
      </c>
      <c r="C1" s="519">
        <v>2012</v>
      </c>
      <c r="D1" s="519">
        <v>2014</v>
      </c>
      <c r="E1" s="519">
        <v>2016</v>
      </c>
      <c r="F1" s="520">
        <v>2018</v>
      </c>
    </row>
    <row r="2" spans="1:6">
      <c r="A2" s="521" t="s">
        <v>216</v>
      </c>
      <c r="B2" s="506">
        <v>16.38</v>
      </c>
      <c r="C2" s="506">
        <v>16.329999999999998</v>
      </c>
      <c r="D2" s="506">
        <v>15.18</v>
      </c>
      <c r="E2" s="506">
        <v>15.25</v>
      </c>
      <c r="F2" s="507">
        <v>15.09</v>
      </c>
    </row>
    <row r="3" spans="1:6">
      <c r="A3" s="521" t="s">
        <v>89</v>
      </c>
      <c r="B3" s="506">
        <v>16.399999999999999</v>
      </c>
      <c r="C3" s="506">
        <v>16.46</v>
      </c>
      <c r="D3" s="506">
        <v>16.62</v>
      </c>
      <c r="E3" s="506">
        <v>16.027999999999999</v>
      </c>
      <c r="F3" s="507">
        <v>15.69</v>
      </c>
    </row>
    <row r="4" spans="1:6" ht="15" thickBot="1">
      <c r="A4" s="521" t="s">
        <v>221</v>
      </c>
      <c r="B4" s="525">
        <f>+(B2-B3)/B3</f>
        <v>-1.2195121951219254E-3</v>
      </c>
      <c r="C4" s="525">
        <f t="shared" ref="C4" si="0">+(C2-C3)/C3</f>
        <v>-7.8979343863914073E-3</v>
      </c>
      <c r="D4" s="525">
        <f t="shared" ref="D4" si="1">+(D2-D3)/D3</f>
        <v>-8.6642599277978405E-2</v>
      </c>
      <c r="E4" s="525">
        <f t="shared" ref="E4" si="2">+(E2-E3)/E3</f>
        <v>-4.8540054903918065E-2</v>
      </c>
      <c r="F4" s="526">
        <f t="shared" ref="F4" si="3">+(F2-F3)/F3</f>
        <v>-3.8240917782026748E-2</v>
      </c>
    </row>
    <row r="5" spans="1:6" s="403" customFormat="1" ht="29">
      <c r="A5" s="511" t="s">
        <v>217</v>
      </c>
      <c r="B5" s="512">
        <v>2010</v>
      </c>
      <c r="C5" s="512">
        <v>2012</v>
      </c>
      <c r="D5" s="512">
        <v>2014</v>
      </c>
      <c r="E5" s="512">
        <v>2016</v>
      </c>
      <c r="F5" s="513">
        <v>2018</v>
      </c>
    </row>
    <row r="6" spans="1:6">
      <c r="A6" s="522" t="s">
        <v>216</v>
      </c>
      <c r="B6" s="514">
        <v>10.06</v>
      </c>
      <c r="C6" s="514">
        <v>10.06</v>
      </c>
      <c r="D6" s="514">
        <v>10.029999999999999</v>
      </c>
      <c r="E6" s="514">
        <v>9.73</v>
      </c>
      <c r="F6" s="515">
        <v>9.52</v>
      </c>
    </row>
    <row r="7" spans="1:6">
      <c r="A7" s="522" t="s">
        <v>89</v>
      </c>
      <c r="B7" s="514">
        <f>+GENERAL_SUMMARY!E3/1000</f>
        <v>10.14240460395987</v>
      </c>
      <c r="C7" s="514">
        <f>+GENERAL_SUMMARY!F3/1000</f>
        <v>10.147972011607997</v>
      </c>
      <c r="D7" s="514">
        <f>+GENERAL_SUMMARY!G3/1000</f>
        <v>10.10563</v>
      </c>
      <c r="E7" s="514">
        <f>+GENERAL_SUMMARY!H3/1000</f>
        <v>9.7888799999999989</v>
      </c>
      <c r="F7" s="515">
        <f>+GENERAL_SUMMARY!I3/1000</f>
        <v>9.5726399999999998</v>
      </c>
    </row>
    <row r="8" spans="1:6" ht="15" thickBot="1">
      <c r="A8" s="523" t="s">
        <v>221</v>
      </c>
      <c r="B8" s="527">
        <f>+(B6-B7)/B7</f>
        <v>-8.1247600719553392E-3</v>
      </c>
      <c r="C8" s="527">
        <f t="shared" ref="C8" si="4">+(C6-C7)/C7</f>
        <v>-8.6689253288605925E-3</v>
      </c>
      <c r="D8" s="527">
        <f t="shared" ref="D8" si="5">+(D6-D7)/D7</f>
        <v>-7.4839470671299374E-3</v>
      </c>
      <c r="E8" s="527">
        <f t="shared" ref="E8" si="6">+(E6-E7)/E7</f>
        <v>-6.014988435857677E-3</v>
      </c>
      <c r="F8" s="528">
        <f t="shared" ref="F8" si="7">+(F6-F7)/F7</f>
        <v>-5.4990054990055248E-3</v>
      </c>
    </row>
    <row r="9" spans="1:6" s="403" customFormat="1" ht="29">
      <c r="A9" s="508" t="s">
        <v>218</v>
      </c>
      <c r="B9" s="509">
        <v>2010</v>
      </c>
      <c r="C9" s="509">
        <v>2012</v>
      </c>
      <c r="D9" s="509">
        <v>2014</v>
      </c>
      <c r="E9" s="509">
        <v>2016</v>
      </c>
      <c r="F9" s="510">
        <v>2018</v>
      </c>
    </row>
    <row r="10" spans="1:6">
      <c r="A10" s="521" t="s">
        <v>216</v>
      </c>
      <c r="B10" s="506">
        <v>0.4</v>
      </c>
      <c r="C10" s="506">
        <v>0.39</v>
      </c>
      <c r="D10" s="506">
        <v>0.45</v>
      </c>
      <c r="E10" s="506">
        <v>0.41</v>
      </c>
      <c r="F10" s="507">
        <v>0.45</v>
      </c>
    </row>
    <row r="11" spans="1:6">
      <c r="A11" s="521" t="s">
        <v>89</v>
      </c>
      <c r="B11" s="506">
        <f>+(GENERAL_SUMMARY!E4+GENERAL_SUMMARY!E5)/1000</f>
        <v>0.41429210270615963</v>
      </c>
      <c r="C11" s="506">
        <f>+(GENERAL_SUMMARY!F4+GENERAL_SUMMARY!F5)/1000</f>
        <v>0.41246725022188263</v>
      </c>
      <c r="D11" s="506">
        <f>+(GENERAL_SUMMARY!G4+GENERAL_SUMMARY!G5)/1000</f>
        <v>0.45065</v>
      </c>
      <c r="E11" s="506">
        <f>+(GENERAL_SUMMARY!H4+GENERAL_SUMMARY!H5)/1000</f>
        <v>0.42513999999999996</v>
      </c>
      <c r="F11" s="507">
        <f>+(GENERAL_SUMMARY!I4+GENERAL_SUMMARY!I5)/1000</f>
        <v>0.44531999999999999</v>
      </c>
    </row>
    <row r="12" spans="1:6" ht="15" thickBot="1">
      <c r="A12" s="524" t="s">
        <v>221</v>
      </c>
      <c r="B12" s="529">
        <f>+(B10-B11)/B11</f>
        <v>-3.4497646980966967E-2</v>
      </c>
      <c r="C12" s="529">
        <f t="shared" ref="C12" si="8">+(C10-C11)/C11</f>
        <v>-5.4470385733162048E-2</v>
      </c>
      <c r="D12" s="529">
        <f t="shared" ref="D12" si="9">+(D10-D11)/D11</f>
        <v>-1.4423610340618749E-3</v>
      </c>
      <c r="E12" s="529">
        <f t="shared" ref="E12" si="10">+(E10-E11)/E11</f>
        <v>-3.5611798466387512E-2</v>
      </c>
      <c r="F12" s="530">
        <f t="shared" ref="F12" si="11">+(F10-F11)/F11</f>
        <v>1.0509296685529546E-2</v>
      </c>
    </row>
    <row r="13" spans="1:6" s="403" customFormat="1" ht="29">
      <c r="A13" s="511" t="s">
        <v>219</v>
      </c>
      <c r="B13" s="512">
        <v>2010</v>
      </c>
      <c r="C13" s="512">
        <v>2012</v>
      </c>
      <c r="D13" s="512">
        <v>2014</v>
      </c>
      <c r="E13" s="512">
        <v>2016</v>
      </c>
      <c r="F13" s="513">
        <v>2018</v>
      </c>
    </row>
    <row r="14" spans="1:6">
      <c r="A14" s="522" t="s">
        <v>216</v>
      </c>
      <c r="B14" s="514">
        <v>7.0000000000000007E-2</v>
      </c>
      <c r="C14" s="514">
        <v>7.0000000000000007E-2</v>
      </c>
      <c r="D14" s="514">
        <v>0.08</v>
      </c>
      <c r="E14" s="514">
        <v>0.08</v>
      </c>
      <c r="F14" s="515">
        <v>0.09</v>
      </c>
    </row>
    <row r="15" spans="1:6">
      <c r="A15" s="522" t="s">
        <v>89</v>
      </c>
      <c r="B15" s="514">
        <f>+GENERAL_SUMMARY!E6/1000</f>
        <v>8.8532560946888272E-2</v>
      </c>
      <c r="C15" s="514">
        <f>+GENERAL_SUMMARY!F6/1000</f>
        <v>8.8983402051285063E-2</v>
      </c>
      <c r="D15" s="514">
        <f>+GENERAL_SUMMARY!G6/1000</f>
        <v>0.1055</v>
      </c>
      <c r="E15" s="514">
        <f>+GENERAL_SUMMARY!H6/1000</f>
        <v>0.10097</v>
      </c>
      <c r="F15" s="515">
        <f>+GENERAL_SUMMARY!I6/1000</f>
        <v>0.1062</v>
      </c>
    </row>
    <row r="16" spans="1:6" ht="15" thickBot="1">
      <c r="A16" s="523" t="s">
        <v>221</v>
      </c>
      <c r="B16" s="531">
        <f>+(B14-B15)/B15</f>
        <v>-0.20933045140314158</v>
      </c>
      <c r="C16" s="531">
        <f t="shared" ref="C16" si="12">+(C14-C15)/C15</f>
        <v>-0.21333643818589992</v>
      </c>
      <c r="D16" s="531">
        <f t="shared" ref="D16" si="13">+(D14-D15)/D15</f>
        <v>-0.24170616113744073</v>
      </c>
      <c r="E16" s="531">
        <f t="shared" ref="E16" si="14">+(E14-E15)/E15</f>
        <v>-0.20768545112409628</v>
      </c>
      <c r="F16" s="532">
        <f t="shared" ref="F16" si="15">+(F14-F15)/F15</f>
        <v>-0.152542372881356</v>
      </c>
    </row>
    <row r="17" spans="1:6" s="403" customFormat="1" ht="29">
      <c r="A17" s="508" t="s">
        <v>220</v>
      </c>
      <c r="B17" s="509">
        <v>2010</v>
      </c>
      <c r="C17" s="509">
        <v>2012</v>
      </c>
      <c r="D17" s="509">
        <v>2014</v>
      </c>
      <c r="E17" s="509">
        <v>2016</v>
      </c>
      <c r="F17" s="510">
        <v>2018</v>
      </c>
    </row>
    <row r="18" spans="1:6">
      <c r="A18" s="521" t="s">
        <v>216</v>
      </c>
      <c r="B18" s="506">
        <v>3.98</v>
      </c>
      <c r="C18" s="506">
        <v>3.92</v>
      </c>
      <c r="D18" s="516">
        <v>2.71</v>
      </c>
      <c r="E18" s="516">
        <v>3.16</v>
      </c>
      <c r="F18" s="517">
        <v>3.28</v>
      </c>
    </row>
    <row r="19" spans="1:6">
      <c r="A19" s="521" t="s">
        <v>89</v>
      </c>
      <c r="B19" s="506">
        <f>+GENERAL_SUMMARY!E9/1000</f>
        <v>3.8757338167956199</v>
      </c>
      <c r="C19" s="506">
        <f>+GENERAL_SUMMARY!F9/1000</f>
        <v>3.9213042287226916</v>
      </c>
      <c r="D19" s="516">
        <f>+GENERAL_SUMMARY!G9/1000</f>
        <v>4.0539899999999998</v>
      </c>
      <c r="E19" s="516">
        <f>+GENERAL_SUMMARY!H9/1000</f>
        <v>3.8413499999999998</v>
      </c>
      <c r="F19" s="517">
        <f>+GENERAL_SUMMARY!I9/1000</f>
        <v>3.8239200000000002</v>
      </c>
    </row>
    <row r="20" spans="1:6" ht="15" thickBot="1">
      <c r="A20" s="524" t="s">
        <v>221</v>
      </c>
      <c r="B20" s="529">
        <f>+(B18-B19)/B19</f>
        <v>2.6902307571417611E-2</v>
      </c>
      <c r="C20" s="529">
        <f t="shared" ref="C20:F20" si="16">+(C18-C19)/C19</f>
        <v>-3.3260074878619679E-4</v>
      </c>
      <c r="D20" s="529">
        <f t="shared" si="16"/>
        <v>-0.33152277139312131</v>
      </c>
      <c r="E20" s="529">
        <f t="shared" si="16"/>
        <v>-0.17737253830033706</v>
      </c>
      <c r="F20" s="530">
        <f t="shared" si="16"/>
        <v>-0.14224146948680944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84214-A588-4293-BA69-A2865D55E978}">
  <sheetPr>
    <tabColor theme="9"/>
  </sheetPr>
  <dimension ref="A1:AM63"/>
  <sheetViews>
    <sheetView topLeftCell="K37" zoomScale="70" zoomScaleNormal="70" workbookViewId="0">
      <selection activeCell="W53" sqref="W53"/>
    </sheetView>
  </sheetViews>
  <sheetFormatPr defaultColWidth="8.90625" defaultRowHeight="14.5"/>
  <cols>
    <col min="1" max="1" width="21.08984375" bestFit="1" customWidth="1"/>
    <col min="2" max="2" width="38.453125" bestFit="1" customWidth="1"/>
    <col min="3" max="3" width="13" customWidth="1"/>
    <col min="4" max="4" width="15.54296875" bestFit="1" customWidth="1"/>
    <col min="5" max="5" width="14.08984375" bestFit="1" customWidth="1"/>
    <col min="6" max="6" width="14.90625" bestFit="1" customWidth="1"/>
    <col min="7" max="7" width="16.08984375" bestFit="1" customWidth="1"/>
    <col min="9" max="9" width="21.08984375" bestFit="1" customWidth="1"/>
    <col min="10" max="10" width="36.90625" bestFit="1" customWidth="1"/>
    <col min="11" max="11" width="10.08984375" bestFit="1" customWidth="1"/>
    <col min="12" max="12" width="15.54296875" bestFit="1" customWidth="1"/>
    <col min="13" max="13" width="14.08984375" bestFit="1" customWidth="1"/>
    <col min="14" max="14" width="14.90625" bestFit="1" customWidth="1"/>
    <col min="15" max="15" width="16.08984375" bestFit="1" customWidth="1"/>
    <col min="17" max="17" width="21.08984375" bestFit="1" customWidth="1"/>
    <col min="18" max="18" width="36.90625" bestFit="1" customWidth="1"/>
    <col min="19" max="19" width="10.08984375" bestFit="1" customWidth="1"/>
    <col min="20" max="20" width="16.08984375" bestFit="1" customWidth="1"/>
    <col min="21" max="22" width="14.90625" bestFit="1" customWidth="1"/>
    <col min="23" max="23" width="15.54296875" bestFit="1" customWidth="1"/>
    <col min="25" max="25" width="21.08984375" bestFit="1" customWidth="1"/>
    <col min="26" max="26" width="36.90625" bestFit="1" customWidth="1"/>
    <col min="27" max="27" width="10.08984375" bestFit="1" customWidth="1"/>
    <col min="28" max="28" width="16.08984375" bestFit="1" customWidth="1"/>
    <col min="29" max="30" width="14.90625" bestFit="1" customWidth="1"/>
    <col min="31" max="31" width="15.08984375" bestFit="1" customWidth="1"/>
    <col min="33" max="33" width="21.08984375" bestFit="1" customWidth="1"/>
    <col min="34" max="34" width="36.90625" bestFit="1" customWidth="1"/>
    <col min="35" max="35" width="10.08984375" bestFit="1" customWidth="1"/>
    <col min="36" max="36" width="16.08984375" bestFit="1" customWidth="1"/>
    <col min="37" max="38" width="14.90625" bestFit="1" customWidth="1"/>
    <col min="39" max="39" width="15.08984375" bestFit="1" customWidth="1"/>
  </cols>
  <sheetData>
    <row r="1" spans="1:39">
      <c r="A1" s="162" t="s">
        <v>128</v>
      </c>
      <c r="B1" s="449" t="s">
        <v>129</v>
      </c>
      <c r="C1" s="450"/>
      <c r="D1" s="450"/>
      <c r="E1" s="451"/>
      <c r="F1" s="163"/>
      <c r="G1" s="163"/>
      <c r="I1" s="162" t="s">
        <v>128</v>
      </c>
      <c r="J1" s="449" t="s">
        <v>129</v>
      </c>
      <c r="K1" s="450"/>
      <c r="L1" s="450"/>
      <c r="M1" s="451"/>
      <c r="N1" s="197"/>
      <c r="O1" s="197"/>
      <c r="Q1" s="162" t="s">
        <v>128</v>
      </c>
      <c r="R1" s="449" t="s">
        <v>129</v>
      </c>
      <c r="S1" s="450"/>
      <c r="T1" s="450"/>
      <c r="U1" s="451"/>
      <c r="V1" s="197"/>
      <c r="W1" s="197"/>
      <c r="Y1" s="231" t="s">
        <v>128</v>
      </c>
      <c r="Z1" s="473" t="s">
        <v>129</v>
      </c>
      <c r="AA1" s="434"/>
      <c r="AB1" s="434"/>
      <c r="AC1" s="435"/>
      <c r="AD1" s="230"/>
      <c r="AE1" s="230"/>
      <c r="AG1" s="162" t="s">
        <v>128</v>
      </c>
      <c r="AH1" s="456" t="s">
        <v>129</v>
      </c>
      <c r="AI1" s="457"/>
      <c r="AJ1" s="457"/>
      <c r="AK1" s="457"/>
      <c r="AL1" s="197"/>
      <c r="AM1" s="197"/>
    </row>
    <row r="2" spans="1:39">
      <c r="A2" s="162" t="s">
        <v>130</v>
      </c>
      <c r="B2" s="449">
        <v>2018</v>
      </c>
      <c r="C2" s="450"/>
      <c r="D2" s="450"/>
      <c r="E2" s="451"/>
      <c r="F2" s="163"/>
      <c r="G2" s="163"/>
      <c r="I2" s="162" t="s">
        <v>130</v>
      </c>
      <c r="J2" s="449">
        <v>2016</v>
      </c>
      <c r="K2" s="450"/>
      <c r="L2" s="450"/>
      <c r="M2" s="451"/>
      <c r="N2" s="197"/>
      <c r="O2" s="197"/>
      <c r="Q2" s="162" t="s">
        <v>130</v>
      </c>
      <c r="R2" s="449">
        <v>2014</v>
      </c>
      <c r="S2" s="450"/>
      <c r="T2" s="450"/>
      <c r="U2" s="451"/>
      <c r="V2" s="197"/>
      <c r="W2" s="197"/>
      <c r="Y2" s="231" t="s">
        <v>130</v>
      </c>
      <c r="Z2" s="473">
        <v>2012</v>
      </c>
      <c r="AA2" s="434"/>
      <c r="AB2" s="434"/>
      <c r="AC2" s="435"/>
      <c r="AD2" s="230"/>
      <c r="AE2" s="230"/>
      <c r="AG2" s="162" t="s">
        <v>130</v>
      </c>
      <c r="AH2" s="456">
        <v>2010</v>
      </c>
      <c r="AI2" s="456"/>
      <c r="AJ2" s="456"/>
      <c r="AK2" s="456"/>
      <c r="AL2" s="197"/>
      <c r="AM2" s="197"/>
    </row>
    <row r="3" spans="1:39">
      <c r="A3" s="162" t="s">
        <v>131</v>
      </c>
      <c r="B3" s="449" t="s">
        <v>132</v>
      </c>
      <c r="C3" s="450"/>
      <c r="D3" s="450"/>
      <c r="E3" s="451"/>
      <c r="F3" s="163"/>
      <c r="G3" s="163"/>
      <c r="I3" s="162" t="s">
        <v>131</v>
      </c>
      <c r="J3" s="449" t="s">
        <v>132</v>
      </c>
      <c r="K3" s="450"/>
      <c r="L3" s="450"/>
      <c r="M3" s="451"/>
      <c r="N3" s="197"/>
      <c r="O3" s="197"/>
      <c r="Q3" s="162" t="s">
        <v>131</v>
      </c>
      <c r="R3" s="449" t="s">
        <v>132</v>
      </c>
      <c r="S3" s="450"/>
      <c r="T3" s="450"/>
      <c r="U3" s="451"/>
      <c r="V3" s="197"/>
      <c r="W3" s="197"/>
      <c r="Y3" s="231" t="s">
        <v>131</v>
      </c>
      <c r="Z3" s="473" t="s">
        <v>132</v>
      </c>
      <c r="AA3" s="434"/>
      <c r="AB3" s="434"/>
      <c r="AC3" s="435"/>
      <c r="AD3" s="230"/>
      <c r="AE3" s="230"/>
      <c r="AG3" s="162" t="s">
        <v>131</v>
      </c>
      <c r="AH3" s="456" t="s">
        <v>132</v>
      </c>
      <c r="AI3" s="457"/>
      <c r="AJ3" s="457"/>
      <c r="AK3" s="457"/>
      <c r="AL3" s="197"/>
      <c r="AM3" s="197"/>
    </row>
    <row r="4" spans="1:39">
      <c r="A4" s="162" t="s">
        <v>133</v>
      </c>
      <c r="B4" s="449" t="s">
        <v>134</v>
      </c>
      <c r="C4" s="450"/>
      <c r="D4" s="450"/>
      <c r="E4" s="451"/>
      <c r="F4" s="163"/>
      <c r="G4" s="163"/>
      <c r="I4" s="162" t="s">
        <v>133</v>
      </c>
      <c r="J4" s="449" t="s">
        <v>134</v>
      </c>
      <c r="K4" s="450"/>
      <c r="L4" s="450"/>
      <c r="M4" s="451"/>
      <c r="N4" s="197"/>
      <c r="O4" s="197"/>
      <c r="Q4" s="162" t="s">
        <v>133</v>
      </c>
      <c r="R4" s="449" t="s">
        <v>134</v>
      </c>
      <c r="S4" s="450"/>
      <c r="T4" s="450"/>
      <c r="U4" s="451"/>
      <c r="V4" s="197"/>
      <c r="W4" s="197"/>
      <c r="Y4" s="231" t="s">
        <v>133</v>
      </c>
      <c r="Z4" s="473" t="s">
        <v>134</v>
      </c>
      <c r="AA4" s="434"/>
      <c r="AB4" s="434"/>
      <c r="AC4" s="435"/>
      <c r="AD4" s="230"/>
      <c r="AE4" s="230"/>
      <c r="AG4" s="162" t="s">
        <v>133</v>
      </c>
      <c r="AH4" s="456" t="s">
        <v>134</v>
      </c>
      <c r="AI4" s="457"/>
      <c r="AJ4" s="457"/>
      <c r="AK4" s="457"/>
      <c r="AL4" s="197"/>
      <c r="AM4" s="197"/>
    </row>
    <row r="5" spans="1:39">
      <c r="A5" s="495" t="s">
        <v>135</v>
      </c>
      <c r="B5" s="496"/>
      <c r="C5" s="497" t="s">
        <v>136</v>
      </c>
      <c r="D5" s="500" t="s">
        <v>137</v>
      </c>
      <c r="E5" s="501"/>
      <c r="F5" s="501"/>
      <c r="G5" s="502"/>
      <c r="I5" s="471" t="s">
        <v>135</v>
      </c>
      <c r="J5" s="472"/>
      <c r="K5" s="468" t="s">
        <v>136</v>
      </c>
      <c r="L5" s="446" t="s">
        <v>137</v>
      </c>
      <c r="M5" s="466"/>
      <c r="N5" s="466"/>
      <c r="O5" s="467"/>
      <c r="Q5" s="471" t="s">
        <v>135</v>
      </c>
      <c r="R5" s="472"/>
      <c r="S5" s="468" t="s">
        <v>136</v>
      </c>
      <c r="T5" s="446" t="s">
        <v>137</v>
      </c>
      <c r="U5" s="466"/>
      <c r="V5" s="466"/>
      <c r="W5" s="467"/>
      <c r="Y5" s="474" t="s">
        <v>135</v>
      </c>
      <c r="Z5" s="435"/>
      <c r="AA5" s="475" t="s">
        <v>136</v>
      </c>
      <c r="AB5" s="477" t="s">
        <v>138</v>
      </c>
      <c r="AC5" s="434"/>
      <c r="AD5" s="434"/>
      <c r="AE5" s="435"/>
      <c r="AG5" s="458" t="s">
        <v>135</v>
      </c>
      <c r="AH5" s="458"/>
      <c r="AI5" s="459" t="s">
        <v>136</v>
      </c>
      <c r="AJ5" s="446" t="s">
        <v>137</v>
      </c>
      <c r="AK5" s="447"/>
      <c r="AL5" s="447"/>
      <c r="AM5" s="448"/>
    </row>
    <row r="6" spans="1:39">
      <c r="A6" s="487" t="s">
        <v>139</v>
      </c>
      <c r="B6" s="487" t="s">
        <v>140</v>
      </c>
      <c r="C6" s="498"/>
      <c r="D6" s="487" t="s">
        <v>141</v>
      </c>
      <c r="E6" s="487" t="s">
        <v>142</v>
      </c>
      <c r="F6" s="487" t="s">
        <v>143</v>
      </c>
      <c r="G6" s="487" t="s">
        <v>144</v>
      </c>
      <c r="I6" s="444" t="s">
        <v>139</v>
      </c>
      <c r="J6" s="444" t="s">
        <v>140</v>
      </c>
      <c r="K6" s="469"/>
      <c r="L6" s="444" t="s">
        <v>141</v>
      </c>
      <c r="M6" s="444" t="s">
        <v>142</v>
      </c>
      <c r="N6" s="444" t="s">
        <v>143</v>
      </c>
      <c r="O6" s="444" t="s">
        <v>144</v>
      </c>
      <c r="Q6" s="444" t="s">
        <v>139</v>
      </c>
      <c r="R6" s="444" t="s">
        <v>140</v>
      </c>
      <c r="S6" s="469"/>
      <c r="T6" s="444" t="s">
        <v>141</v>
      </c>
      <c r="U6" s="444" t="s">
        <v>142</v>
      </c>
      <c r="V6" s="444" t="s">
        <v>143</v>
      </c>
      <c r="W6" s="444" t="s">
        <v>144</v>
      </c>
      <c r="Y6" s="478" t="s">
        <v>139</v>
      </c>
      <c r="Z6" s="478" t="s">
        <v>140</v>
      </c>
      <c r="AA6" s="476"/>
      <c r="AB6" s="478" t="s">
        <v>141</v>
      </c>
      <c r="AC6" s="478" t="s">
        <v>142</v>
      </c>
      <c r="AD6" s="478" t="s">
        <v>143</v>
      </c>
      <c r="AE6" s="478" t="s">
        <v>145</v>
      </c>
      <c r="AG6" s="454" t="s">
        <v>139</v>
      </c>
      <c r="AH6" s="454" t="s">
        <v>140</v>
      </c>
      <c r="AI6" s="460"/>
      <c r="AJ6" s="444" t="s">
        <v>141</v>
      </c>
      <c r="AK6" s="444" t="s">
        <v>142</v>
      </c>
      <c r="AL6" s="444" t="s">
        <v>143</v>
      </c>
      <c r="AM6" s="444" t="s">
        <v>144</v>
      </c>
    </row>
    <row r="7" spans="1:39" ht="15" thickBot="1">
      <c r="A7" s="488"/>
      <c r="B7" s="488"/>
      <c r="C7" s="499"/>
      <c r="D7" s="488"/>
      <c r="E7" s="488"/>
      <c r="F7" s="488"/>
      <c r="G7" s="488"/>
      <c r="I7" s="486"/>
      <c r="J7" s="486"/>
      <c r="K7" s="470"/>
      <c r="L7" s="486"/>
      <c r="M7" s="486"/>
      <c r="N7" s="486"/>
      <c r="O7" s="486"/>
      <c r="Q7" s="486"/>
      <c r="R7" s="486"/>
      <c r="S7" s="470"/>
      <c r="T7" s="486"/>
      <c r="U7" s="486"/>
      <c r="V7" s="486"/>
      <c r="W7" s="486"/>
      <c r="Y7" s="476"/>
      <c r="Z7" s="476"/>
      <c r="AA7" s="476"/>
      <c r="AB7" s="476"/>
      <c r="AC7" s="476"/>
      <c r="AD7" s="476"/>
      <c r="AE7" s="476"/>
      <c r="AG7" s="455"/>
      <c r="AH7" s="455"/>
      <c r="AI7" s="461"/>
      <c r="AJ7" s="445"/>
      <c r="AK7" s="445"/>
      <c r="AL7" s="445"/>
      <c r="AM7" s="445"/>
    </row>
    <row r="8" spans="1:39" ht="15" thickBot="1">
      <c r="A8" s="164" t="s">
        <v>146</v>
      </c>
      <c r="B8" s="164" t="s">
        <v>146</v>
      </c>
      <c r="C8" s="165" t="s">
        <v>147</v>
      </c>
      <c r="D8" s="166">
        <v>24396295.731521755</v>
      </c>
      <c r="E8" s="167" t="s">
        <v>148</v>
      </c>
      <c r="F8" s="167" t="s">
        <v>149</v>
      </c>
      <c r="G8" s="168">
        <v>-24396295.731521755</v>
      </c>
      <c r="I8" s="213" t="s">
        <v>146</v>
      </c>
      <c r="J8" s="213" t="s">
        <v>146</v>
      </c>
      <c r="K8" s="214" t="s">
        <v>147</v>
      </c>
      <c r="L8" s="198">
        <v>22177417.835771818</v>
      </c>
      <c r="M8" s="199" t="s">
        <v>148</v>
      </c>
      <c r="N8" s="199" t="s">
        <v>149</v>
      </c>
      <c r="O8" s="221">
        <v>-22177417.835771818</v>
      </c>
      <c r="Q8" s="213" t="s">
        <v>146</v>
      </c>
      <c r="R8" s="213" t="s">
        <v>146</v>
      </c>
      <c r="S8" s="214" t="s">
        <v>147</v>
      </c>
      <c r="T8" s="198">
        <v>21046173.704907432</v>
      </c>
      <c r="U8" s="199" t="s">
        <v>148</v>
      </c>
      <c r="V8" s="199" t="s">
        <v>149</v>
      </c>
      <c r="W8" s="221">
        <v>-21046173.704907432</v>
      </c>
      <c r="Y8" s="232" t="s">
        <v>146</v>
      </c>
      <c r="Z8" s="232" t="s">
        <v>146</v>
      </c>
      <c r="AA8" s="233" t="s">
        <v>147</v>
      </c>
      <c r="AB8" s="234">
        <v>17143416.109999999</v>
      </c>
      <c r="AC8" s="235" t="s">
        <v>148</v>
      </c>
      <c r="AD8" s="235" t="s">
        <v>149</v>
      </c>
      <c r="AE8" s="236">
        <v>-17143416.109999999</v>
      </c>
      <c r="AG8" s="213" t="s">
        <v>146</v>
      </c>
      <c r="AH8" s="213" t="s">
        <v>146</v>
      </c>
      <c r="AI8" s="214" t="s">
        <v>147</v>
      </c>
      <c r="AJ8" s="198">
        <v>14855079.907077752</v>
      </c>
      <c r="AK8" s="199" t="s">
        <v>148</v>
      </c>
      <c r="AL8" s="199" t="s">
        <v>149</v>
      </c>
      <c r="AM8" s="221">
        <v>-14855079.907077752</v>
      </c>
    </row>
    <row r="9" spans="1:39" ht="26.4" customHeight="1" thickBot="1">
      <c r="A9" s="169" t="s">
        <v>150</v>
      </c>
      <c r="B9" s="164" t="s">
        <v>146</v>
      </c>
      <c r="C9" s="165" t="s">
        <v>151</v>
      </c>
      <c r="D9" s="170">
        <v>194221.10605325998</v>
      </c>
      <c r="E9" s="171" t="s">
        <v>149</v>
      </c>
      <c r="F9" s="171" t="s">
        <v>149</v>
      </c>
      <c r="G9" s="168">
        <v>-194221.10605325998</v>
      </c>
      <c r="I9" s="215" t="s">
        <v>150</v>
      </c>
      <c r="J9" s="213" t="s">
        <v>146</v>
      </c>
      <c r="K9" s="214" t="s">
        <v>151</v>
      </c>
      <c r="L9" s="200">
        <v>106102.33004799999</v>
      </c>
      <c r="M9" s="201" t="s">
        <v>149</v>
      </c>
      <c r="N9" s="201" t="s">
        <v>149</v>
      </c>
      <c r="O9" s="221">
        <v>-106102.33004799999</v>
      </c>
      <c r="Q9" s="215" t="s">
        <v>150</v>
      </c>
      <c r="R9" s="213" t="s">
        <v>146</v>
      </c>
      <c r="S9" s="214" t="s">
        <v>151</v>
      </c>
      <c r="T9" s="200">
        <v>256555.92076399995</v>
      </c>
      <c r="U9" s="201" t="s">
        <v>149</v>
      </c>
      <c r="V9" s="201" t="s">
        <v>149</v>
      </c>
      <c r="W9" s="221">
        <v>-256555.92076399995</v>
      </c>
      <c r="Y9" s="237" t="s">
        <v>150</v>
      </c>
      <c r="Z9" s="232" t="s">
        <v>146</v>
      </c>
      <c r="AA9" s="233" t="s">
        <v>151</v>
      </c>
      <c r="AB9" s="238">
        <v>256555.92079999999</v>
      </c>
      <c r="AC9" s="239" t="s">
        <v>149</v>
      </c>
      <c r="AD9" s="239" t="s">
        <v>149</v>
      </c>
      <c r="AE9" s="236">
        <v>-256555.92079999999</v>
      </c>
      <c r="AG9" s="215" t="s">
        <v>150</v>
      </c>
      <c r="AH9" s="213" t="s">
        <v>146</v>
      </c>
      <c r="AI9" s="214" t="s">
        <v>151</v>
      </c>
      <c r="AJ9" s="200">
        <v>256555.92076399995</v>
      </c>
      <c r="AK9" s="201" t="s">
        <v>149</v>
      </c>
      <c r="AL9" s="201" t="s">
        <v>149</v>
      </c>
      <c r="AM9" s="221">
        <v>-256555.92076399995</v>
      </c>
    </row>
    <row r="10" spans="1:39" ht="15" thickBot="1">
      <c r="A10" s="172" t="s">
        <v>152</v>
      </c>
      <c r="B10" s="164" t="s">
        <v>146</v>
      </c>
      <c r="C10" s="165" t="s">
        <v>151</v>
      </c>
      <c r="D10" s="173">
        <v>56154.536500919996</v>
      </c>
      <c r="E10" s="174" t="s">
        <v>149</v>
      </c>
      <c r="F10" s="174" t="s">
        <v>149</v>
      </c>
      <c r="G10" s="168">
        <v>-56154.536500919996</v>
      </c>
      <c r="I10" s="216" t="s">
        <v>152</v>
      </c>
      <c r="J10" s="213" t="s">
        <v>146</v>
      </c>
      <c r="K10" s="214" t="s">
        <v>151</v>
      </c>
      <c r="L10" s="202">
        <v>63434.267658666649</v>
      </c>
      <c r="M10" s="203" t="s">
        <v>149</v>
      </c>
      <c r="N10" s="203" t="s">
        <v>149</v>
      </c>
      <c r="O10" s="221">
        <v>-63434.267658666649</v>
      </c>
      <c r="Q10" s="216" t="s">
        <v>152</v>
      </c>
      <c r="R10" s="213" t="s">
        <v>146</v>
      </c>
      <c r="S10" s="214" t="s">
        <v>151</v>
      </c>
      <c r="T10" s="202">
        <v>36746.449167999999</v>
      </c>
      <c r="U10" s="203" t="s">
        <v>149</v>
      </c>
      <c r="V10" s="203" t="s">
        <v>149</v>
      </c>
      <c r="W10" s="221">
        <v>-36746.449167999999</v>
      </c>
      <c r="Y10" s="240" t="s">
        <v>152</v>
      </c>
      <c r="Z10" s="232" t="s">
        <v>146</v>
      </c>
      <c r="AA10" s="233" t="s">
        <v>151</v>
      </c>
      <c r="AB10" s="241">
        <v>36746.44917</v>
      </c>
      <c r="AC10" s="242" t="s">
        <v>149</v>
      </c>
      <c r="AD10" s="242" t="s">
        <v>149</v>
      </c>
      <c r="AE10" s="236">
        <v>-36746.44917</v>
      </c>
      <c r="AG10" s="216" t="s">
        <v>152</v>
      </c>
      <c r="AH10" s="213" t="s">
        <v>146</v>
      </c>
      <c r="AI10" s="214" t="s">
        <v>151</v>
      </c>
      <c r="AJ10" s="202">
        <v>36746.449167999999</v>
      </c>
      <c r="AK10" s="203" t="s">
        <v>149</v>
      </c>
      <c r="AL10" s="203" t="s">
        <v>149</v>
      </c>
      <c r="AM10" s="221">
        <v>-36746.449167999999</v>
      </c>
    </row>
    <row r="11" spans="1:39" ht="15" thickBot="1">
      <c r="A11" s="172" t="s">
        <v>153</v>
      </c>
      <c r="B11" s="164" t="s">
        <v>146</v>
      </c>
      <c r="C11" s="165" t="s">
        <v>151</v>
      </c>
      <c r="D11" s="173">
        <v>827.70768365999993</v>
      </c>
      <c r="E11" s="174" t="s">
        <v>149</v>
      </c>
      <c r="F11" s="174" t="s">
        <v>149</v>
      </c>
      <c r="G11" s="168">
        <v>-827.70768365999993</v>
      </c>
      <c r="I11" s="216" t="s">
        <v>153</v>
      </c>
      <c r="J11" s="213" t="s">
        <v>146</v>
      </c>
      <c r="K11" s="214" t="s">
        <v>151</v>
      </c>
      <c r="L11" s="202">
        <v>831.45939066666654</v>
      </c>
      <c r="M11" s="203" t="s">
        <v>149</v>
      </c>
      <c r="N11" s="203" t="s">
        <v>149</v>
      </c>
      <c r="O11" s="221">
        <v>-831.45939066666654</v>
      </c>
      <c r="Q11" s="216" t="s">
        <v>153</v>
      </c>
      <c r="R11" s="213" t="s">
        <v>146</v>
      </c>
      <c r="S11" s="214" t="s">
        <v>151</v>
      </c>
      <c r="T11" s="202">
        <v>750.34140133333335</v>
      </c>
      <c r="U11" s="203" t="s">
        <v>149</v>
      </c>
      <c r="V11" s="203" t="s">
        <v>149</v>
      </c>
      <c r="W11" s="221">
        <v>-750.34140133333335</v>
      </c>
      <c r="Y11" s="240" t="s">
        <v>153</v>
      </c>
      <c r="Z11" s="232" t="s">
        <v>146</v>
      </c>
      <c r="AA11" s="233" t="s">
        <v>151</v>
      </c>
      <c r="AB11" s="241">
        <v>750.34140130000003</v>
      </c>
      <c r="AC11" s="242" t="s">
        <v>149</v>
      </c>
      <c r="AD11" s="242" t="s">
        <v>149</v>
      </c>
      <c r="AE11" s="236">
        <v>-750.34140130000003</v>
      </c>
      <c r="AG11" s="216" t="s">
        <v>153</v>
      </c>
      <c r="AH11" s="213" t="s">
        <v>146</v>
      </c>
      <c r="AI11" s="214" t="s">
        <v>151</v>
      </c>
      <c r="AJ11" s="202">
        <v>750.34140133333335</v>
      </c>
      <c r="AK11" s="203" t="s">
        <v>149</v>
      </c>
      <c r="AL11" s="203" t="s">
        <v>149</v>
      </c>
      <c r="AM11" s="221">
        <v>-750.34140133333335</v>
      </c>
    </row>
    <row r="12" spans="1:39" ht="15" thickBot="1">
      <c r="A12" s="172" t="s">
        <v>154</v>
      </c>
      <c r="B12" s="164" t="s">
        <v>146</v>
      </c>
      <c r="C12" s="165" t="s">
        <v>151</v>
      </c>
      <c r="D12" s="173">
        <v>0</v>
      </c>
      <c r="E12" s="174" t="s">
        <v>149</v>
      </c>
      <c r="F12" s="174" t="s">
        <v>149</v>
      </c>
      <c r="G12" s="168">
        <v>0</v>
      </c>
      <c r="I12" s="216" t="s">
        <v>154</v>
      </c>
      <c r="J12" s="213" t="s">
        <v>146</v>
      </c>
      <c r="K12" s="214" t="s">
        <v>151</v>
      </c>
      <c r="L12" s="202">
        <v>0</v>
      </c>
      <c r="M12" s="203" t="s">
        <v>149</v>
      </c>
      <c r="N12" s="203" t="s">
        <v>149</v>
      </c>
      <c r="O12" s="221">
        <v>0</v>
      </c>
      <c r="Q12" s="216" t="s">
        <v>154</v>
      </c>
      <c r="R12" s="213" t="s">
        <v>146</v>
      </c>
      <c r="S12" s="214" t="s">
        <v>151</v>
      </c>
      <c r="T12" s="202">
        <v>0</v>
      </c>
      <c r="U12" s="203" t="s">
        <v>149</v>
      </c>
      <c r="V12" s="203" t="s">
        <v>149</v>
      </c>
      <c r="W12" s="221">
        <v>0</v>
      </c>
      <c r="Y12" s="240" t="s">
        <v>154</v>
      </c>
      <c r="Z12" s="232" t="s">
        <v>146</v>
      </c>
      <c r="AA12" s="233" t="s">
        <v>151</v>
      </c>
      <c r="AB12" s="241">
        <v>0</v>
      </c>
      <c r="AC12" s="242" t="s">
        <v>149</v>
      </c>
      <c r="AD12" s="242" t="s">
        <v>149</v>
      </c>
      <c r="AE12" s="236">
        <v>0</v>
      </c>
      <c r="AG12" s="216" t="s">
        <v>154</v>
      </c>
      <c r="AH12" s="213" t="s">
        <v>146</v>
      </c>
      <c r="AI12" s="214" t="s">
        <v>151</v>
      </c>
      <c r="AJ12" s="202">
        <v>0</v>
      </c>
      <c r="AK12" s="203" t="s">
        <v>149</v>
      </c>
      <c r="AL12" s="203" t="s">
        <v>149</v>
      </c>
      <c r="AM12" s="221">
        <v>0</v>
      </c>
    </row>
    <row r="13" spans="1:39" ht="15" thickBot="1">
      <c r="A13" s="175" t="s">
        <v>155</v>
      </c>
      <c r="B13" s="164" t="s">
        <v>146</v>
      </c>
      <c r="C13" s="165" t="s">
        <v>151</v>
      </c>
      <c r="D13" s="173">
        <v>2078.85127164</v>
      </c>
      <c r="E13" s="174" t="s">
        <v>149</v>
      </c>
      <c r="F13" s="174" t="s">
        <v>149</v>
      </c>
      <c r="G13" s="168">
        <v>-2078.85127164</v>
      </c>
      <c r="I13" s="217" t="s">
        <v>155</v>
      </c>
      <c r="J13" s="213" t="s">
        <v>146</v>
      </c>
      <c r="K13" s="214" t="s">
        <v>151</v>
      </c>
      <c r="L13" s="202">
        <v>466.42843866666664</v>
      </c>
      <c r="M13" s="203" t="s">
        <v>149</v>
      </c>
      <c r="N13" s="203" t="s">
        <v>149</v>
      </c>
      <c r="O13" s="221">
        <v>-466.42843866666664</v>
      </c>
      <c r="Q13" s="217" t="s">
        <v>155</v>
      </c>
      <c r="R13" s="213" t="s">
        <v>146</v>
      </c>
      <c r="S13" s="214" t="s">
        <v>151</v>
      </c>
      <c r="T13" s="202">
        <v>162.23597866666665</v>
      </c>
      <c r="U13" s="203" t="s">
        <v>149</v>
      </c>
      <c r="V13" s="203" t="s">
        <v>149</v>
      </c>
      <c r="W13" s="221">
        <v>-162.23597866666665</v>
      </c>
      <c r="Y13" s="243" t="s">
        <v>155</v>
      </c>
      <c r="Z13" s="232" t="s">
        <v>146</v>
      </c>
      <c r="AA13" s="233" t="s">
        <v>151</v>
      </c>
      <c r="AB13" s="241">
        <v>162.2359787</v>
      </c>
      <c r="AC13" s="242" t="s">
        <v>149</v>
      </c>
      <c r="AD13" s="242" t="s">
        <v>149</v>
      </c>
      <c r="AE13" s="236">
        <v>-162.2359787</v>
      </c>
      <c r="AG13" s="217" t="s">
        <v>155</v>
      </c>
      <c r="AH13" s="213" t="s">
        <v>146</v>
      </c>
      <c r="AI13" s="214" t="s">
        <v>151</v>
      </c>
      <c r="AJ13" s="202">
        <v>162.23597866666665</v>
      </c>
      <c r="AK13" s="203" t="s">
        <v>149</v>
      </c>
      <c r="AL13" s="203" t="s">
        <v>149</v>
      </c>
      <c r="AM13" s="221">
        <v>-162.23597866666665</v>
      </c>
    </row>
    <row r="14" spans="1:39" ht="15" thickBot="1">
      <c r="A14" s="176"/>
      <c r="B14" s="177" t="s">
        <v>156</v>
      </c>
      <c r="C14" s="178"/>
      <c r="D14" s="179">
        <v>24649577.933031235</v>
      </c>
      <c r="E14" s="180" t="s">
        <v>149</v>
      </c>
      <c r="F14" s="180" t="s">
        <v>149</v>
      </c>
      <c r="G14" s="179">
        <v>-24649577.933031235</v>
      </c>
      <c r="I14" s="207"/>
      <c r="J14" s="208" t="s">
        <v>156</v>
      </c>
      <c r="K14" s="209"/>
      <c r="L14" s="210">
        <v>22348252.321307816</v>
      </c>
      <c r="M14" s="211" t="s">
        <v>149</v>
      </c>
      <c r="N14" s="211" t="s">
        <v>149</v>
      </c>
      <c r="O14" s="210">
        <v>-22348252.321307816</v>
      </c>
      <c r="Q14" s="207"/>
      <c r="R14" s="208" t="s">
        <v>156</v>
      </c>
      <c r="S14" s="209"/>
      <c r="T14" s="210">
        <v>21340388.652219433</v>
      </c>
      <c r="U14" s="211" t="s">
        <v>149</v>
      </c>
      <c r="V14" s="211" t="s">
        <v>149</v>
      </c>
      <c r="W14" s="210">
        <v>-21340388.652219433</v>
      </c>
      <c r="Y14" s="244"/>
      <c r="Z14" s="245" t="s">
        <v>156</v>
      </c>
      <c r="AA14" s="246"/>
      <c r="AB14" s="247">
        <v>17437631.059999999</v>
      </c>
      <c r="AC14" s="248" t="s">
        <v>149</v>
      </c>
      <c r="AD14" s="248" t="s">
        <v>149</v>
      </c>
      <c r="AE14" s="247">
        <v>-17437631.059999999</v>
      </c>
      <c r="AG14" s="207"/>
      <c r="AH14" s="208" t="s">
        <v>156</v>
      </c>
      <c r="AI14" s="209"/>
      <c r="AJ14" s="210">
        <v>15149294.854389751</v>
      </c>
      <c r="AK14" s="211" t="s">
        <v>149</v>
      </c>
      <c r="AL14" s="211" t="s">
        <v>149</v>
      </c>
      <c r="AM14" s="210">
        <v>-15149294.854389751</v>
      </c>
    </row>
    <row r="15" spans="1:39" ht="15" thickBot="1">
      <c r="A15" s="164" t="s">
        <v>157</v>
      </c>
      <c r="B15" s="181" t="s">
        <v>157</v>
      </c>
      <c r="C15" s="165" t="s">
        <v>158</v>
      </c>
      <c r="D15" s="167" t="s">
        <v>149</v>
      </c>
      <c r="E15" s="167" t="s">
        <v>149</v>
      </c>
      <c r="F15" s="167" t="s">
        <v>149</v>
      </c>
      <c r="G15" s="182" t="s">
        <v>149</v>
      </c>
      <c r="I15" s="213" t="s">
        <v>157</v>
      </c>
      <c r="J15" s="218" t="s">
        <v>157</v>
      </c>
      <c r="K15" s="214" t="s">
        <v>158</v>
      </c>
      <c r="L15" s="199" t="s">
        <v>149</v>
      </c>
      <c r="M15" s="199" t="s">
        <v>149</v>
      </c>
      <c r="N15" s="199" t="s">
        <v>149</v>
      </c>
      <c r="O15" s="222" t="s">
        <v>149</v>
      </c>
      <c r="Q15" s="213" t="s">
        <v>157</v>
      </c>
      <c r="R15" s="218" t="s">
        <v>157</v>
      </c>
      <c r="S15" s="214" t="s">
        <v>158</v>
      </c>
      <c r="T15" s="199" t="s">
        <v>149</v>
      </c>
      <c r="U15" s="199" t="s">
        <v>149</v>
      </c>
      <c r="V15" s="199" t="s">
        <v>149</v>
      </c>
      <c r="W15" s="222" t="s">
        <v>149</v>
      </c>
      <c r="Y15" s="232" t="s">
        <v>157</v>
      </c>
      <c r="Z15" s="250" t="s">
        <v>157</v>
      </c>
      <c r="AA15" s="233" t="s">
        <v>158</v>
      </c>
      <c r="AB15" s="235" t="s">
        <v>149</v>
      </c>
      <c r="AC15" s="235" t="s">
        <v>149</v>
      </c>
      <c r="AD15" s="235" t="s">
        <v>149</v>
      </c>
      <c r="AE15" s="251" t="s">
        <v>149</v>
      </c>
      <c r="AG15" s="213" t="s">
        <v>157</v>
      </c>
      <c r="AH15" s="218" t="s">
        <v>157</v>
      </c>
      <c r="AI15" s="214" t="s">
        <v>158</v>
      </c>
      <c r="AJ15" s="199" t="s">
        <v>149</v>
      </c>
      <c r="AK15" s="199" t="s">
        <v>149</v>
      </c>
      <c r="AL15" s="199" t="s">
        <v>149</v>
      </c>
      <c r="AM15" s="222" t="s">
        <v>149</v>
      </c>
    </row>
    <row r="16" spans="1:39" ht="15" thickBot="1">
      <c r="A16" s="183" t="s">
        <v>146</v>
      </c>
      <c r="B16" s="181" t="s">
        <v>157</v>
      </c>
      <c r="C16" s="165" t="s">
        <v>159</v>
      </c>
      <c r="D16" s="184">
        <v>-29952372.976897802</v>
      </c>
      <c r="E16" s="171">
        <v>-4144066.4770857003</v>
      </c>
      <c r="F16" s="171" t="s">
        <v>149</v>
      </c>
      <c r="G16" s="168">
        <v>34096439.453983501</v>
      </c>
      <c r="I16" s="219" t="s">
        <v>146</v>
      </c>
      <c r="J16" s="218" t="s">
        <v>157</v>
      </c>
      <c r="K16" s="214" t="s">
        <v>159</v>
      </c>
      <c r="L16" s="205">
        <v>-34702972.247341201</v>
      </c>
      <c r="M16" s="201">
        <v>-4768831.1997018</v>
      </c>
      <c r="N16" s="201" t="s">
        <v>149</v>
      </c>
      <c r="O16" s="221">
        <v>39471803.447043002</v>
      </c>
      <c r="Q16" s="219" t="s">
        <v>146</v>
      </c>
      <c r="R16" s="218" t="s">
        <v>157</v>
      </c>
      <c r="S16" s="214" t="s">
        <v>159</v>
      </c>
      <c r="T16" s="205">
        <v>-32640535.678011801</v>
      </c>
      <c r="U16" s="201">
        <v>-4837790.9254366998</v>
      </c>
      <c r="V16" s="201" t="s">
        <v>149</v>
      </c>
      <c r="W16" s="221">
        <v>37478326.603448503</v>
      </c>
      <c r="Y16" s="252" t="s">
        <v>146</v>
      </c>
      <c r="Z16" s="250" t="s">
        <v>157</v>
      </c>
      <c r="AA16" s="233" t="s">
        <v>159</v>
      </c>
      <c r="AB16" s="253">
        <v>-32640535.68</v>
      </c>
      <c r="AC16" s="239">
        <v>-4837790.9249999998</v>
      </c>
      <c r="AD16" s="239" t="s">
        <v>149</v>
      </c>
      <c r="AE16" s="236">
        <v>37478326.600000001</v>
      </c>
      <c r="AG16" s="219" t="s">
        <v>146</v>
      </c>
      <c r="AH16" s="218" t="s">
        <v>157</v>
      </c>
      <c r="AI16" s="214" t="s">
        <v>159</v>
      </c>
      <c r="AJ16" s="205">
        <v>-32640535.678011801</v>
      </c>
      <c r="AK16" s="201">
        <v>-4837790.9254366998</v>
      </c>
      <c r="AL16" s="201" t="s">
        <v>149</v>
      </c>
      <c r="AM16" s="221">
        <v>37478326.603448503</v>
      </c>
    </row>
    <row r="17" spans="1:39" ht="15" thickBot="1">
      <c r="A17" s="172" t="s">
        <v>152</v>
      </c>
      <c r="B17" s="181" t="s">
        <v>157</v>
      </c>
      <c r="C17" s="165" t="s">
        <v>159</v>
      </c>
      <c r="D17" s="185">
        <v>-1906905</v>
      </c>
      <c r="E17" s="171">
        <v>0</v>
      </c>
      <c r="F17" s="174" t="s">
        <v>149</v>
      </c>
      <c r="G17" s="168">
        <v>1906905</v>
      </c>
      <c r="I17" s="216" t="s">
        <v>152</v>
      </c>
      <c r="J17" s="218" t="s">
        <v>157</v>
      </c>
      <c r="K17" s="214" t="s">
        <v>159</v>
      </c>
      <c r="L17" s="206">
        <v>-6871944.5666666673</v>
      </c>
      <c r="M17" s="201">
        <v>0</v>
      </c>
      <c r="N17" s="203" t="s">
        <v>149</v>
      </c>
      <c r="O17" s="221">
        <v>6871944.5666666673</v>
      </c>
      <c r="Q17" s="216" t="s">
        <v>152</v>
      </c>
      <c r="R17" s="218" t="s">
        <v>157</v>
      </c>
      <c r="S17" s="214" t="s">
        <v>159</v>
      </c>
      <c r="T17" s="206">
        <v>-3129535.3833333333</v>
      </c>
      <c r="U17" s="201">
        <v>0</v>
      </c>
      <c r="V17" s="203" t="s">
        <v>149</v>
      </c>
      <c r="W17" s="221">
        <v>3129535.3833333333</v>
      </c>
      <c r="Y17" s="240" t="s">
        <v>152</v>
      </c>
      <c r="Z17" s="250" t="s">
        <v>157</v>
      </c>
      <c r="AA17" s="233" t="s">
        <v>159</v>
      </c>
      <c r="AB17" s="254">
        <v>-3129535.3829999999</v>
      </c>
      <c r="AC17" s="239">
        <v>0</v>
      </c>
      <c r="AD17" s="242" t="s">
        <v>149</v>
      </c>
      <c r="AE17" s="236">
        <v>3129535.3829999999</v>
      </c>
      <c r="AG17" s="216" t="s">
        <v>152</v>
      </c>
      <c r="AH17" s="218" t="s">
        <v>157</v>
      </c>
      <c r="AI17" s="214" t="s">
        <v>159</v>
      </c>
      <c r="AJ17" s="206">
        <v>-3129535.3833333333</v>
      </c>
      <c r="AK17" s="201">
        <v>0</v>
      </c>
      <c r="AL17" s="203" t="s">
        <v>149</v>
      </c>
      <c r="AM17" s="221">
        <v>3129535.3833333333</v>
      </c>
    </row>
    <row r="18" spans="1:39" ht="15" thickBot="1">
      <c r="A18" s="172" t="s">
        <v>153</v>
      </c>
      <c r="B18" s="181" t="s">
        <v>157</v>
      </c>
      <c r="C18" s="165" t="s">
        <v>159</v>
      </c>
      <c r="D18" s="173">
        <v>64167.245999999992</v>
      </c>
      <c r="E18" s="171">
        <v>0</v>
      </c>
      <c r="F18" s="174" t="s">
        <v>149</v>
      </c>
      <c r="G18" s="168">
        <v>-64167.245999999992</v>
      </c>
      <c r="I18" s="216" t="s">
        <v>153</v>
      </c>
      <c r="J18" s="218" t="s">
        <v>157</v>
      </c>
      <c r="K18" s="214" t="s">
        <v>159</v>
      </c>
      <c r="L18" s="202">
        <v>97396.728000000003</v>
      </c>
      <c r="M18" s="201">
        <v>0</v>
      </c>
      <c r="N18" s="203" t="s">
        <v>149</v>
      </c>
      <c r="O18" s="221">
        <v>-97396.728000000003</v>
      </c>
      <c r="Q18" s="216" t="s">
        <v>153</v>
      </c>
      <c r="R18" s="218" t="s">
        <v>157</v>
      </c>
      <c r="S18" s="214" t="s">
        <v>159</v>
      </c>
      <c r="T18" s="202">
        <v>79317.237999999998</v>
      </c>
      <c r="U18" s="201">
        <v>0</v>
      </c>
      <c r="V18" s="203" t="s">
        <v>149</v>
      </c>
      <c r="W18" s="221">
        <v>-79317.237999999998</v>
      </c>
      <c r="Y18" s="240" t="s">
        <v>153</v>
      </c>
      <c r="Z18" s="250" t="s">
        <v>157</v>
      </c>
      <c r="AA18" s="233" t="s">
        <v>159</v>
      </c>
      <c r="AB18" s="241">
        <v>79317.237999999998</v>
      </c>
      <c r="AC18" s="239">
        <v>0</v>
      </c>
      <c r="AD18" s="242" t="s">
        <v>149</v>
      </c>
      <c r="AE18" s="236">
        <v>-79317.237999999998</v>
      </c>
      <c r="AG18" s="216" t="s">
        <v>153</v>
      </c>
      <c r="AH18" s="218" t="s">
        <v>157</v>
      </c>
      <c r="AI18" s="214" t="s">
        <v>159</v>
      </c>
      <c r="AJ18" s="202">
        <v>79317.237999999998</v>
      </c>
      <c r="AK18" s="201">
        <v>0</v>
      </c>
      <c r="AL18" s="203" t="s">
        <v>149</v>
      </c>
      <c r="AM18" s="221">
        <v>-79317.237999999998</v>
      </c>
    </row>
    <row r="19" spans="1:39" ht="15" thickBot="1">
      <c r="A19" s="172" t="s">
        <v>154</v>
      </c>
      <c r="B19" s="181" t="s">
        <v>157</v>
      </c>
      <c r="C19" s="165" t="s">
        <v>159</v>
      </c>
      <c r="D19" s="173">
        <v>0</v>
      </c>
      <c r="E19" s="171">
        <v>0</v>
      </c>
      <c r="F19" s="174" t="s">
        <v>149</v>
      </c>
      <c r="G19" s="168">
        <v>0</v>
      </c>
      <c r="I19" s="216" t="s">
        <v>154</v>
      </c>
      <c r="J19" s="218" t="s">
        <v>157</v>
      </c>
      <c r="K19" s="214" t="s">
        <v>159</v>
      </c>
      <c r="L19" s="202">
        <v>0</v>
      </c>
      <c r="M19" s="201">
        <v>0</v>
      </c>
      <c r="N19" s="203" t="s">
        <v>149</v>
      </c>
      <c r="O19" s="221">
        <v>0</v>
      </c>
      <c r="Q19" s="216" t="s">
        <v>154</v>
      </c>
      <c r="R19" s="218" t="s">
        <v>157</v>
      </c>
      <c r="S19" s="214" t="s">
        <v>159</v>
      </c>
      <c r="T19" s="202">
        <v>0</v>
      </c>
      <c r="U19" s="201">
        <v>0</v>
      </c>
      <c r="V19" s="203" t="s">
        <v>149</v>
      </c>
      <c r="W19" s="221">
        <v>0</v>
      </c>
      <c r="Y19" s="240" t="s">
        <v>154</v>
      </c>
      <c r="Z19" s="250" t="s">
        <v>157</v>
      </c>
      <c r="AA19" s="233" t="s">
        <v>159</v>
      </c>
      <c r="AB19" s="241">
        <v>0</v>
      </c>
      <c r="AC19" s="239">
        <v>0</v>
      </c>
      <c r="AD19" s="242" t="s">
        <v>149</v>
      </c>
      <c r="AE19" s="236">
        <v>0</v>
      </c>
      <c r="AG19" s="216" t="s">
        <v>154</v>
      </c>
      <c r="AH19" s="218" t="s">
        <v>157</v>
      </c>
      <c r="AI19" s="214" t="s">
        <v>159</v>
      </c>
      <c r="AJ19" s="202">
        <v>0</v>
      </c>
      <c r="AK19" s="201">
        <v>0</v>
      </c>
      <c r="AL19" s="203" t="s">
        <v>149</v>
      </c>
      <c r="AM19" s="221">
        <v>0</v>
      </c>
    </row>
    <row r="20" spans="1:39" ht="15" thickBot="1">
      <c r="A20" s="175" t="s">
        <v>155</v>
      </c>
      <c r="B20" s="181" t="s">
        <v>157</v>
      </c>
      <c r="C20" s="165" t="s">
        <v>159</v>
      </c>
      <c r="D20" s="186">
        <v>14780.766000000001</v>
      </c>
      <c r="E20" s="171">
        <v>0</v>
      </c>
      <c r="F20" s="174" t="s">
        <v>149</v>
      </c>
      <c r="G20" s="168">
        <v>-14780.766000000001</v>
      </c>
      <c r="I20" s="217" t="s">
        <v>155</v>
      </c>
      <c r="J20" s="218" t="s">
        <v>157</v>
      </c>
      <c r="K20" s="214" t="s">
        <v>159</v>
      </c>
      <c r="L20" s="204">
        <v>87984.896999999997</v>
      </c>
      <c r="M20" s="201">
        <v>0</v>
      </c>
      <c r="N20" s="203" t="s">
        <v>149</v>
      </c>
      <c r="O20" s="221">
        <v>-87984.896999999997</v>
      </c>
      <c r="Q20" s="217" t="s">
        <v>155</v>
      </c>
      <c r="R20" s="218" t="s">
        <v>157</v>
      </c>
      <c r="S20" s="214" t="s">
        <v>159</v>
      </c>
      <c r="T20" s="204">
        <v>12207.624</v>
      </c>
      <c r="U20" s="201">
        <v>0</v>
      </c>
      <c r="V20" s="203" t="s">
        <v>149</v>
      </c>
      <c r="W20" s="221">
        <v>-12207.624</v>
      </c>
      <c r="Y20" s="243" t="s">
        <v>155</v>
      </c>
      <c r="Z20" s="250" t="s">
        <v>157</v>
      </c>
      <c r="AA20" s="233" t="s">
        <v>159</v>
      </c>
      <c r="AB20" s="255">
        <v>12207.624</v>
      </c>
      <c r="AC20" s="239">
        <v>0</v>
      </c>
      <c r="AD20" s="242" t="s">
        <v>149</v>
      </c>
      <c r="AE20" s="236">
        <v>-12207.624</v>
      </c>
      <c r="AG20" s="217" t="s">
        <v>155</v>
      </c>
      <c r="AH20" s="218" t="s">
        <v>157</v>
      </c>
      <c r="AI20" s="214" t="s">
        <v>159</v>
      </c>
      <c r="AJ20" s="204">
        <v>12207.624</v>
      </c>
      <c r="AK20" s="201">
        <v>0</v>
      </c>
      <c r="AL20" s="203" t="s">
        <v>149</v>
      </c>
      <c r="AM20" s="221">
        <v>-12207.624</v>
      </c>
    </row>
    <row r="21" spans="1:39" ht="15" thickBot="1">
      <c r="A21" s="176"/>
      <c r="B21" s="177" t="s">
        <v>160</v>
      </c>
      <c r="C21" s="178"/>
      <c r="D21" s="179">
        <v>-31780329.964897804</v>
      </c>
      <c r="E21" s="179">
        <v>-4144066.4770857003</v>
      </c>
      <c r="F21" s="180" t="s">
        <v>149</v>
      </c>
      <c r="G21" s="179">
        <v>35924396.441983499</v>
      </c>
      <c r="I21" s="207"/>
      <c r="J21" s="208" t="s">
        <v>160</v>
      </c>
      <c r="K21" s="209"/>
      <c r="L21" s="210">
        <v>-41389535.189007871</v>
      </c>
      <c r="M21" s="210">
        <v>-4768831.1997018</v>
      </c>
      <c r="N21" s="211" t="s">
        <v>149</v>
      </c>
      <c r="O21" s="210">
        <v>46158366.388709672</v>
      </c>
      <c r="Q21" s="207"/>
      <c r="R21" s="208" t="s">
        <v>160</v>
      </c>
      <c r="S21" s="209"/>
      <c r="T21" s="210">
        <v>-35678546.199345142</v>
      </c>
      <c r="U21" s="210">
        <v>-4837790.9254366998</v>
      </c>
      <c r="V21" s="211" t="s">
        <v>149</v>
      </c>
      <c r="W21" s="210">
        <v>40516337.12478184</v>
      </c>
      <c r="Y21" s="244"/>
      <c r="Z21" s="245" t="s">
        <v>160</v>
      </c>
      <c r="AA21" s="246"/>
      <c r="AB21" s="247">
        <v>-35678546.200000003</v>
      </c>
      <c r="AC21" s="247">
        <v>-4837790.9249999998</v>
      </c>
      <c r="AD21" s="248" t="s">
        <v>149</v>
      </c>
      <c r="AE21" s="247">
        <v>40516337.119999997</v>
      </c>
      <c r="AG21" s="207"/>
      <c r="AH21" s="208" t="s">
        <v>160</v>
      </c>
      <c r="AI21" s="209"/>
      <c r="AJ21" s="210">
        <v>-35678546.199345142</v>
      </c>
      <c r="AK21" s="210">
        <v>-4837790.9254366998</v>
      </c>
      <c r="AL21" s="211" t="s">
        <v>149</v>
      </c>
      <c r="AM21" s="210">
        <v>40516337.12478184</v>
      </c>
    </row>
    <row r="22" spans="1:39" ht="15" thickBot="1">
      <c r="A22" s="164" t="s">
        <v>152</v>
      </c>
      <c r="B22" s="181" t="s">
        <v>152</v>
      </c>
      <c r="C22" s="165" t="s">
        <v>161</v>
      </c>
      <c r="D22" s="167" t="s">
        <v>149</v>
      </c>
      <c r="E22" s="174" t="s">
        <v>149</v>
      </c>
      <c r="F22" s="167" t="s">
        <v>149</v>
      </c>
      <c r="G22" s="182" t="s">
        <v>149</v>
      </c>
      <c r="I22" s="213" t="s">
        <v>152</v>
      </c>
      <c r="J22" s="218" t="s">
        <v>152</v>
      </c>
      <c r="K22" s="214" t="s">
        <v>161</v>
      </c>
      <c r="L22" s="199" t="s">
        <v>149</v>
      </c>
      <c r="M22" s="203" t="s">
        <v>149</v>
      </c>
      <c r="N22" s="199" t="s">
        <v>149</v>
      </c>
      <c r="O22" s="222" t="s">
        <v>149</v>
      </c>
      <c r="Q22" s="213" t="s">
        <v>152</v>
      </c>
      <c r="R22" s="218" t="s">
        <v>152</v>
      </c>
      <c r="S22" s="214" t="s">
        <v>161</v>
      </c>
      <c r="T22" s="199" t="s">
        <v>149</v>
      </c>
      <c r="U22" s="203" t="s">
        <v>149</v>
      </c>
      <c r="V22" s="199" t="s">
        <v>149</v>
      </c>
      <c r="W22" s="222" t="s">
        <v>149</v>
      </c>
      <c r="Y22" s="232" t="s">
        <v>152</v>
      </c>
      <c r="Z22" s="250" t="s">
        <v>152</v>
      </c>
      <c r="AA22" s="233" t="s">
        <v>161</v>
      </c>
      <c r="AB22" s="235" t="s">
        <v>149</v>
      </c>
      <c r="AC22" s="242" t="s">
        <v>149</v>
      </c>
      <c r="AD22" s="235" t="s">
        <v>149</v>
      </c>
      <c r="AE22" s="251" t="s">
        <v>149</v>
      </c>
      <c r="AG22" s="213" t="s">
        <v>152</v>
      </c>
      <c r="AH22" s="218" t="s">
        <v>152</v>
      </c>
      <c r="AI22" s="214" t="s">
        <v>161</v>
      </c>
      <c r="AJ22" s="199" t="s">
        <v>149</v>
      </c>
      <c r="AK22" s="203" t="s">
        <v>149</v>
      </c>
      <c r="AL22" s="199" t="s">
        <v>149</v>
      </c>
      <c r="AM22" s="222" t="s">
        <v>149</v>
      </c>
    </row>
    <row r="23" spans="1:39" ht="15" thickBot="1">
      <c r="A23" s="183" t="s">
        <v>146</v>
      </c>
      <c r="B23" s="181" t="s">
        <v>152</v>
      </c>
      <c r="C23" s="165" t="s">
        <v>162</v>
      </c>
      <c r="D23" s="184">
        <v>-1526417.0056593332</v>
      </c>
      <c r="E23" s="174">
        <v>-231503.09478999994</v>
      </c>
      <c r="F23" s="171" t="s">
        <v>149</v>
      </c>
      <c r="G23" s="168">
        <v>1757920.1004493332</v>
      </c>
      <c r="I23" s="219" t="s">
        <v>146</v>
      </c>
      <c r="J23" s="218" t="s">
        <v>152</v>
      </c>
      <c r="K23" s="214" t="s">
        <v>162</v>
      </c>
      <c r="L23" s="205">
        <v>-27322.084545066667</v>
      </c>
      <c r="M23" s="203">
        <v>-4171.1455565999995</v>
      </c>
      <c r="N23" s="201" t="s">
        <v>149</v>
      </c>
      <c r="O23" s="221">
        <v>31493.230101666668</v>
      </c>
      <c r="Q23" s="219" t="s">
        <v>146</v>
      </c>
      <c r="R23" s="218" t="s">
        <v>152</v>
      </c>
      <c r="S23" s="214" t="s">
        <v>162</v>
      </c>
      <c r="T23" s="205">
        <v>-409754.18449386669</v>
      </c>
      <c r="U23" s="203">
        <v>-62073.637777799995</v>
      </c>
      <c r="V23" s="201" t="s">
        <v>149</v>
      </c>
      <c r="W23" s="221">
        <v>471827.82227166666</v>
      </c>
      <c r="Y23" s="252" t="s">
        <v>146</v>
      </c>
      <c r="Z23" s="250" t="s">
        <v>152</v>
      </c>
      <c r="AA23" s="233" t="s">
        <v>162</v>
      </c>
      <c r="AB23" s="253">
        <v>-409754.18449999997</v>
      </c>
      <c r="AC23" s="242">
        <v>-62073.637779999997</v>
      </c>
      <c r="AD23" s="239" t="s">
        <v>149</v>
      </c>
      <c r="AE23" s="236">
        <v>471827.8223</v>
      </c>
      <c r="AG23" s="219" t="s">
        <v>146</v>
      </c>
      <c r="AH23" s="218" t="s">
        <v>152</v>
      </c>
      <c r="AI23" s="214" t="s">
        <v>162</v>
      </c>
      <c r="AJ23" s="205">
        <v>-409754.18449386669</v>
      </c>
      <c r="AK23" s="203">
        <v>-62073.637777799995</v>
      </c>
      <c r="AL23" s="201" t="s">
        <v>149</v>
      </c>
      <c r="AM23" s="221">
        <v>471827.82227166666</v>
      </c>
    </row>
    <row r="24" spans="1:39" ht="15" thickBot="1">
      <c r="A24" s="172" t="s">
        <v>157</v>
      </c>
      <c r="B24" s="181" t="s">
        <v>152</v>
      </c>
      <c r="C24" s="165" t="s">
        <v>162</v>
      </c>
      <c r="D24" s="173">
        <v>445396.1746666666</v>
      </c>
      <c r="E24" s="174">
        <v>0</v>
      </c>
      <c r="F24" s="174" t="s">
        <v>149</v>
      </c>
      <c r="G24" s="168">
        <v>-445396.1746666666</v>
      </c>
      <c r="I24" s="216" t="s">
        <v>157</v>
      </c>
      <c r="J24" s="218" t="s">
        <v>152</v>
      </c>
      <c r="K24" s="214" t="s">
        <v>162</v>
      </c>
      <c r="L24" s="202">
        <v>609156.64846666669</v>
      </c>
      <c r="M24" s="203">
        <v>0</v>
      </c>
      <c r="N24" s="203" t="s">
        <v>149</v>
      </c>
      <c r="O24" s="221">
        <v>-609156.64846666669</v>
      </c>
      <c r="Q24" s="216" t="s">
        <v>157</v>
      </c>
      <c r="R24" s="218" t="s">
        <v>152</v>
      </c>
      <c r="S24" s="214" t="s">
        <v>162</v>
      </c>
      <c r="T24" s="202">
        <v>1845926.9540066668</v>
      </c>
      <c r="U24" s="203">
        <v>0</v>
      </c>
      <c r="V24" s="203" t="s">
        <v>149</v>
      </c>
      <c r="W24" s="221">
        <v>-1845926.9540066668</v>
      </c>
      <c r="Y24" s="240" t="s">
        <v>157</v>
      </c>
      <c r="Z24" s="250" t="s">
        <v>152</v>
      </c>
      <c r="AA24" s="233" t="s">
        <v>162</v>
      </c>
      <c r="AB24" s="241">
        <v>1845926.9539999999</v>
      </c>
      <c r="AC24" s="242">
        <v>0</v>
      </c>
      <c r="AD24" s="242" t="s">
        <v>149</v>
      </c>
      <c r="AE24" s="236">
        <v>-1845926.9539999999</v>
      </c>
      <c r="AG24" s="216" t="s">
        <v>157</v>
      </c>
      <c r="AH24" s="218" t="s">
        <v>152</v>
      </c>
      <c r="AI24" s="214" t="s">
        <v>162</v>
      </c>
      <c r="AJ24" s="202">
        <v>1845926.9540066668</v>
      </c>
      <c r="AK24" s="203">
        <v>0</v>
      </c>
      <c r="AL24" s="203" t="s">
        <v>149</v>
      </c>
      <c r="AM24" s="221">
        <v>-1845926.9540066668</v>
      </c>
    </row>
    <row r="25" spans="1:39" ht="15" thickBot="1">
      <c r="A25" s="172" t="s">
        <v>153</v>
      </c>
      <c r="B25" s="181" t="s">
        <v>152</v>
      </c>
      <c r="C25" s="165" t="s">
        <v>162</v>
      </c>
      <c r="D25" s="173">
        <v>19611.173999999999</v>
      </c>
      <c r="E25" s="174">
        <v>0</v>
      </c>
      <c r="F25" s="174" t="s">
        <v>149</v>
      </c>
      <c r="G25" s="168">
        <v>-19611.173999999999</v>
      </c>
      <c r="I25" s="216" t="s">
        <v>153</v>
      </c>
      <c r="J25" s="218" t="s">
        <v>152</v>
      </c>
      <c r="K25" s="214" t="s">
        <v>162</v>
      </c>
      <c r="L25" s="202">
        <v>76002.299303333333</v>
      </c>
      <c r="M25" s="203">
        <v>0</v>
      </c>
      <c r="N25" s="203" t="s">
        <v>149</v>
      </c>
      <c r="O25" s="221">
        <v>-76002.299303333333</v>
      </c>
      <c r="Q25" s="216" t="s">
        <v>153</v>
      </c>
      <c r="R25" s="218" t="s">
        <v>152</v>
      </c>
      <c r="S25" s="214" t="s">
        <v>162</v>
      </c>
      <c r="T25" s="202">
        <v>368.99925333333334</v>
      </c>
      <c r="U25" s="203">
        <v>0</v>
      </c>
      <c r="V25" s="203" t="s">
        <v>149</v>
      </c>
      <c r="W25" s="221">
        <v>-368.99925333333334</v>
      </c>
      <c r="Y25" s="240" t="s">
        <v>153</v>
      </c>
      <c r="Z25" s="250" t="s">
        <v>152</v>
      </c>
      <c r="AA25" s="233" t="s">
        <v>162</v>
      </c>
      <c r="AB25" s="241">
        <v>368.99925330000002</v>
      </c>
      <c r="AC25" s="242">
        <v>0</v>
      </c>
      <c r="AD25" s="242" t="s">
        <v>149</v>
      </c>
      <c r="AE25" s="236">
        <v>-368.99925330000002</v>
      </c>
      <c r="AG25" s="216" t="s">
        <v>153</v>
      </c>
      <c r="AH25" s="218" t="s">
        <v>152</v>
      </c>
      <c r="AI25" s="214" t="s">
        <v>162</v>
      </c>
      <c r="AJ25" s="202">
        <v>368.99925333333334</v>
      </c>
      <c r="AK25" s="203">
        <v>0</v>
      </c>
      <c r="AL25" s="203" t="s">
        <v>149</v>
      </c>
      <c r="AM25" s="221">
        <v>-368.99925333333334</v>
      </c>
    </row>
    <row r="26" spans="1:39" ht="15" thickBot="1">
      <c r="A26" s="172" t="s">
        <v>154</v>
      </c>
      <c r="B26" s="181" t="s">
        <v>152</v>
      </c>
      <c r="C26" s="165" t="s">
        <v>162</v>
      </c>
      <c r="D26" s="173">
        <v>0</v>
      </c>
      <c r="E26" s="174">
        <v>0</v>
      </c>
      <c r="F26" s="174" t="s">
        <v>149</v>
      </c>
      <c r="G26" s="168">
        <v>0</v>
      </c>
      <c r="I26" s="216" t="s">
        <v>154</v>
      </c>
      <c r="J26" s="218" t="s">
        <v>152</v>
      </c>
      <c r="K26" s="214" t="s">
        <v>162</v>
      </c>
      <c r="L26" s="202">
        <v>0</v>
      </c>
      <c r="M26" s="203">
        <v>0</v>
      </c>
      <c r="N26" s="203" t="s">
        <v>149</v>
      </c>
      <c r="O26" s="221">
        <v>0</v>
      </c>
      <c r="Q26" s="216" t="s">
        <v>154</v>
      </c>
      <c r="R26" s="218" t="s">
        <v>152</v>
      </c>
      <c r="S26" s="214" t="s">
        <v>162</v>
      </c>
      <c r="T26" s="202">
        <v>0</v>
      </c>
      <c r="U26" s="203">
        <v>0</v>
      </c>
      <c r="V26" s="203" t="s">
        <v>149</v>
      </c>
      <c r="W26" s="221">
        <v>0</v>
      </c>
      <c r="Y26" s="240" t="s">
        <v>154</v>
      </c>
      <c r="Z26" s="250" t="s">
        <v>152</v>
      </c>
      <c r="AA26" s="233" t="s">
        <v>162</v>
      </c>
      <c r="AB26" s="241">
        <v>0</v>
      </c>
      <c r="AC26" s="242">
        <v>0</v>
      </c>
      <c r="AD26" s="242" t="s">
        <v>149</v>
      </c>
      <c r="AE26" s="236">
        <v>0</v>
      </c>
      <c r="AG26" s="216" t="s">
        <v>154</v>
      </c>
      <c r="AH26" s="218" t="s">
        <v>152</v>
      </c>
      <c r="AI26" s="214" t="s">
        <v>162</v>
      </c>
      <c r="AJ26" s="202">
        <v>0</v>
      </c>
      <c r="AK26" s="203">
        <v>0</v>
      </c>
      <c r="AL26" s="203" t="s">
        <v>149</v>
      </c>
      <c r="AM26" s="221">
        <v>0</v>
      </c>
    </row>
    <row r="27" spans="1:39" ht="15" thickBot="1">
      <c r="A27" s="175" t="s">
        <v>155</v>
      </c>
      <c r="B27" s="181" t="s">
        <v>152</v>
      </c>
      <c r="C27" s="165" t="s">
        <v>162</v>
      </c>
      <c r="D27" s="186">
        <v>91500.196333333341</v>
      </c>
      <c r="E27" s="174">
        <v>0</v>
      </c>
      <c r="F27" s="174" t="s">
        <v>149</v>
      </c>
      <c r="G27" s="168">
        <v>-91500.196333333341</v>
      </c>
      <c r="I27" s="217" t="s">
        <v>155</v>
      </c>
      <c r="J27" s="218" t="s">
        <v>152</v>
      </c>
      <c r="K27" s="214" t="s">
        <v>162</v>
      </c>
      <c r="L27" s="204">
        <v>123199.06558666663</v>
      </c>
      <c r="M27" s="203">
        <v>0</v>
      </c>
      <c r="N27" s="203" t="s">
        <v>149</v>
      </c>
      <c r="O27" s="221">
        <v>-123199.06558666663</v>
      </c>
      <c r="Q27" s="217" t="s">
        <v>155</v>
      </c>
      <c r="R27" s="218" t="s">
        <v>152</v>
      </c>
      <c r="S27" s="214" t="s">
        <v>162</v>
      </c>
      <c r="T27" s="204">
        <v>102326.83292333334</v>
      </c>
      <c r="U27" s="203">
        <v>0</v>
      </c>
      <c r="V27" s="203" t="s">
        <v>149</v>
      </c>
      <c r="W27" s="221">
        <v>-102326.83292333334</v>
      </c>
      <c r="Y27" s="243" t="s">
        <v>155</v>
      </c>
      <c r="Z27" s="250" t="s">
        <v>152</v>
      </c>
      <c r="AA27" s="233" t="s">
        <v>162</v>
      </c>
      <c r="AB27" s="255">
        <v>102326.83289999999</v>
      </c>
      <c r="AC27" s="242">
        <v>0</v>
      </c>
      <c r="AD27" s="242" t="s">
        <v>149</v>
      </c>
      <c r="AE27" s="236">
        <v>-102326.83289999999</v>
      </c>
      <c r="AG27" s="217" t="s">
        <v>155</v>
      </c>
      <c r="AH27" s="218" t="s">
        <v>152</v>
      </c>
      <c r="AI27" s="214" t="s">
        <v>162</v>
      </c>
      <c r="AJ27" s="204">
        <v>102326.83292333334</v>
      </c>
      <c r="AK27" s="203">
        <v>0</v>
      </c>
      <c r="AL27" s="203" t="s">
        <v>149</v>
      </c>
      <c r="AM27" s="221">
        <v>-102326.83292333334</v>
      </c>
    </row>
    <row r="28" spans="1:39" ht="15" thickBot="1">
      <c r="A28" s="176"/>
      <c r="B28" s="177" t="s">
        <v>163</v>
      </c>
      <c r="C28" s="178"/>
      <c r="D28" s="179">
        <v>-969909.46065933304</v>
      </c>
      <c r="E28" s="179">
        <v>-231503.09478999994</v>
      </c>
      <c r="F28" s="180" t="s">
        <v>149</v>
      </c>
      <c r="G28" s="179">
        <v>1201412.555449333</v>
      </c>
      <c r="I28" s="207"/>
      <c r="J28" s="208" t="s">
        <v>163</v>
      </c>
      <c r="K28" s="209"/>
      <c r="L28" s="210">
        <v>781035.92881159997</v>
      </c>
      <c r="M28" s="210">
        <v>-4171.1455565999995</v>
      </c>
      <c r="N28" s="211" t="s">
        <v>149</v>
      </c>
      <c r="O28" s="210">
        <v>-776864.7832549999</v>
      </c>
      <c r="Q28" s="207"/>
      <c r="R28" s="208" t="s">
        <v>163</v>
      </c>
      <c r="S28" s="209"/>
      <c r="T28" s="210">
        <v>1538868.6016894667</v>
      </c>
      <c r="U28" s="210">
        <v>-62073.637777799995</v>
      </c>
      <c r="V28" s="211" t="s">
        <v>149</v>
      </c>
      <c r="W28" s="210">
        <v>-1476794.9639116668</v>
      </c>
      <c r="Y28" s="244"/>
      <c r="Z28" s="245" t="s">
        <v>163</v>
      </c>
      <c r="AA28" s="246"/>
      <c r="AB28" s="247">
        <v>1538868.602</v>
      </c>
      <c r="AC28" s="247">
        <v>-62073.637779999997</v>
      </c>
      <c r="AD28" s="248" t="s">
        <v>149</v>
      </c>
      <c r="AE28" s="247">
        <v>-1476794.9639999999</v>
      </c>
      <c r="AG28" s="207"/>
      <c r="AH28" s="208" t="s">
        <v>163</v>
      </c>
      <c r="AI28" s="209"/>
      <c r="AJ28" s="210">
        <v>1538868.6016894667</v>
      </c>
      <c r="AK28" s="210">
        <v>-62073.637777799995</v>
      </c>
      <c r="AL28" s="211" t="s">
        <v>149</v>
      </c>
      <c r="AM28" s="210">
        <v>-1476794.9639116668</v>
      </c>
    </row>
    <row r="29" spans="1:39" ht="15" thickBot="1">
      <c r="A29" s="164" t="s">
        <v>153</v>
      </c>
      <c r="B29" s="181" t="s">
        <v>153</v>
      </c>
      <c r="C29" s="165" t="s">
        <v>164</v>
      </c>
      <c r="D29" s="167" t="s">
        <v>84</v>
      </c>
      <c r="E29" s="167" t="s">
        <v>84</v>
      </c>
      <c r="F29" s="167" t="s">
        <v>84</v>
      </c>
      <c r="G29" s="182" t="s">
        <v>149</v>
      </c>
      <c r="I29" s="213" t="s">
        <v>153</v>
      </c>
      <c r="J29" s="218" t="s">
        <v>153</v>
      </c>
      <c r="K29" s="214" t="s">
        <v>164</v>
      </c>
      <c r="L29" s="199" t="s">
        <v>84</v>
      </c>
      <c r="M29" s="199" t="s">
        <v>84</v>
      </c>
      <c r="N29" s="199" t="s">
        <v>84</v>
      </c>
      <c r="O29" s="222" t="s">
        <v>149</v>
      </c>
      <c r="Q29" s="213" t="s">
        <v>153</v>
      </c>
      <c r="R29" s="218" t="s">
        <v>153</v>
      </c>
      <c r="S29" s="214" t="s">
        <v>164</v>
      </c>
      <c r="T29" s="199" t="s">
        <v>84</v>
      </c>
      <c r="U29" s="199" t="s">
        <v>84</v>
      </c>
      <c r="V29" s="199" t="s">
        <v>84</v>
      </c>
      <c r="W29" s="222" t="s">
        <v>149</v>
      </c>
      <c r="Y29" s="232" t="s">
        <v>153</v>
      </c>
      <c r="Z29" s="250" t="s">
        <v>153</v>
      </c>
      <c r="AA29" s="233" t="s">
        <v>164</v>
      </c>
      <c r="AB29" s="235" t="s">
        <v>84</v>
      </c>
      <c r="AC29" s="235" t="s">
        <v>84</v>
      </c>
      <c r="AD29" s="235" t="s">
        <v>84</v>
      </c>
      <c r="AE29" s="251" t="s">
        <v>149</v>
      </c>
      <c r="AG29" s="213" t="s">
        <v>153</v>
      </c>
      <c r="AH29" s="218" t="s">
        <v>153</v>
      </c>
      <c r="AI29" s="214" t="s">
        <v>164</v>
      </c>
      <c r="AJ29" s="199" t="s">
        <v>84</v>
      </c>
      <c r="AK29" s="199" t="s">
        <v>84</v>
      </c>
      <c r="AL29" s="199" t="s">
        <v>84</v>
      </c>
      <c r="AM29" s="222" t="s">
        <v>149</v>
      </c>
    </row>
    <row r="30" spans="1:39" ht="15" thickBot="1">
      <c r="A30" s="183" t="s">
        <v>146</v>
      </c>
      <c r="B30" s="181" t="s">
        <v>153</v>
      </c>
      <c r="C30" s="165" t="s">
        <v>165</v>
      </c>
      <c r="D30" s="184">
        <v>-349370.14747799991</v>
      </c>
      <c r="E30" s="171" t="s">
        <v>149</v>
      </c>
      <c r="F30" s="171" t="s">
        <v>149</v>
      </c>
      <c r="G30" s="168">
        <v>349370.14747799991</v>
      </c>
      <c r="I30" s="219" t="s">
        <v>146</v>
      </c>
      <c r="J30" s="218" t="s">
        <v>153</v>
      </c>
      <c r="K30" s="214" t="s">
        <v>165</v>
      </c>
      <c r="L30" s="205">
        <v>-376365.82889399998</v>
      </c>
      <c r="M30" s="201" t="s">
        <v>149</v>
      </c>
      <c r="N30" s="201" t="s">
        <v>149</v>
      </c>
      <c r="O30" s="221">
        <v>376365.82889399998</v>
      </c>
      <c r="Q30" s="219" t="s">
        <v>146</v>
      </c>
      <c r="R30" s="218" t="s">
        <v>153</v>
      </c>
      <c r="S30" s="214" t="s">
        <v>165</v>
      </c>
      <c r="T30" s="205">
        <v>-257830.15640799995</v>
      </c>
      <c r="U30" s="201" t="s">
        <v>149</v>
      </c>
      <c r="V30" s="201" t="s">
        <v>149</v>
      </c>
      <c r="W30" s="221">
        <v>257830.15640799995</v>
      </c>
      <c r="Y30" s="252" t="s">
        <v>146</v>
      </c>
      <c r="Z30" s="250" t="s">
        <v>153</v>
      </c>
      <c r="AA30" s="233" t="s">
        <v>165</v>
      </c>
      <c r="AB30" s="253">
        <v>-257830.15640000001</v>
      </c>
      <c r="AC30" s="239" t="s">
        <v>149</v>
      </c>
      <c r="AD30" s="239" t="s">
        <v>149</v>
      </c>
      <c r="AE30" s="236">
        <v>257830.15640000001</v>
      </c>
      <c r="AG30" s="219" t="s">
        <v>146</v>
      </c>
      <c r="AH30" s="218" t="s">
        <v>153</v>
      </c>
      <c r="AI30" s="214" t="s">
        <v>165</v>
      </c>
      <c r="AJ30" s="205">
        <v>-257830.15640799995</v>
      </c>
      <c r="AK30" s="201" t="s">
        <v>149</v>
      </c>
      <c r="AL30" s="201" t="s">
        <v>149</v>
      </c>
      <c r="AM30" s="221">
        <v>257830.15640799995</v>
      </c>
    </row>
    <row r="31" spans="1:39" ht="15" thickBot="1">
      <c r="A31" s="172" t="s">
        <v>157</v>
      </c>
      <c r="B31" s="181" t="s">
        <v>153</v>
      </c>
      <c r="C31" s="165" t="s">
        <v>165</v>
      </c>
      <c r="D31" s="184">
        <v>-641872</v>
      </c>
      <c r="E31" s="174" t="s">
        <v>149</v>
      </c>
      <c r="F31" s="174" t="s">
        <v>149</v>
      </c>
      <c r="G31" s="168">
        <v>641872</v>
      </c>
      <c r="I31" s="216" t="s">
        <v>157</v>
      </c>
      <c r="J31" s="218" t="s">
        <v>153</v>
      </c>
      <c r="K31" s="214" t="s">
        <v>165</v>
      </c>
      <c r="L31" s="205">
        <v>-579999.42000000004</v>
      </c>
      <c r="M31" s="203" t="s">
        <v>149</v>
      </c>
      <c r="N31" s="203" t="s">
        <v>149</v>
      </c>
      <c r="O31" s="221">
        <v>579999.42000000004</v>
      </c>
      <c r="Q31" s="216" t="s">
        <v>157</v>
      </c>
      <c r="R31" s="218" t="s">
        <v>153</v>
      </c>
      <c r="S31" s="214" t="s">
        <v>165</v>
      </c>
      <c r="T31" s="205">
        <v>-595906.08000000007</v>
      </c>
      <c r="U31" s="203" t="s">
        <v>149</v>
      </c>
      <c r="V31" s="203" t="s">
        <v>149</v>
      </c>
      <c r="W31" s="221">
        <v>595906.08000000007</v>
      </c>
      <c r="Y31" s="240" t="s">
        <v>157</v>
      </c>
      <c r="Z31" s="250" t="s">
        <v>153</v>
      </c>
      <c r="AA31" s="233" t="s">
        <v>165</v>
      </c>
      <c r="AB31" s="253">
        <v>-595906.07999999996</v>
      </c>
      <c r="AC31" s="242" t="s">
        <v>149</v>
      </c>
      <c r="AD31" s="242" t="s">
        <v>149</v>
      </c>
      <c r="AE31" s="236">
        <v>595906.07999999996</v>
      </c>
      <c r="AG31" s="216" t="s">
        <v>157</v>
      </c>
      <c r="AH31" s="218" t="s">
        <v>153</v>
      </c>
      <c r="AI31" s="214" t="s">
        <v>165</v>
      </c>
      <c r="AJ31" s="205">
        <v>-595906.08000000007</v>
      </c>
      <c r="AK31" s="203" t="s">
        <v>149</v>
      </c>
      <c r="AL31" s="203" t="s">
        <v>149</v>
      </c>
      <c r="AM31" s="221">
        <v>595906.08000000007</v>
      </c>
    </row>
    <row r="32" spans="1:39" ht="15" thickBot="1">
      <c r="A32" s="172" t="s">
        <v>152</v>
      </c>
      <c r="B32" s="181" t="s">
        <v>153</v>
      </c>
      <c r="C32" s="165" t="s">
        <v>165</v>
      </c>
      <c r="D32" s="184">
        <v>-23713.066666666666</v>
      </c>
      <c r="E32" s="174" t="s">
        <v>149</v>
      </c>
      <c r="F32" s="174" t="s">
        <v>149</v>
      </c>
      <c r="G32" s="168">
        <v>23713.066666666666</v>
      </c>
      <c r="I32" s="216" t="s">
        <v>152</v>
      </c>
      <c r="J32" s="218" t="s">
        <v>153</v>
      </c>
      <c r="K32" s="214" t="s">
        <v>165</v>
      </c>
      <c r="L32" s="205">
        <v>-122573.11733333333</v>
      </c>
      <c r="M32" s="203" t="s">
        <v>149</v>
      </c>
      <c r="N32" s="203" t="s">
        <v>149</v>
      </c>
      <c r="O32" s="221">
        <v>122573.11733333333</v>
      </c>
      <c r="Q32" s="216" t="s">
        <v>152</v>
      </c>
      <c r="R32" s="218" t="s">
        <v>153</v>
      </c>
      <c r="S32" s="214" t="s">
        <v>165</v>
      </c>
      <c r="T32" s="205">
        <v>-57939.155999999995</v>
      </c>
      <c r="U32" s="203" t="s">
        <v>149</v>
      </c>
      <c r="V32" s="203" t="s">
        <v>149</v>
      </c>
      <c r="W32" s="221">
        <v>57939.155999999995</v>
      </c>
      <c r="Y32" s="240" t="s">
        <v>152</v>
      </c>
      <c r="Z32" s="250" t="s">
        <v>153</v>
      </c>
      <c r="AA32" s="233" t="s">
        <v>165</v>
      </c>
      <c r="AB32" s="253">
        <v>-57939.156000000003</v>
      </c>
      <c r="AC32" s="242" t="s">
        <v>149</v>
      </c>
      <c r="AD32" s="242" t="s">
        <v>149</v>
      </c>
      <c r="AE32" s="236">
        <v>57939.156000000003</v>
      </c>
      <c r="AG32" s="216" t="s">
        <v>152</v>
      </c>
      <c r="AH32" s="218" t="s">
        <v>153</v>
      </c>
      <c r="AI32" s="214" t="s">
        <v>165</v>
      </c>
      <c r="AJ32" s="205">
        <v>-57939.155999999995</v>
      </c>
      <c r="AK32" s="203" t="s">
        <v>149</v>
      </c>
      <c r="AL32" s="203" t="s">
        <v>149</v>
      </c>
      <c r="AM32" s="221">
        <v>57939.155999999995</v>
      </c>
    </row>
    <row r="33" spans="1:39" ht="15" thickBot="1">
      <c r="A33" s="172" t="s">
        <v>154</v>
      </c>
      <c r="B33" s="181" t="s">
        <v>153</v>
      </c>
      <c r="C33" s="165" t="s">
        <v>165</v>
      </c>
      <c r="D33" s="184">
        <v>0</v>
      </c>
      <c r="E33" s="174" t="s">
        <v>149</v>
      </c>
      <c r="F33" s="174" t="s">
        <v>149</v>
      </c>
      <c r="G33" s="168">
        <v>0</v>
      </c>
      <c r="I33" s="216" t="s">
        <v>154</v>
      </c>
      <c r="J33" s="218" t="s">
        <v>153</v>
      </c>
      <c r="K33" s="214" t="s">
        <v>165</v>
      </c>
      <c r="L33" s="205">
        <v>0</v>
      </c>
      <c r="M33" s="203" t="s">
        <v>149</v>
      </c>
      <c r="N33" s="203" t="s">
        <v>149</v>
      </c>
      <c r="O33" s="221">
        <v>0</v>
      </c>
      <c r="Q33" s="216" t="s">
        <v>154</v>
      </c>
      <c r="R33" s="218" t="s">
        <v>153</v>
      </c>
      <c r="S33" s="214" t="s">
        <v>165</v>
      </c>
      <c r="T33" s="205">
        <v>0</v>
      </c>
      <c r="U33" s="203" t="s">
        <v>149</v>
      </c>
      <c r="V33" s="203" t="s">
        <v>149</v>
      </c>
      <c r="W33" s="221">
        <v>0</v>
      </c>
      <c r="Y33" s="240" t="s">
        <v>154</v>
      </c>
      <c r="Z33" s="250" t="s">
        <v>153</v>
      </c>
      <c r="AA33" s="233" t="s">
        <v>165</v>
      </c>
      <c r="AB33" s="253">
        <v>0</v>
      </c>
      <c r="AC33" s="242" t="s">
        <v>149</v>
      </c>
      <c r="AD33" s="242" t="s">
        <v>149</v>
      </c>
      <c r="AE33" s="236">
        <v>0</v>
      </c>
      <c r="AG33" s="216" t="s">
        <v>154</v>
      </c>
      <c r="AH33" s="218" t="s">
        <v>153</v>
      </c>
      <c r="AI33" s="214" t="s">
        <v>165</v>
      </c>
      <c r="AJ33" s="205">
        <v>0</v>
      </c>
      <c r="AK33" s="203" t="s">
        <v>149</v>
      </c>
      <c r="AL33" s="203" t="s">
        <v>149</v>
      </c>
      <c r="AM33" s="221">
        <v>0</v>
      </c>
    </row>
    <row r="34" spans="1:39" ht="15" thickBot="1">
      <c r="A34" s="175" t="s">
        <v>155</v>
      </c>
      <c r="B34" s="181" t="s">
        <v>153</v>
      </c>
      <c r="C34" s="165" t="s">
        <v>165</v>
      </c>
      <c r="D34" s="184">
        <v>0</v>
      </c>
      <c r="E34" s="174" t="s">
        <v>149</v>
      </c>
      <c r="F34" s="174" t="s">
        <v>149</v>
      </c>
      <c r="G34" s="168">
        <v>0</v>
      </c>
      <c r="I34" s="217" t="s">
        <v>155</v>
      </c>
      <c r="J34" s="218" t="s">
        <v>153</v>
      </c>
      <c r="K34" s="214" t="s">
        <v>165</v>
      </c>
      <c r="L34" s="205">
        <v>0</v>
      </c>
      <c r="M34" s="203" t="s">
        <v>149</v>
      </c>
      <c r="N34" s="203" t="s">
        <v>149</v>
      </c>
      <c r="O34" s="221">
        <v>0</v>
      </c>
      <c r="Q34" s="217" t="s">
        <v>155</v>
      </c>
      <c r="R34" s="218" t="s">
        <v>153</v>
      </c>
      <c r="S34" s="214" t="s">
        <v>165</v>
      </c>
      <c r="T34" s="205">
        <v>0</v>
      </c>
      <c r="U34" s="203" t="s">
        <v>149</v>
      </c>
      <c r="V34" s="203" t="s">
        <v>149</v>
      </c>
      <c r="W34" s="221">
        <v>0</v>
      </c>
      <c r="Y34" s="243" t="s">
        <v>155</v>
      </c>
      <c r="Z34" s="250" t="s">
        <v>153</v>
      </c>
      <c r="AA34" s="233" t="s">
        <v>165</v>
      </c>
      <c r="AB34" s="253">
        <v>0</v>
      </c>
      <c r="AC34" s="242" t="s">
        <v>149</v>
      </c>
      <c r="AD34" s="242" t="s">
        <v>149</v>
      </c>
      <c r="AE34" s="236">
        <v>0</v>
      </c>
      <c r="AG34" s="217" t="s">
        <v>155</v>
      </c>
      <c r="AH34" s="218" t="s">
        <v>153</v>
      </c>
      <c r="AI34" s="214" t="s">
        <v>165</v>
      </c>
      <c r="AJ34" s="205">
        <v>0</v>
      </c>
      <c r="AK34" s="203" t="s">
        <v>149</v>
      </c>
      <c r="AL34" s="203" t="s">
        <v>149</v>
      </c>
      <c r="AM34" s="221">
        <v>0</v>
      </c>
    </row>
    <row r="35" spans="1:39" ht="15" thickBot="1">
      <c r="A35" s="176"/>
      <c r="B35" s="177" t="s">
        <v>166</v>
      </c>
      <c r="C35" s="178"/>
      <c r="D35" s="179">
        <v>-1014955.2141446666</v>
      </c>
      <c r="E35" s="180" t="s">
        <v>84</v>
      </c>
      <c r="F35" s="180" t="s">
        <v>149</v>
      </c>
      <c r="G35" s="179">
        <v>1014955.2141446666</v>
      </c>
      <c r="I35" s="207"/>
      <c r="J35" s="208" t="s">
        <v>166</v>
      </c>
      <c r="K35" s="209"/>
      <c r="L35" s="210">
        <v>-1078938.3662273332</v>
      </c>
      <c r="M35" s="211" t="s">
        <v>84</v>
      </c>
      <c r="N35" s="211" t="s">
        <v>149</v>
      </c>
      <c r="O35" s="210">
        <v>1078938.3662273332</v>
      </c>
      <c r="Q35" s="207"/>
      <c r="R35" s="208" t="s">
        <v>166</v>
      </c>
      <c r="S35" s="209"/>
      <c r="T35" s="210">
        <v>-911675.39240799996</v>
      </c>
      <c r="U35" s="211" t="s">
        <v>84</v>
      </c>
      <c r="V35" s="211" t="s">
        <v>149</v>
      </c>
      <c r="W35" s="210">
        <v>911675.39240799996</v>
      </c>
      <c r="Y35" s="244"/>
      <c r="Z35" s="245" t="s">
        <v>166</v>
      </c>
      <c r="AA35" s="246"/>
      <c r="AB35" s="247">
        <v>-911675.39240000001</v>
      </c>
      <c r="AC35" s="248" t="s">
        <v>84</v>
      </c>
      <c r="AD35" s="248" t="s">
        <v>149</v>
      </c>
      <c r="AE35" s="247">
        <v>911675.39240000001</v>
      </c>
      <c r="AG35" s="207"/>
      <c r="AH35" s="208" t="s">
        <v>166</v>
      </c>
      <c r="AI35" s="209"/>
      <c r="AJ35" s="210">
        <v>-911675.39240799996</v>
      </c>
      <c r="AK35" s="211" t="s">
        <v>84</v>
      </c>
      <c r="AL35" s="211" t="s">
        <v>149</v>
      </c>
      <c r="AM35" s="210">
        <v>911675.39240799996</v>
      </c>
    </row>
    <row r="36" spans="1:39" ht="15" thickBot="1">
      <c r="A36" s="164" t="s">
        <v>154</v>
      </c>
      <c r="B36" s="181" t="s">
        <v>154</v>
      </c>
      <c r="C36" s="165" t="s">
        <v>167</v>
      </c>
      <c r="D36" s="167" t="s">
        <v>149</v>
      </c>
      <c r="E36" s="167" t="s">
        <v>149</v>
      </c>
      <c r="F36" s="167" t="s">
        <v>149</v>
      </c>
      <c r="G36" s="182" t="s">
        <v>149</v>
      </c>
      <c r="I36" s="213" t="s">
        <v>154</v>
      </c>
      <c r="J36" s="218" t="s">
        <v>154</v>
      </c>
      <c r="K36" s="214" t="s">
        <v>167</v>
      </c>
      <c r="L36" s="199" t="s">
        <v>149</v>
      </c>
      <c r="M36" s="199" t="s">
        <v>149</v>
      </c>
      <c r="N36" s="199" t="s">
        <v>149</v>
      </c>
      <c r="O36" s="222" t="s">
        <v>149</v>
      </c>
      <c r="Q36" s="213" t="s">
        <v>154</v>
      </c>
      <c r="R36" s="218" t="s">
        <v>154</v>
      </c>
      <c r="S36" s="214" t="s">
        <v>167</v>
      </c>
      <c r="T36" s="199" t="s">
        <v>149</v>
      </c>
      <c r="U36" s="199" t="s">
        <v>149</v>
      </c>
      <c r="V36" s="199" t="s">
        <v>149</v>
      </c>
      <c r="W36" s="222" t="s">
        <v>149</v>
      </c>
      <c r="Y36" s="232" t="s">
        <v>154</v>
      </c>
      <c r="Z36" s="250" t="s">
        <v>154</v>
      </c>
      <c r="AA36" s="233" t="s">
        <v>167</v>
      </c>
      <c r="AB36" s="235" t="s">
        <v>149</v>
      </c>
      <c r="AC36" s="235" t="s">
        <v>149</v>
      </c>
      <c r="AD36" s="235" t="s">
        <v>149</v>
      </c>
      <c r="AE36" s="251" t="s">
        <v>149</v>
      </c>
      <c r="AG36" s="213" t="s">
        <v>154</v>
      </c>
      <c r="AH36" s="218" t="s">
        <v>154</v>
      </c>
      <c r="AI36" s="214" t="s">
        <v>167</v>
      </c>
      <c r="AJ36" s="199" t="s">
        <v>149</v>
      </c>
      <c r="AK36" s="199" t="s">
        <v>149</v>
      </c>
      <c r="AL36" s="199" t="s">
        <v>149</v>
      </c>
      <c r="AM36" s="222" t="s">
        <v>149</v>
      </c>
    </row>
    <row r="37" spans="1:39" ht="15" thickBot="1">
      <c r="A37" s="183" t="s">
        <v>146</v>
      </c>
      <c r="B37" s="181" t="s">
        <v>154</v>
      </c>
      <c r="C37" s="165" t="s">
        <v>168</v>
      </c>
      <c r="D37" s="184">
        <v>-265422.21472066658</v>
      </c>
      <c r="E37" s="171" t="s">
        <v>149</v>
      </c>
      <c r="F37" s="171" t="s">
        <v>149</v>
      </c>
      <c r="G37" s="168">
        <v>265422.21472066658</v>
      </c>
      <c r="I37" s="219" t="s">
        <v>146</v>
      </c>
      <c r="J37" s="218" t="s">
        <v>154</v>
      </c>
      <c r="K37" s="214" t="s">
        <v>168</v>
      </c>
      <c r="L37" s="205">
        <v>-148693.70423746665</v>
      </c>
      <c r="M37" s="201" t="s">
        <v>149</v>
      </c>
      <c r="N37" s="201" t="s">
        <v>149</v>
      </c>
      <c r="O37" s="221">
        <v>148693.70423746665</v>
      </c>
      <c r="Q37" s="219" t="s">
        <v>146</v>
      </c>
      <c r="R37" s="218" t="s">
        <v>154</v>
      </c>
      <c r="S37" s="214" t="s">
        <v>168</v>
      </c>
      <c r="T37" s="205">
        <v>-169637.32573039999</v>
      </c>
      <c r="U37" s="201" t="s">
        <v>149</v>
      </c>
      <c r="V37" s="201" t="s">
        <v>149</v>
      </c>
      <c r="W37" s="221">
        <v>169637.32573039999</v>
      </c>
      <c r="Y37" s="252" t="s">
        <v>146</v>
      </c>
      <c r="Z37" s="250" t="s">
        <v>154</v>
      </c>
      <c r="AA37" s="233" t="s">
        <v>168</v>
      </c>
      <c r="AB37" s="253">
        <v>-169637.32569999999</v>
      </c>
      <c r="AC37" s="239" t="s">
        <v>149</v>
      </c>
      <c r="AD37" s="239" t="s">
        <v>149</v>
      </c>
      <c r="AE37" s="236">
        <v>169637.32569999999</v>
      </c>
      <c r="AG37" s="219" t="s">
        <v>146</v>
      </c>
      <c r="AH37" s="218" t="s">
        <v>154</v>
      </c>
      <c r="AI37" s="214" t="s">
        <v>168</v>
      </c>
      <c r="AJ37" s="205">
        <v>-169637.32573039999</v>
      </c>
      <c r="AK37" s="201" t="s">
        <v>149</v>
      </c>
      <c r="AL37" s="201" t="s">
        <v>149</v>
      </c>
      <c r="AM37" s="221">
        <v>169637.32573039999</v>
      </c>
    </row>
    <row r="38" spans="1:39" ht="15" thickBot="1">
      <c r="A38" s="172" t="s">
        <v>157</v>
      </c>
      <c r="B38" s="181" t="s">
        <v>154</v>
      </c>
      <c r="C38" s="165" t="s">
        <v>168</v>
      </c>
      <c r="D38" s="184">
        <v>-1094863</v>
      </c>
      <c r="E38" s="174" t="s">
        <v>149</v>
      </c>
      <c r="F38" s="174" t="s">
        <v>149</v>
      </c>
      <c r="G38" s="168">
        <v>1094863</v>
      </c>
      <c r="I38" s="216" t="s">
        <v>157</v>
      </c>
      <c r="J38" s="218" t="s">
        <v>154</v>
      </c>
      <c r="K38" s="214" t="s">
        <v>168</v>
      </c>
      <c r="L38" s="205">
        <v>-178648.47</v>
      </c>
      <c r="M38" s="203" t="s">
        <v>149</v>
      </c>
      <c r="N38" s="203" t="s">
        <v>149</v>
      </c>
      <c r="O38" s="221">
        <v>178648.47</v>
      </c>
      <c r="Q38" s="216" t="s">
        <v>157</v>
      </c>
      <c r="R38" s="218" t="s">
        <v>154</v>
      </c>
      <c r="S38" s="214" t="s">
        <v>168</v>
      </c>
      <c r="T38" s="205">
        <v>-746316.34</v>
      </c>
      <c r="U38" s="203" t="s">
        <v>149</v>
      </c>
      <c r="V38" s="203" t="s">
        <v>149</v>
      </c>
      <c r="W38" s="221">
        <v>746316.34</v>
      </c>
      <c r="Y38" s="240" t="s">
        <v>157</v>
      </c>
      <c r="Z38" s="250" t="s">
        <v>154</v>
      </c>
      <c r="AA38" s="233" t="s">
        <v>168</v>
      </c>
      <c r="AB38" s="253">
        <v>-746316.34</v>
      </c>
      <c r="AC38" s="242" t="s">
        <v>149</v>
      </c>
      <c r="AD38" s="242" t="s">
        <v>149</v>
      </c>
      <c r="AE38" s="236">
        <v>746316.34</v>
      </c>
      <c r="AG38" s="216" t="s">
        <v>157</v>
      </c>
      <c r="AH38" s="218" t="s">
        <v>154</v>
      </c>
      <c r="AI38" s="214" t="s">
        <v>168</v>
      </c>
      <c r="AJ38" s="205">
        <v>-746316.34</v>
      </c>
      <c r="AK38" s="203" t="s">
        <v>149</v>
      </c>
      <c r="AL38" s="203" t="s">
        <v>149</v>
      </c>
      <c r="AM38" s="221">
        <v>746316.34</v>
      </c>
    </row>
    <row r="39" spans="1:39" ht="15" thickBot="1">
      <c r="A39" s="172" t="s">
        <v>152</v>
      </c>
      <c r="B39" s="181" t="s">
        <v>154</v>
      </c>
      <c r="C39" s="165" t="s">
        <v>168</v>
      </c>
      <c r="D39" s="184">
        <v>-38602.666666666664</v>
      </c>
      <c r="E39" s="174" t="s">
        <v>149</v>
      </c>
      <c r="F39" s="174" t="s">
        <v>149</v>
      </c>
      <c r="G39" s="168">
        <v>38602.666666666664</v>
      </c>
      <c r="I39" s="216" t="s">
        <v>152</v>
      </c>
      <c r="J39" s="218" t="s">
        <v>154</v>
      </c>
      <c r="K39" s="214" t="s">
        <v>168</v>
      </c>
      <c r="L39" s="205">
        <v>-48137.525333333338</v>
      </c>
      <c r="M39" s="203" t="s">
        <v>149</v>
      </c>
      <c r="N39" s="203" t="s">
        <v>149</v>
      </c>
      <c r="O39" s="221">
        <v>48137.525333333338</v>
      </c>
      <c r="Q39" s="216" t="s">
        <v>152</v>
      </c>
      <c r="R39" s="218" t="s">
        <v>154</v>
      </c>
      <c r="S39" s="214" t="s">
        <v>168</v>
      </c>
      <c r="T39" s="205">
        <v>-84734.231999999989</v>
      </c>
      <c r="U39" s="203" t="s">
        <v>149</v>
      </c>
      <c r="V39" s="203" t="s">
        <v>149</v>
      </c>
      <c r="W39" s="221">
        <v>84734.231999999989</v>
      </c>
      <c r="Y39" s="240" t="s">
        <v>152</v>
      </c>
      <c r="Z39" s="250" t="s">
        <v>154</v>
      </c>
      <c r="AA39" s="233" t="s">
        <v>168</v>
      </c>
      <c r="AB39" s="253">
        <v>-84734.232000000004</v>
      </c>
      <c r="AC39" s="242" t="s">
        <v>149</v>
      </c>
      <c r="AD39" s="242" t="s">
        <v>149</v>
      </c>
      <c r="AE39" s="236">
        <v>84734.232000000004</v>
      </c>
      <c r="AG39" s="216" t="s">
        <v>152</v>
      </c>
      <c r="AH39" s="218" t="s">
        <v>154</v>
      </c>
      <c r="AI39" s="214" t="s">
        <v>168</v>
      </c>
      <c r="AJ39" s="205">
        <v>-84734.231999999989</v>
      </c>
      <c r="AK39" s="203" t="s">
        <v>149</v>
      </c>
      <c r="AL39" s="203" t="s">
        <v>149</v>
      </c>
      <c r="AM39" s="221">
        <v>84734.231999999989</v>
      </c>
    </row>
    <row r="40" spans="1:39" ht="15" thickBot="1">
      <c r="A40" s="172" t="s">
        <v>153</v>
      </c>
      <c r="B40" s="181" t="s">
        <v>154</v>
      </c>
      <c r="C40" s="165" t="s">
        <v>168</v>
      </c>
      <c r="D40" s="184">
        <v>0</v>
      </c>
      <c r="E40" s="174" t="s">
        <v>149</v>
      </c>
      <c r="F40" s="174" t="s">
        <v>149</v>
      </c>
      <c r="G40" s="168">
        <v>0</v>
      </c>
      <c r="I40" s="216" t="s">
        <v>153</v>
      </c>
      <c r="J40" s="218" t="s">
        <v>154</v>
      </c>
      <c r="K40" s="214" t="s">
        <v>168</v>
      </c>
      <c r="L40" s="205">
        <v>0</v>
      </c>
      <c r="M40" s="203" t="s">
        <v>149</v>
      </c>
      <c r="N40" s="203" t="s">
        <v>149</v>
      </c>
      <c r="O40" s="221">
        <v>0</v>
      </c>
      <c r="Q40" s="216" t="s">
        <v>153</v>
      </c>
      <c r="R40" s="218" t="s">
        <v>154</v>
      </c>
      <c r="S40" s="214" t="s">
        <v>168</v>
      </c>
      <c r="T40" s="205">
        <v>0</v>
      </c>
      <c r="U40" s="203" t="s">
        <v>149</v>
      </c>
      <c r="V40" s="203" t="s">
        <v>149</v>
      </c>
      <c r="W40" s="221">
        <v>0</v>
      </c>
      <c r="Y40" s="240" t="s">
        <v>153</v>
      </c>
      <c r="Z40" s="250" t="s">
        <v>154</v>
      </c>
      <c r="AA40" s="233" t="s">
        <v>168</v>
      </c>
      <c r="AB40" s="253">
        <v>0</v>
      </c>
      <c r="AC40" s="242" t="s">
        <v>149</v>
      </c>
      <c r="AD40" s="242" t="s">
        <v>149</v>
      </c>
      <c r="AE40" s="236">
        <v>0</v>
      </c>
      <c r="AG40" s="216" t="s">
        <v>153</v>
      </c>
      <c r="AH40" s="218" t="s">
        <v>154</v>
      </c>
      <c r="AI40" s="214" t="s">
        <v>168</v>
      </c>
      <c r="AJ40" s="205">
        <v>0</v>
      </c>
      <c r="AK40" s="203" t="s">
        <v>149</v>
      </c>
      <c r="AL40" s="203" t="s">
        <v>149</v>
      </c>
      <c r="AM40" s="221">
        <v>0</v>
      </c>
    </row>
    <row r="41" spans="1:39" ht="15" thickBot="1">
      <c r="A41" s="175" t="s">
        <v>155</v>
      </c>
      <c r="B41" s="181" t="s">
        <v>154</v>
      </c>
      <c r="C41" s="165" t="s">
        <v>168</v>
      </c>
      <c r="D41" s="184">
        <v>0</v>
      </c>
      <c r="E41" s="174" t="s">
        <v>149</v>
      </c>
      <c r="F41" s="174" t="s">
        <v>149</v>
      </c>
      <c r="G41" s="168">
        <v>0</v>
      </c>
      <c r="I41" s="217" t="s">
        <v>155</v>
      </c>
      <c r="J41" s="218" t="s">
        <v>154</v>
      </c>
      <c r="K41" s="214" t="s">
        <v>168</v>
      </c>
      <c r="L41" s="205">
        <v>0</v>
      </c>
      <c r="M41" s="203" t="s">
        <v>149</v>
      </c>
      <c r="N41" s="203" t="s">
        <v>149</v>
      </c>
      <c r="O41" s="221">
        <v>0</v>
      </c>
      <c r="Q41" s="217" t="s">
        <v>155</v>
      </c>
      <c r="R41" s="218" t="s">
        <v>154</v>
      </c>
      <c r="S41" s="214" t="s">
        <v>168</v>
      </c>
      <c r="T41" s="205">
        <v>0</v>
      </c>
      <c r="U41" s="203" t="s">
        <v>149</v>
      </c>
      <c r="V41" s="203" t="s">
        <v>149</v>
      </c>
      <c r="W41" s="221">
        <v>0</v>
      </c>
      <c r="Y41" s="243" t="s">
        <v>155</v>
      </c>
      <c r="Z41" s="250" t="s">
        <v>154</v>
      </c>
      <c r="AA41" s="233" t="s">
        <v>168</v>
      </c>
      <c r="AB41" s="253">
        <v>0</v>
      </c>
      <c r="AC41" s="242" t="s">
        <v>149</v>
      </c>
      <c r="AD41" s="242" t="s">
        <v>149</v>
      </c>
      <c r="AE41" s="236">
        <v>0</v>
      </c>
      <c r="AG41" s="217" t="s">
        <v>155</v>
      </c>
      <c r="AH41" s="218" t="s">
        <v>154</v>
      </c>
      <c r="AI41" s="214" t="s">
        <v>168</v>
      </c>
      <c r="AJ41" s="205">
        <v>0</v>
      </c>
      <c r="AK41" s="203" t="s">
        <v>149</v>
      </c>
      <c r="AL41" s="203" t="s">
        <v>149</v>
      </c>
      <c r="AM41" s="221">
        <v>0</v>
      </c>
    </row>
    <row r="42" spans="1:39" ht="15" thickBot="1">
      <c r="A42" s="176"/>
      <c r="B42" s="177" t="s">
        <v>169</v>
      </c>
      <c r="C42" s="178"/>
      <c r="D42" s="179">
        <v>-1398887.8813873334</v>
      </c>
      <c r="E42" s="180" t="s">
        <v>84</v>
      </c>
      <c r="F42" s="180" t="s">
        <v>84</v>
      </c>
      <c r="G42" s="179">
        <v>1398887.8813873334</v>
      </c>
      <c r="I42" s="207"/>
      <c r="J42" s="208" t="s">
        <v>169</v>
      </c>
      <c r="K42" s="209"/>
      <c r="L42" s="210">
        <v>-375479.6995708</v>
      </c>
      <c r="M42" s="211" t="s">
        <v>84</v>
      </c>
      <c r="N42" s="211" t="s">
        <v>84</v>
      </c>
      <c r="O42" s="210">
        <v>375479.6995708</v>
      </c>
      <c r="Q42" s="207"/>
      <c r="R42" s="208" t="s">
        <v>169</v>
      </c>
      <c r="S42" s="209"/>
      <c r="T42" s="210">
        <v>-1000687.8977304</v>
      </c>
      <c r="U42" s="211" t="s">
        <v>84</v>
      </c>
      <c r="V42" s="211" t="s">
        <v>84</v>
      </c>
      <c r="W42" s="210">
        <v>1000687.8977304</v>
      </c>
      <c r="Y42" s="244"/>
      <c r="Z42" s="245" t="s">
        <v>169</v>
      </c>
      <c r="AA42" s="246"/>
      <c r="AB42" s="247">
        <v>-1000687.898</v>
      </c>
      <c r="AC42" s="248" t="s">
        <v>84</v>
      </c>
      <c r="AD42" s="248" t="s">
        <v>84</v>
      </c>
      <c r="AE42" s="247">
        <v>1000687.898</v>
      </c>
      <c r="AG42" s="207"/>
      <c r="AH42" s="208" t="s">
        <v>169</v>
      </c>
      <c r="AI42" s="209"/>
      <c r="AJ42" s="210">
        <v>-1000687.8977304</v>
      </c>
      <c r="AK42" s="211" t="s">
        <v>84</v>
      </c>
      <c r="AL42" s="211" t="s">
        <v>84</v>
      </c>
      <c r="AM42" s="210">
        <v>1000687.8977304</v>
      </c>
    </row>
    <row r="43" spans="1:39" ht="15" thickBot="1">
      <c r="A43" s="164" t="s">
        <v>155</v>
      </c>
      <c r="B43" s="181" t="s">
        <v>170</v>
      </c>
      <c r="C43" s="165" t="s">
        <v>171</v>
      </c>
      <c r="D43" s="171" t="s">
        <v>149</v>
      </c>
      <c r="E43" s="171" t="s">
        <v>149</v>
      </c>
      <c r="F43" s="171" t="s">
        <v>149</v>
      </c>
      <c r="G43" s="182" t="s">
        <v>84</v>
      </c>
      <c r="I43" s="213" t="s">
        <v>155</v>
      </c>
      <c r="J43" s="218" t="s">
        <v>170</v>
      </c>
      <c r="K43" s="214" t="s">
        <v>171</v>
      </c>
      <c r="L43" s="201" t="s">
        <v>149</v>
      </c>
      <c r="M43" s="201" t="s">
        <v>149</v>
      </c>
      <c r="N43" s="201" t="s">
        <v>149</v>
      </c>
      <c r="O43" s="222" t="s">
        <v>84</v>
      </c>
      <c r="Q43" s="213" t="s">
        <v>155</v>
      </c>
      <c r="R43" s="218" t="s">
        <v>170</v>
      </c>
      <c r="S43" s="214" t="s">
        <v>171</v>
      </c>
      <c r="T43" s="201" t="s">
        <v>149</v>
      </c>
      <c r="U43" s="201" t="s">
        <v>149</v>
      </c>
      <c r="V43" s="201" t="s">
        <v>149</v>
      </c>
      <c r="W43" s="222" t="s">
        <v>84</v>
      </c>
      <c r="Y43" s="232" t="s">
        <v>155</v>
      </c>
      <c r="Z43" s="250" t="s">
        <v>170</v>
      </c>
      <c r="AA43" s="233" t="s">
        <v>171</v>
      </c>
      <c r="AB43" s="239" t="s">
        <v>149</v>
      </c>
      <c r="AC43" s="239" t="s">
        <v>149</v>
      </c>
      <c r="AD43" s="239" t="s">
        <v>149</v>
      </c>
      <c r="AE43" s="251" t="s">
        <v>84</v>
      </c>
      <c r="AG43" s="213" t="s">
        <v>155</v>
      </c>
      <c r="AH43" s="218" t="s">
        <v>170</v>
      </c>
      <c r="AI43" s="214" t="s">
        <v>171</v>
      </c>
      <c r="AJ43" s="201" t="s">
        <v>149</v>
      </c>
      <c r="AK43" s="201" t="s">
        <v>149</v>
      </c>
      <c r="AL43" s="201" t="s">
        <v>149</v>
      </c>
      <c r="AM43" s="222" t="s">
        <v>84</v>
      </c>
    </row>
    <row r="44" spans="1:39" ht="15" thickBot="1">
      <c r="A44" s="183" t="s">
        <v>146</v>
      </c>
      <c r="B44" s="181" t="s">
        <v>170</v>
      </c>
      <c r="C44" s="165" t="s">
        <v>172</v>
      </c>
      <c r="D44" s="184">
        <v>-784790.86075133306</v>
      </c>
      <c r="E44" s="171">
        <v>-34148.498119999997</v>
      </c>
      <c r="F44" s="171" t="s">
        <v>149</v>
      </c>
      <c r="G44" s="168">
        <v>818939.35887133307</v>
      </c>
      <c r="I44" s="219" t="s">
        <v>146</v>
      </c>
      <c r="J44" s="218" t="s">
        <v>170</v>
      </c>
      <c r="K44" s="214" t="s">
        <v>172</v>
      </c>
      <c r="L44" s="205">
        <v>-839459.09274149977</v>
      </c>
      <c r="M44" s="201">
        <v>-19116.957807199993</v>
      </c>
      <c r="N44" s="201" t="s">
        <v>149</v>
      </c>
      <c r="O44" s="221">
        <v>858576.0505486998</v>
      </c>
      <c r="Q44" s="219" t="s">
        <v>146</v>
      </c>
      <c r="R44" s="218" t="s">
        <v>170</v>
      </c>
      <c r="S44" s="214" t="s">
        <v>172</v>
      </c>
      <c r="T44" s="205">
        <v>-209667.782225</v>
      </c>
      <c r="U44" s="201">
        <v>-21346.930237600001</v>
      </c>
      <c r="V44" s="201" t="s">
        <v>149</v>
      </c>
      <c r="W44" s="221">
        <v>231014.7124626</v>
      </c>
      <c r="Y44" s="252" t="s">
        <v>146</v>
      </c>
      <c r="Z44" s="250" t="s">
        <v>170</v>
      </c>
      <c r="AA44" s="233" t="s">
        <v>172</v>
      </c>
      <c r="AB44" s="253">
        <v>-209667.78219999999</v>
      </c>
      <c r="AC44" s="239">
        <v>-21346.930240000002</v>
      </c>
      <c r="AD44" s="239" t="s">
        <v>149</v>
      </c>
      <c r="AE44" s="236">
        <v>231014.71249999999</v>
      </c>
      <c r="AG44" s="219" t="s">
        <v>146</v>
      </c>
      <c r="AH44" s="218" t="s">
        <v>170</v>
      </c>
      <c r="AI44" s="214" t="s">
        <v>172</v>
      </c>
      <c r="AJ44" s="205">
        <v>-209667.782225</v>
      </c>
      <c r="AK44" s="201">
        <v>-21346.930237600001</v>
      </c>
      <c r="AL44" s="201" t="s">
        <v>149</v>
      </c>
      <c r="AM44" s="221">
        <v>231014.7124626</v>
      </c>
    </row>
    <row r="45" spans="1:39" ht="15" thickBot="1">
      <c r="A45" s="172" t="s">
        <v>173</v>
      </c>
      <c r="B45" s="181" t="s">
        <v>170</v>
      </c>
      <c r="C45" s="165" t="s">
        <v>172</v>
      </c>
      <c r="D45" s="184">
        <v>-409332.00000000006</v>
      </c>
      <c r="E45" s="171">
        <v>0</v>
      </c>
      <c r="F45" s="171" t="s">
        <v>149</v>
      </c>
      <c r="G45" s="168">
        <v>409332.00000000006</v>
      </c>
      <c r="I45" s="216" t="s">
        <v>173</v>
      </c>
      <c r="J45" s="218" t="s">
        <v>170</v>
      </c>
      <c r="K45" s="214" t="s">
        <v>172</v>
      </c>
      <c r="L45" s="205">
        <v>-164438.505</v>
      </c>
      <c r="M45" s="201">
        <v>0</v>
      </c>
      <c r="N45" s="201" t="s">
        <v>149</v>
      </c>
      <c r="O45" s="221">
        <v>164438.505</v>
      </c>
      <c r="Q45" s="216" t="s">
        <v>173</v>
      </c>
      <c r="R45" s="218" t="s">
        <v>170</v>
      </c>
      <c r="S45" s="214" t="s">
        <v>172</v>
      </c>
      <c r="T45" s="205">
        <v>-260400.52500000002</v>
      </c>
      <c r="U45" s="201">
        <v>0</v>
      </c>
      <c r="V45" s="201" t="s">
        <v>149</v>
      </c>
      <c r="W45" s="221">
        <v>260400.52500000002</v>
      </c>
      <c r="Y45" s="240" t="s">
        <v>173</v>
      </c>
      <c r="Z45" s="250" t="s">
        <v>170</v>
      </c>
      <c r="AA45" s="233" t="s">
        <v>172</v>
      </c>
      <c r="AB45" s="253">
        <v>-260400.52499999999</v>
      </c>
      <c r="AC45" s="239">
        <v>0</v>
      </c>
      <c r="AD45" s="239" t="s">
        <v>149</v>
      </c>
      <c r="AE45" s="236">
        <v>260400.52499999999</v>
      </c>
      <c r="AG45" s="216" t="s">
        <v>173</v>
      </c>
      <c r="AH45" s="218" t="s">
        <v>170</v>
      </c>
      <c r="AI45" s="214" t="s">
        <v>172</v>
      </c>
      <c r="AJ45" s="205">
        <v>-260400.52500000002</v>
      </c>
      <c r="AK45" s="201">
        <v>0</v>
      </c>
      <c r="AL45" s="201" t="s">
        <v>149</v>
      </c>
      <c r="AM45" s="221">
        <v>260400.52500000002</v>
      </c>
    </row>
    <row r="46" spans="1:39" ht="15" thickBot="1">
      <c r="A46" s="172" t="s">
        <v>152</v>
      </c>
      <c r="B46" s="181" t="s">
        <v>170</v>
      </c>
      <c r="C46" s="165" t="s">
        <v>172</v>
      </c>
      <c r="D46" s="184">
        <v>-134282.13333333333</v>
      </c>
      <c r="E46" s="171">
        <v>0</v>
      </c>
      <c r="F46" s="171" t="s">
        <v>149</v>
      </c>
      <c r="G46" s="168">
        <v>134282.13333333333</v>
      </c>
      <c r="I46" s="216" t="s">
        <v>152</v>
      </c>
      <c r="J46" s="218" t="s">
        <v>170</v>
      </c>
      <c r="K46" s="214" t="s">
        <v>172</v>
      </c>
      <c r="L46" s="205">
        <v>-333986.13600000006</v>
      </c>
      <c r="M46" s="201">
        <v>0</v>
      </c>
      <c r="N46" s="201" t="s">
        <v>149</v>
      </c>
      <c r="O46" s="221">
        <v>333986.13600000006</v>
      </c>
      <c r="Q46" s="216" t="s">
        <v>152</v>
      </c>
      <c r="R46" s="218" t="s">
        <v>170</v>
      </c>
      <c r="S46" s="214" t="s">
        <v>172</v>
      </c>
      <c r="T46" s="205">
        <v>-159904.65333333332</v>
      </c>
      <c r="U46" s="201">
        <v>0</v>
      </c>
      <c r="V46" s="201" t="s">
        <v>149</v>
      </c>
      <c r="W46" s="221">
        <v>159904.65333333332</v>
      </c>
      <c r="Y46" s="240" t="s">
        <v>152</v>
      </c>
      <c r="Z46" s="250" t="s">
        <v>170</v>
      </c>
      <c r="AA46" s="233" t="s">
        <v>172</v>
      </c>
      <c r="AB46" s="253">
        <v>-159904.65330000001</v>
      </c>
      <c r="AC46" s="239">
        <v>0</v>
      </c>
      <c r="AD46" s="239" t="s">
        <v>149</v>
      </c>
      <c r="AE46" s="236">
        <v>159904.65330000001</v>
      </c>
      <c r="AG46" s="216" t="s">
        <v>152</v>
      </c>
      <c r="AH46" s="218" t="s">
        <v>170</v>
      </c>
      <c r="AI46" s="214" t="s">
        <v>172</v>
      </c>
      <c r="AJ46" s="205">
        <v>-159904.65333333332</v>
      </c>
      <c r="AK46" s="201">
        <v>0</v>
      </c>
      <c r="AL46" s="201" t="s">
        <v>149</v>
      </c>
      <c r="AM46" s="221">
        <v>159904.65333333332</v>
      </c>
    </row>
    <row r="47" spans="1:39" ht="15" thickBot="1">
      <c r="A47" s="172" t="s">
        <v>174</v>
      </c>
      <c r="B47" s="181" t="s">
        <v>170</v>
      </c>
      <c r="C47" s="165" t="s">
        <v>172</v>
      </c>
      <c r="D47" s="184">
        <v>0</v>
      </c>
      <c r="E47" s="171">
        <v>0</v>
      </c>
      <c r="F47" s="171" t="s">
        <v>149</v>
      </c>
      <c r="G47" s="168">
        <v>0</v>
      </c>
      <c r="I47" s="216" t="s">
        <v>174</v>
      </c>
      <c r="J47" s="218" t="s">
        <v>170</v>
      </c>
      <c r="K47" s="214" t="s">
        <v>172</v>
      </c>
      <c r="L47" s="205">
        <v>0</v>
      </c>
      <c r="M47" s="201">
        <v>0</v>
      </c>
      <c r="N47" s="201" t="s">
        <v>149</v>
      </c>
      <c r="O47" s="221">
        <v>0</v>
      </c>
      <c r="Q47" s="216" t="s">
        <v>174</v>
      </c>
      <c r="R47" s="218" t="s">
        <v>170</v>
      </c>
      <c r="S47" s="214" t="s">
        <v>172</v>
      </c>
      <c r="T47" s="205">
        <v>0</v>
      </c>
      <c r="U47" s="201">
        <v>0</v>
      </c>
      <c r="V47" s="201" t="s">
        <v>149</v>
      </c>
      <c r="W47" s="221">
        <v>0</v>
      </c>
      <c r="Y47" s="240" t="s">
        <v>174</v>
      </c>
      <c r="Z47" s="250" t="s">
        <v>170</v>
      </c>
      <c r="AA47" s="233" t="s">
        <v>172</v>
      </c>
      <c r="AB47" s="253">
        <v>0</v>
      </c>
      <c r="AC47" s="239">
        <v>0</v>
      </c>
      <c r="AD47" s="239" t="s">
        <v>149</v>
      </c>
      <c r="AE47" s="236">
        <v>0</v>
      </c>
      <c r="AG47" s="216" t="s">
        <v>174</v>
      </c>
      <c r="AH47" s="218" t="s">
        <v>170</v>
      </c>
      <c r="AI47" s="214" t="s">
        <v>172</v>
      </c>
      <c r="AJ47" s="205">
        <v>0</v>
      </c>
      <c r="AK47" s="201">
        <v>0</v>
      </c>
      <c r="AL47" s="201" t="s">
        <v>149</v>
      </c>
      <c r="AM47" s="221">
        <v>0</v>
      </c>
    </row>
    <row r="48" spans="1:39" ht="15" thickBot="1">
      <c r="A48" s="175" t="s">
        <v>154</v>
      </c>
      <c r="B48" s="181" t="s">
        <v>170</v>
      </c>
      <c r="C48" s="165" t="s">
        <v>172</v>
      </c>
      <c r="D48" s="184">
        <v>0</v>
      </c>
      <c r="E48" s="171">
        <v>0</v>
      </c>
      <c r="F48" s="171" t="s">
        <v>149</v>
      </c>
      <c r="G48" s="168">
        <v>0</v>
      </c>
      <c r="I48" s="217" t="s">
        <v>154</v>
      </c>
      <c r="J48" s="218" t="s">
        <v>170</v>
      </c>
      <c r="K48" s="214" t="s">
        <v>172</v>
      </c>
      <c r="L48" s="205">
        <v>0</v>
      </c>
      <c r="M48" s="201">
        <v>0</v>
      </c>
      <c r="N48" s="201" t="s">
        <v>149</v>
      </c>
      <c r="O48" s="221">
        <v>0</v>
      </c>
      <c r="Q48" s="217" t="s">
        <v>154</v>
      </c>
      <c r="R48" s="218" t="s">
        <v>170</v>
      </c>
      <c r="S48" s="214" t="s">
        <v>172</v>
      </c>
      <c r="T48" s="205">
        <v>0</v>
      </c>
      <c r="U48" s="201">
        <v>0</v>
      </c>
      <c r="V48" s="201" t="s">
        <v>149</v>
      </c>
      <c r="W48" s="221">
        <v>0</v>
      </c>
      <c r="Y48" s="243" t="s">
        <v>154</v>
      </c>
      <c r="Z48" s="250" t="s">
        <v>170</v>
      </c>
      <c r="AA48" s="233" t="s">
        <v>172</v>
      </c>
      <c r="AB48" s="253">
        <v>0</v>
      </c>
      <c r="AC48" s="239">
        <v>0</v>
      </c>
      <c r="AD48" s="239" t="s">
        <v>149</v>
      </c>
      <c r="AE48" s="236">
        <v>0</v>
      </c>
      <c r="AG48" s="217" t="s">
        <v>154</v>
      </c>
      <c r="AH48" s="218" t="s">
        <v>170</v>
      </c>
      <c r="AI48" s="214" t="s">
        <v>172</v>
      </c>
      <c r="AJ48" s="205">
        <v>0</v>
      </c>
      <c r="AK48" s="201">
        <v>0</v>
      </c>
      <c r="AL48" s="201" t="s">
        <v>149</v>
      </c>
      <c r="AM48" s="221">
        <v>0</v>
      </c>
    </row>
    <row r="49" spans="1:39" ht="15" thickBot="1">
      <c r="A49" s="176"/>
      <c r="B49" s="177" t="s">
        <v>175</v>
      </c>
      <c r="C49" s="178"/>
      <c r="D49" s="179">
        <v>-1328404.9940846665</v>
      </c>
      <c r="E49" s="180" t="s">
        <v>84</v>
      </c>
      <c r="F49" s="187" t="s">
        <v>84</v>
      </c>
      <c r="G49" s="179">
        <v>1362553.4922046664</v>
      </c>
      <c r="I49" s="207"/>
      <c r="J49" s="208" t="s">
        <v>175</v>
      </c>
      <c r="K49" s="209"/>
      <c r="L49" s="210">
        <v>-1337883.7337414999</v>
      </c>
      <c r="M49" s="211" t="s">
        <v>84</v>
      </c>
      <c r="N49" s="212" t="s">
        <v>84</v>
      </c>
      <c r="O49" s="210">
        <v>1357000.6915487</v>
      </c>
      <c r="Q49" s="207"/>
      <c r="R49" s="208" t="s">
        <v>175</v>
      </c>
      <c r="S49" s="209"/>
      <c r="T49" s="210">
        <v>-629972.96055833332</v>
      </c>
      <c r="U49" s="211" t="s">
        <v>84</v>
      </c>
      <c r="V49" s="212" t="s">
        <v>84</v>
      </c>
      <c r="W49" s="210">
        <v>651319.89079593332</v>
      </c>
      <c r="Y49" s="244"/>
      <c r="Z49" s="245" t="s">
        <v>175</v>
      </c>
      <c r="AA49" s="246"/>
      <c r="AB49" s="247">
        <v>-629972.96059999999</v>
      </c>
      <c r="AC49" s="248" t="s">
        <v>84</v>
      </c>
      <c r="AD49" s="249" t="s">
        <v>84</v>
      </c>
      <c r="AE49" s="247">
        <v>651319.89080000005</v>
      </c>
      <c r="AG49" s="207"/>
      <c r="AH49" s="208" t="s">
        <v>175</v>
      </c>
      <c r="AI49" s="209"/>
      <c r="AJ49" s="210">
        <v>-629972.96055833332</v>
      </c>
      <c r="AK49" s="211" t="s">
        <v>84</v>
      </c>
      <c r="AL49" s="212" t="s">
        <v>84</v>
      </c>
      <c r="AM49" s="210">
        <v>651319.89079593332</v>
      </c>
    </row>
    <row r="50" spans="1:39" ht="15" thickBot="1">
      <c r="A50" s="164" t="s">
        <v>146</v>
      </c>
      <c r="B50" s="164" t="s">
        <v>146</v>
      </c>
      <c r="C50" s="188" t="s">
        <v>176</v>
      </c>
      <c r="D50" s="174" t="s">
        <v>148</v>
      </c>
      <c r="E50" s="171" t="s">
        <v>149</v>
      </c>
      <c r="F50" s="171" t="s">
        <v>149</v>
      </c>
      <c r="G50" s="189"/>
      <c r="I50" s="213" t="s">
        <v>146</v>
      </c>
      <c r="J50" s="213" t="s">
        <v>146</v>
      </c>
      <c r="K50" s="220" t="s">
        <v>176</v>
      </c>
      <c r="L50" s="203" t="s">
        <v>148</v>
      </c>
      <c r="M50" s="201" t="s">
        <v>149</v>
      </c>
      <c r="N50" s="201" t="s">
        <v>149</v>
      </c>
      <c r="O50" s="223"/>
      <c r="Q50" s="213" t="s">
        <v>146</v>
      </c>
      <c r="R50" s="213" t="s">
        <v>146</v>
      </c>
      <c r="S50" s="220" t="s">
        <v>176</v>
      </c>
      <c r="T50" s="203" t="s">
        <v>148</v>
      </c>
      <c r="U50" s="201" t="s">
        <v>149</v>
      </c>
      <c r="V50" s="201" t="s">
        <v>149</v>
      </c>
      <c r="W50" s="223"/>
      <c r="Y50" s="232" t="s">
        <v>146</v>
      </c>
      <c r="Z50" s="232" t="s">
        <v>146</v>
      </c>
      <c r="AA50" s="256" t="s">
        <v>176</v>
      </c>
      <c r="AB50" s="242" t="s">
        <v>148</v>
      </c>
      <c r="AC50" s="239" t="s">
        <v>149</v>
      </c>
      <c r="AD50" s="239" t="s">
        <v>149</v>
      </c>
      <c r="AE50" s="257"/>
      <c r="AG50" s="213" t="s">
        <v>146</v>
      </c>
      <c r="AH50" s="213" t="s">
        <v>146</v>
      </c>
      <c r="AI50" s="220" t="s">
        <v>176</v>
      </c>
      <c r="AJ50" s="203" t="s">
        <v>148</v>
      </c>
      <c r="AK50" s="201" t="s">
        <v>149</v>
      </c>
      <c r="AL50" s="201" t="s">
        <v>149</v>
      </c>
      <c r="AM50" s="223"/>
    </row>
    <row r="51" spans="1:39" ht="15" thickBot="1">
      <c r="A51" s="489" t="s">
        <v>177</v>
      </c>
      <c r="B51" s="490"/>
      <c r="C51" s="491"/>
      <c r="D51" s="187"/>
      <c r="E51" s="180"/>
      <c r="F51" s="187"/>
      <c r="G51" s="179"/>
      <c r="I51" s="462" t="s">
        <v>177</v>
      </c>
      <c r="J51" s="463"/>
      <c r="K51" s="464"/>
      <c r="L51" s="212"/>
      <c r="M51" s="211"/>
      <c r="N51" s="212"/>
      <c r="O51" s="210"/>
      <c r="Q51" s="462" t="s">
        <v>177</v>
      </c>
      <c r="R51" s="463"/>
      <c r="S51" s="464"/>
      <c r="T51" s="212"/>
      <c r="U51" s="211"/>
      <c r="V51" s="212"/>
      <c r="W51" s="210"/>
      <c r="Y51" s="479" t="s">
        <v>177</v>
      </c>
      <c r="Z51" s="480"/>
      <c r="AA51" s="481"/>
      <c r="AB51" s="249"/>
      <c r="AC51" s="248"/>
      <c r="AD51" s="249"/>
      <c r="AE51" s="247"/>
      <c r="AG51" s="462" t="s">
        <v>177</v>
      </c>
      <c r="AH51" s="463"/>
      <c r="AI51" s="464"/>
      <c r="AJ51" s="212"/>
      <c r="AK51" s="211"/>
      <c r="AL51" s="212"/>
      <c r="AM51" s="210"/>
    </row>
    <row r="52" spans="1:39" ht="15" thickBot="1">
      <c r="A52" s="176"/>
      <c r="B52" s="177" t="s">
        <v>178</v>
      </c>
      <c r="C52" s="177"/>
      <c r="D52" s="179">
        <v>0</v>
      </c>
      <c r="E52" s="179">
        <v>0</v>
      </c>
      <c r="F52" s="179">
        <v>0</v>
      </c>
      <c r="G52" s="179">
        <v>0</v>
      </c>
      <c r="I52" s="207"/>
      <c r="J52" s="208" t="s">
        <v>178</v>
      </c>
      <c r="K52" s="208"/>
      <c r="L52" s="210">
        <v>0</v>
      </c>
      <c r="M52" s="210">
        <v>0</v>
      </c>
      <c r="N52" s="210">
        <v>0</v>
      </c>
      <c r="O52" s="210">
        <v>0</v>
      </c>
      <c r="Q52" s="207"/>
      <c r="R52" s="208" t="s">
        <v>178</v>
      </c>
      <c r="S52" s="208"/>
      <c r="T52" s="210">
        <v>0</v>
      </c>
      <c r="U52" s="210">
        <v>0</v>
      </c>
      <c r="V52" s="210">
        <v>0</v>
      </c>
      <c r="W52" s="210">
        <v>0</v>
      </c>
      <c r="Y52" s="244"/>
      <c r="Z52" s="245" t="s">
        <v>178</v>
      </c>
      <c r="AA52" s="245"/>
      <c r="AB52" s="247">
        <v>0</v>
      </c>
      <c r="AC52" s="247">
        <v>0</v>
      </c>
      <c r="AD52" s="247">
        <v>0</v>
      </c>
      <c r="AE52" s="247">
        <v>0</v>
      </c>
      <c r="AG52" s="207"/>
      <c r="AH52" s="208" t="s">
        <v>178</v>
      </c>
      <c r="AI52" s="208"/>
      <c r="AJ52" s="210">
        <v>0</v>
      </c>
      <c r="AK52" s="210">
        <v>0</v>
      </c>
      <c r="AL52" s="210">
        <v>0</v>
      </c>
      <c r="AM52" s="210">
        <v>0</v>
      </c>
    </row>
    <row r="53" spans="1:39">
      <c r="A53" s="492" t="s">
        <v>88</v>
      </c>
      <c r="B53" s="493"/>
      <c r="C53" s="494"/>
      <c r="D53" s="190">
        <v>-11842909.582142569</v>
      </c>
      <c r="E53" s="191" t="s">
        <v>149</v>
      </c>
      <c r="F53" s="191" t="s">
        <v>149</v>
      </c>
      <c r="G53" s="190">
        <v>16252627.6521383</v>
      </c>
      <c r="I53" s="483" t="s">
        <v>88</v>
      </c>
      <c r="J53" s="484"/>
      <c r="K53" s="485"/>
      <c r="L53" s="224">
        <v>-21052548.73842809</v>
      </c>
      <c r="M53" s="225" t="s">
        <v>149</v>
      </c>
      <c r="N53" s="225" t="s">
        <v>149</v>
      </c>
      <c r="O53" s="224">
        <v>25844668.041493692</v>
      </c>
      <c r="Q53" s="483" t="s">
        <v>88</v>
      </c>
      <c r="R53" s="484"/>
      <c r="S53" s="485"/>
      <c r="T53" s="224">
        <v>-15341625.196132975</v>
      </c>
      <c r="U53" s="225" t="s">
        <v>149</v>
      </c>
      <c r="V53" s="225" t="s">
        <v>149</v>
      </c>
      <c r="W53" s="224">
        <v>20262836.689585071</v>
      </c>
      <c r="Y53" s="482" t="s">
        <v>88</v>
      </c>
      <c r="Z53" s="441"/>
      <c r="AA53" s="442"/>
      <c r="AB53" s="258">
        <v>-19244382.789999999</v>
      </c>
      <c r="AC53" s="259" t="s">
        <v>149</v>
      </c>
      <c r="AD53" s="259" t="s">
        <v>149</v>
      </c>
      <c r="AE53" s="258">
        <v>24165594.289999999</v>
      </c>
      <c r="AG53" s="453" t="s">
        <v>88</v>
      </c>
      <c r="AH53" s="453"/>
      <c r="AI53" s="453"/>
      <c r="AJ53" s="224">
        <v>-21532718.993962657</v>
      </c>
      <c r="AK53" s="225" t="s">
        <v>149</v>
      </c>
      <c r="AL53" s="225" t="s">
        <v>149</v>
      </c>
      <c r="AM53" s="224">
        <v>26453930.487414755</v>
      </c>
    </row>
    <row r="55" spans="1:39">
      <c r="A55" s="192" t="s">
        <v>179</v>
      </c>
      <c r="B55" s="196" t="s">
        <v>180</v>
      </c>
      <c r="C55" s="196"/>
      <c r="D55" s="196"/>
      <c r="E55" s="196"/>
      <c r="I55" s="226" t="s">
        <v>179</v>
      </c>
      <c r="J55" s="465" t="s">
        <v>180</v>
      </c>
      <c r="K55" s="465"/>
      <c r="L55" s="465"/>
      <c r="M55" s="465"/>
      <c r="Q55" s="226" t="s">
        <v>179</v>
      </c>
      <c r="R55" s="465" t="s">
        <v>180</v>
      </c>
      <c r="S55" s="465"/>
      <c r="T55" s="465"/>
      <c r="U55" s="465"/>
      <c r="Y55" s="260" t="s">
        <v>179</v>
      </c>
      <c r="Z55" s="452" t="s">
        <v>180</v>
      </c>
      <c r="AA55" s="434"/>
      <c r="AB55" s="434"/>
      <c r="AC55" s="435"/>
      <c r="AG55" s="226" t="s">
        <v>179</v>
      </c>
      <c r="AH55" s="465" t="s">
        <v>180</v>
      </c>
      <c r="AI55" s="465"/>
      <c r="AJ55" s="465"/>
      <c r="AK55" s="465"/>
    </row>
    <row r="56" spans="1:39">
      <c r="A56" s="193" t="s">
        <v>146</v>
      </c>
      <c r="B56" s="194">
        <v>22382.880000000005</v>
      </c>
      <c r="C56" s="194">
        <v>7847.1744000000017</v>
      </c>
      <c r="D56" s="195">
        <v>25.490150400000005</v>
      </c>
      <c r="E56" s="195">
        <v>821.5833600000002</v>
      </c>
      <c r="I56" s="227" t="s">
        <v>146</v>
      </c>
      <c r="J56" s="228">
        <v>26371.623999999996</v>
      </c>
      <c r="K56" s="228">
        <v>9245.5811200000007</v>
      </c>
      <c r="L56" s="229">
        <v>30.032625919999997</v>
      </c>
      <c r="M56" s="229">
        <v>967.99372799999992</v>
      </c>
      <c r="Q56" s="227" t="s">
        <v>146</v>
      </c>
      <c r="R56" s="228">
        <v>14412.566000000006</v>
      </c>
      <c r="S56" s="228">
        <v>5052.8760800000027</v>
      </c>
      <c r="T56" s="229">
        <v>16.413369280000008</v>
      </c>
      <c r="U56" s="229">
        <v>529.02595200000007</v>
      </c>
      <c r="Y56" s="261" t="s">
        <v>146</v>
      </c>
      <c r="Z56" s="241">
        <v>90148.483999999997</v>
      </c>
      <c r="AA56" s="241">
        <v>31604.997920000002</v>
      </c>
      <c r="AB56" s="262">
        <v>102.6632147</v>
      </c>
      <c r="AC56" s="262">
        <v>3308.979648</v>
      </c>
      <c r="AG56" s="227" t="s">
        <v>146</v>
      </c>
      <c r="AH56" s="228">
        <v>17784.345999999998</v>
      </c>
      <c r="AI56" s="228">
        <v>6234.9824800000015</v>
      </c>
      <c r="AJ56" s="229">
        <v>20.253231680000003</v>
      </c>
      <c r="AK56" s="229">
        <v>652.79011200000002</v>
      </c>
    </row>
    <row r="58" spans="1:39" ht="14.4" customHeight="1">
      <c r="A58" s="414" t="s">
        <v>181</v>
      </c>
      <c r="B58" s="415"/>
      <c r="C58" s="416"/>
      <c r="D58" s="420" t="s">
        <v>182</v>
      </c>
      <c r="E58" s="421"/>
      <c r="F58" s="271" t="s">
        <v>183</v>
      </c>
      <c r="I58" s="427" t="s">
        <v>181</v>
      </c>
      <c r="J58" s="428"/>
      <c r="K58" s="429"/>
      <c r="L58" s="423" t="s">
        <v>182</v>
      </c>
      <c r="M58" s="424"/>
      <c r="N58" s="265" t="s">
        <v>183</v>
      </c>
      <c r="Q58" s="427" t="s">
        <v>181</v>
      </c>
      <c r="R58" s="428"/>
      <c r="S58" s="429"/>
      <c r="T58" s="423" t="s">
        <v>182</v>
      </c>
      <c r="U58" s="424"/>
      <c r="V58" s="265" t="s">
        <v>183</v>
      </c>
      <c r="Y58" s="437" t="s">
        <v>181</v>
      </c>
      <c r="Z58" s="438"/>
      <c r="AA58" s="439"/>
      <c r="AB58" s="443" t="s">
        <v>182</v>
      </c>
      <c r="AC58" s="435"/>
      <c r="AD58" s="267" t="s">
        <v>183</v>
      </c>
      <c r="AG58" s="427" t="s">
        <v>181</v>
      </c>
      <c r="AH58" s="428"/>
      <c r="AI58" s="429"/>
      <c r="AJ58" s="423" t="s">
        <v>182</v>
      </c>
      <c r="AK58" s="424"/>
      <c r="AL58" s="265" t="s">
        <v>183</v>
      </c>
    </row>
    <row r="59" spans="1:39">
      <c r="A59" s="417"/>
      <c r="B59" s="418"/>
      <c r="C59" s="419"/>
      <c r="D59" s="272" t="s">
        <v>114</v>
      </c>
      <c r="E59" s="272" t="s">
        <v>184</v>
      </c>
      <c r="F59" s="272" t="s">
        <v>185</v>
      </c>
      <c r="I59" s="430"/>
      <c r="J59" s="431"/>
      <c r="K59" s="432"/>
      <c r="L59" s="266" t="s">
        <v>114</v>
      </c>
      <c r="M59" s="266" t="s">
        <v>184</v>
      </c>
      <c r="N59" s="266" t="s">
        <v>185</v>
      </c>
      <c r="Q59" s="430"/>
      <c r="R59" s="431"/>
      <c r="S59" s="432"/>
      <c r="T59" s="266" t="s">
        <v>114</v>
      </c>
      <c r="U59" s="266" t="s">
        <v>184</v>
      </c>
      <c r="V59" s="266" t="s">
        <v>185</v>
      </c>
      <c r="Y59" s="440"/>
      <c r="Z59" s="441"/>
      <c r="AA59" s="442"/>
      <c r="AB59" s="268" t="s">
        <v>114</v>
      </c>
      <c r="AC59" s="268" t="s">
        <v>184</v>
      </c>
      <c r="AD59" s="268" t="s">
        <v>185</v>
      </c>
      <c r="AG59" s="430"/>
      <c r="AH59" s="431"/>
      <c r="AI59" s="432"/>
      <c r="AJ59" s="266" t="s">
        <v>114</v>
      </c>
      <c r="AK59" s="266" t="s">
        <v>184</v>
      </c>
      <c r="AL59" s="266" t="s">
        <v>185</v>
      </c>
    </row>
    <row r="60" spans="1:39">
      <c r="A60" s="422" t="s">
        <v>186</v>
      </c>
      <c r="B60" s="422"/>
      <c r="C60" s="422"/>
      <c r="D60" s="173">
        <v>202371.46071999997</v>
      </c>
      <c r="E60" s="173">
        <v>30230.054400000008</v>
      </c>
      <c r="F60" s="173">
        <v>232.60151511999999</v>
      </c>
      <c r="I60" s="426" t="s">
        <v>186</v>
      </c>
      <c r="J60" s="426"/>
      <c r="K60" s="426"/>
      <c r="L60" s="202">
        <v>238435.0928226666</v>
      </c>
      <c r="M60" s="202">
        <v>35617.205119999999</v>
      </c>
      <c r="N60" s="202">
        <v>274.05229794266654</v>
      </c>
      <c r="Q60" s="426" t="s">
        <v>186</v>
      </c>
      <c r="R60" s="426"/>
      <c r="S60" s="426"/>
      <c r="T60" s="202">
        <v>130309.05916233333</v>
      </c>
      <c r="U60" s="202">
        <v>19465.442080000008</v>
      </c>
      <c r="V60" s="202">
        <v>149.77450124233332</v>
      </c>
      <c r="Y60" s="433" t="s">
        <v>186</v>
      </c>
      <c r="Z60" s="434"/>
      <c r="AA60" s="435"/>
      <c r="AB60" s="241">
        <v>815064.03060000006</v>
      </c>
      <c r="AC60" s="241">
        <v>121753.4819</v>
      </c>
      <c r="AD60" s="241">
        <v>936.81751250000002</v>
      </c>
      <c r="AG60" s="426" t="s">
        <v>186</v>
      </c>
      <c r="AH60" s="426"/>
      <c r="AI60" s="426"/>
      <c r="AJ60" s="202">
        <v>160794.50356566667</v>
      </c>
      <c r="AK60" s="202">
        <v>24019.32848</v>
      </c>
      <c r="AL60" s="202">
        <v>184.81383204566666</v>
      </c>
    </row>
    <row r="61" spans="1:39">
      <c r="A61" s="422" t="s">
        <v>187</v>
      </c>
      <c r="B61" s="422"/>
      <c r="C61" s="422"/>
      <c r="D61" s="173">
        <v>6098081.1650995351</v>
      </c>
      <c r="E61" s="173"/>
      <c r="F61" s="173">
        <v>6098.0811650995347</v>
      </c>
      <c r="I61" s="426" t="s">
        <v>187</v>
      </c>
      <c r="J61" s="426"/>
      <c r="K61" s="426"/>
      <c r="L61" s="202">
        <v>6380208.9080000157</v>
      </c>
      <c r="M61" s="202"/>
      <c r="N61" s="202">
        <v>6380.208908000016</v>
      </c>
      <c r="Q61" s="426" t="s">
        <v>187</v>
      </c>
      <c r="R61" s="426"/>
      <c r="S61" s="426"/>
      <c r="T61" s="202">
        <v>7063439.6391902687</v>
      </c>
      <c r="U61" s="202"/>
      <c r="V61" s="202">
        <v>7063.4396391902683</v>
      </c>
      <c r="Y61" s="433" t="s">
        <v>187</v>
      </c>
      <c r="Z61" s="434"/>
      <c r="AA61" s="435"/>
      <c r="AB61" s="241">
        <v>7328273.6310000001</v>
      </c>
      <c r="AC61" s="241"/>
      <c r="AD61" s="241">
        <v>7328.273631</v>
      </c>
      <c r="AG61" s="426" t="s">
        <v>187</v>
      </c>
      <c r="AH61" s="426"/>
      <c r="AI61" s="426"/>
      <c r="AJ61" s="202">
        <v>7815007.0024727844</v>
      </c>
      <c r="AK61" s="202"/>
      <c r="AL61" s="202">
        <v>7815.0070024727847</v>
      </c>
    </row>
    <row r="62" spans="1:39">
      <c r="A62" s="422" t="s">
        <v>188</v>
      </c>
      <c r="B62" s="422"/>
      <c r="C62" s="422"/>
      <c r="D62" s="173">
        <v>4133150.1678253599</v>
      </c>
      <c r="E62" s="173"/>
      <c r="F62" s="173">
        <v>4133.1501678253599</v>
      </c>
      <c r="I62" s="426" t="s">
        <v>188</v>
      </c>
      <c r="J62" s="426"/>
      <c r="K62" s="426"/>
      <c r="L62" s="202">
        <v>5085320.6864490798</v>
      </c>
      <c r="M62" s="202"/>
      <c r="N62" s="202">
        <v>5085.3206864490794</v>
      </c>
      <c r="Q62" s="426" t="s">
        <v>188</v>
      </c>
      <c r="R62" s="426"/>
      <c r="S62" s="426"/>
      <c r="T62" s="202">
        <v>3755974.2020411603</v>
      </c>
      <c r="U62" s="202"/>
      <c r="V62" s="202">
        <v>3755.9742020411604</v>
      </c>
      <c r="Y62" s="433" t="s">
        <v>188</v>
      </c>
      <c r="Z62" s="434"/>
      <c r="AA62" s="435"/>
      <c r="AB62" s="241">
        <v>5348655.7580000004</v>
      </c>
      <c r="AC62" s="241"/>
      <c r="AD62" s="241">
        <v>5348.6557579999999</v>
      </c>
      <c r="AG62" s="426" t="s">
        <v>188</v>
      </c>
      <c r="AH62" s="426"/>
      <c r="AI62" s="426"/>
      <c r="AJ62" s="202">
        <v>5360759.2511140555</v>
      </c>
      <c r="AK62" s="202"/>
      <c r="AL62" s="202">
        <v>5360.7592511140556</v>
      </c>
    </row>
    <row r="63" spans="1:39">
      <c r="A63" s="413" t="s">
        <v>189</v>
      </c>
      <c r="B63" s="413"/>
      <c r="C63" s="413"/>
      <c r="D63" s="273">
        <v>10433602.793644894</v>
      </c>
      <c r="E63" s="274"/>
      <c r="F63" s="273">
        <v>10463.832848044894</v>
      </c>
      <c r="I63" s="425" t="s">
        <v>189</v>
      </c>
      <c r="J63" s="425"/>
      <c r="K63" s="425"/>
      <c r="L63" s="263">
        <v>11703964.687271763</v>
      </c>
      <c r="M63" s="264"/>
      <c r="N63" s="263">
        <v>11739.581892391761</v>
      </c>
      <c r="Q63" s="425" t="s">
        <v>189</v>
      </c>
      <c r="R63" s="425"/>
      <c r="S63" s="425"/>
      <c r="T63" s="263">
        <v>10949722.900393762</v>
      </c>
      <c r="U63" s="264"/>
      <c r="V63" s="263">
        <v>10969.188342473761</v>
      </c>
      <c r="Y63" s="436" t="s">
        <v>189</v>
      </c>
      <c r="Z63" s="434"/>
      <c r="AA63" s="435"/>
      <c r="AB63" s="269">
        <v>13491993.42</v>
      </c>
      <c r="AC63" s="270"/>
      <c r="AD63" s="269">
        <v>13613.7469</v>
      </c>
      <c r="AG63" s="425" t="s">
        <v>189</v>
      </c>
      <c r="AH63" s="425"/>
      <c r="AI63" s="425"/>
      <c r="AJ63" s="263">
        <v>13336560.757152505</v>
      </c>
      <c r="AK63" s="264"/>
      <c r="AL63" s="263">
        <v>13360.580085632508</v>
      </c>
    </row>
  </sheetData>
  <mergeCells count="109">
    <mergeCell ref="E6:E7"/>
    <mergeCell ref="F6:F7"/>
    <mergeCell ref="G6:G7"/>
    <mergeCell ref="A51:C51"/>
    <mergeCell ref="A53:C53"/>
    <mergeCell ref="B1:E1"/>
    <mergeCell ref="B2:E2"/>
    <mergeCell ref="B3:E3"/>
    <mergeCell ref="B4:E4"/>
    <mergeCell ref="A5:B5"/>
    <mergeCell ref="C5:C7"/>
    <mergeCell ref="D5:G5"/>
    <mergeCell ref="A6:A7"/>
    <mergeCell ref="B6:B7"/>
    <mergeCell ref="D6:D7"/>
    <mergeCell ref="J55:M55"/>
    <mergeCell ref="I51:K51"/>
    <mergeCell ref="I53:K53"/>
    <mergeCell ref="I6:I7"/>
    <mergeCell ref="J6:J7"/>
    <mergeCell ref="L6:L7"/>
    <mergeCell ref="O6:O7"/>
    <mergeCell ref="J1:M1"/>
    <mergeCell ref="J3:M3"/>
    <mergeCell ref="J4:M4"/>
    <mergeCell ref="I5:J5"/>
    <mergeCell ref="K5:K7"/>
    <mergeCell ref="J2:M2"/>
    <mergeCell ref="M6:M7"/>
    <mergeCell ref="L5:O5"/>
    <mergeCell ref="N6:N7"/>
    <mergeCell ref="R55:U55"/>
    <mergeCell ref="Y6:Y7"/>
    <mergeCell ref="Z6:Z7"/>
    <mergeCell ref="Y51:AA51"/>
    <mergeCell ref="Y53:AA53"/>
    <mergeCell ref="Q53:S53"/>
    <mergeCell ref="Q51:S51"/>
    <mergeCell ref="V6:V7"/>
    <mergeCell ref="U6:U7"/>
    <mergeCell ref="T6:T7"/>
    <mergeCell ref="W6:W7"/>
    <mergeCell ref="R6:R7"/>
    <mergeCell ref="Q6:Q7"/>
    <mergeCell ref="Z1:AC1"/>
    <mergeCell ref="Z2:AC2"/>
    <mergeCell ref="Z3:AC3"/>
    <mergeCell ref="Z4:AC4"/>
    <mergeCell ref="Y5:Z5"/>
    <mergeCell ref="AA5:AA7"/>
    <mergeCell ref="AB5:AE5"/>
    <mergeCell ref="AB6:AB7"/>
    <mergeCell ref="AC6:AC7"/>
    <mergeCell ref="AD6:AD7"/>
    <mergeCell ref="AE6:AE7"/>
    <mergeCell ref="AJ6:AJ7"/>
    <mergeCell ref="AK6:AK7"/>
    <mergeCell ref="AJ5:AM5"/>
    <mergeCell ref="AL6:AL7"/>
    <mergeCell ref="AM6:AM7"/>
    <mergeCell ref="R1:U1"/>
    <mergeCell ref="Z55:AC55"/>
    <mergeCell ref="AG53:AI53"/>
    <mergeCell ref="AG6:AG7"/>
    <mergeCell ref="AH6:AH7"/>
    <mergeCell ref="AH1:AK1"/>
    <mergeCell ref="AH3:AK3"/>
    <mergeCell ref="AH4:AK4"/>
    <mergeCell ref="AG5:AH5"/>
    <mergeCell ref="AI5:AI7"/>
    <mergeCell ref="AH2:AK2"/>
    <mergeCell ref="AG51:AI51"/>
    <mergeCell ref="AH55:AK55"/>
    <mergeCell ref="T5:W5"/>
    <mergeCell ref="S5:S7"/>
    <mergeCell ref="Q5:R5"/>
    <mergeCell ref="R2:U2"/>
    <mergeCell ref="R4:U4"/>
    <mergeCell ref="R3:U3"/>
    <mergeCell ref="AJ58:AK58"/>
    <mergeCell ref="Y62:AA62"/>
    <mergeCell ref="Y63:AA63"/>
    <mergeCell ref="Y58:AA59"/>
    <mergeCell ref="Y60:AA60"/>
    <mergeCell ref="Y61:AA61"/>
    <mergeCell ref="AB58:AC58"/>
    <mergeCell ref="AG63:AI63"/>
    <mergeCell ref="AG60:AI60"/>
    <mergeCell ref="AG61:AI61"/>
    <mergeCell ref="AG62:AI62"/>
    <mergeCell ref="AG58:AI59"/>
    <mergeCell ref="A63:C63"/>
    <mergeCell ref="A58:C59"/>
    <mergeCell ref="D58:E58"/>
    <mergeCell ref="A60:C60"/>
    <mergeCell ref="A61:C61"/>
    <mergeCell ref="A62:C62"/>
    <mergeCell ref="T58:U58"/>
    <mergeCell ref="I63:K63"/>
    <mergeCell ref="I60:K60"/>
    <mergeCell ref="I61:K61"/>
    <mergeCell ref="I62:K62"/>
    <mergeCell ref="I58:K59"/>
    <mergeCell ref="L58:M58"/>
    <mergeCell ref="Q63:S63"/>
    <mergeCell ref="Q60:S60"/>
    <mergeCell ref="Q61:S61"/>
    <mergeCell ref="Q62:S62"/>
    <mergeCell ref="Q58:S59"/>
  </mergeCell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59709-CEB6-4006-8D0C-08181CF00DD0}">
  <sheetPr>
    <tabColor theme="9" tint="0.79998168889431442"/>
  </sheetPr>
  <dimension ref="A1:K67"/>
  <sheetViews>
    <sheetView topLeftCell="A26" workbookViewId="0">
      <selection activeCell="G1" sqref="G1"/>
    </sheetView>
  </sheetViews>
  <sheetFormatPr defaultColWidth="8.90625" defaultRowHeight="14.5"/>
  <cols>
    <col min="1" max="1" width="60.54296875" bestFit="1" customWidth="1"/>
    <col min="2" max="2" width="45.453125" bestFit="1" customWidth="1"/>
    <col min="3" max="11" width="19.453125" bestFit="1" customWidth="1"/>
  </cols>
  <sheetData>
    <row r="1" spans="1:11" ht="30.65" customHeight="1">
      <c r="A1" s="275" t="str">
        <f>+hist_inven_for!A6</f>
        <v>Uso inicial de la tierra</v>
      </c>
      <c r="B1" s="275" t="str">
        <f>+hist_inven_for!B6</f>
        <v>Uso de la tierra durante el año de reporte</v>
      </c>
      <c r="C1" s="277">
        <f>+hist_inven_for!AH2</f>
        <v>2010</v>
      </c>
      <c r="D1" s="275">
        <v>2011</v>
      </c>
      <c r="E1" s="277">
        <f>+hist_inven_for!Z2</f>
        <v>2012</v>
      </c>
      <c r="F1" s="275">
        <v>2013</v>
      </c>
      <c r="G1" s="277">
        <f>+hist_inven_for!R2</f>
        <v>2014</v>
      </c>
      <c r="H1" s="275">
        <v>2015</v>
      </c>
      <c r="I1" s="277">
        <f>+hist_inven_for!J2</f>
        <v>2016</v>
      </c>
      <c r="J1" s="275">
        <v>2017</v>
      </c>
      <c r="K1" s="277">
        <f>+hist_inven_for!B2</f>
        <v>2018</v>
      </c>
    </row>
    <row r="2" spans="1:11">
      <c r="A2" s="7" t="str">
        <f>+hist_inven_for!A8</f>
        <v>Tierras Forestales</v>
      </c>
      <c r="B2" s="7" t="str">
        <f>+hist_inven_for!B8</f>
        <v>Tierras Forestales</v>
      </c>
      <c r="C2" s="276">
        <f>+hist_inven_for!AM8</f>
        <v>-14855079.907077752</v>
      </c>
      <c r="D2" s="276">
        <f>+AVERAGE(C2,E2)</f>
        <v>-15999248.008538876</v>
      </c>
      <c r="E2" s="276">
        <f>+hist_inven_for!AE8</f>
        <v>-17143416.109999999</v>
      </c>
      <c r="F2" s="276">
        <f>+AVERAGE(E2,G2)</f>
        <v>-19094794.907453716</v>
      </c>
      <c r="G2" s="276">
        <f>+hist_inven_for!W8</f>
        <v>-21046173.704907432</v>
      </c>
      <c r="H2" s="276">
        <f>+AVERAGE(G2,I2)</f>
        <v>-21611795.770339623</v>
      </c>
      <c r="I2" s="276">
        <f>+hist_inven_for!O8</f>
        <v>-22177417.835771818</v>
      </c>
      <c r="J2" s="276">
        <f>+AVERAGE(I2,K2)</f>
        <v>-23286856.783646785</v>
      </c>
      <c r="K2" s="276">
        <f>+hist_inven_for!G8</f>
        <v>-24396295.731521755</v>
      </c>
    </row>
    <row r="3" spans="1:11">
      <c r="A3" s="7" t="str">
        <f>+hist_inven_for!A9</f>
        <v>Tierra de Cultivo</v>
      </c>
      <c r="B3" s="7" t="str">
        <f>+hist_inven_for!B9</f>
        <v>Tierras Forestales</v>
      </c>
      <c r="C3" s="276">
        <f>+hist_inven_for!AM9</f>
        <v>-256555.92076399995</v>
      </c>
      <c r="D3" s="276">
        <f t="shared" ref="D3:D53" si="0">+AVERAGE(C3,E3)</f>
        <v>-256555.92078199997</v>
      </c>
      <c r="E3" s="276">
        <f>+hist_inven_for!AE9</f>
        <v>-256555.92079999999</v>
      </c>
      <c r="F3" s="276">
        <f t="shared" ref="F3:F53" si="1">+AVERAGE(E3,G3)</f>
        <v>-256555.92078199997</v>
      </c>
      <c r="G3" s="276">
        <f>+hist_inven_for!W9</f>
        <v>-256555.92076399995</v>
      </c>
      <c r="H3" s="276">
        <f t="shared" ref="H3:H53" si="2">+AVERAGE(G3,I3)</f>
        <v>-181329.12540599998</v>
      </c>
      <c r="I3" s="276">
        <f>+hist_inven_for!O9</f>
        <v>-106102.33004799999</v>
      </c>
      <c r="J3" s="276">
        <f t="shared" ref="J3:J53" si="3">+AVERAGE(I3,K3)</f>
        <v>-150161.71805062998</v>
      </c>
      <c r="K3" s="276">
        <f>+hist_inven_for!G9</f>
        <v>-194221.10605325998</v>
      </c>
    </row>
    <row r="4" spans="1:11">
      <c r="A4" s="7" t="str">
        <f>+hist_inven_for!A10</f>
        <v>Pastizales</v>
      </c>
      <c r="B4" s="7" t="str">
        <f>+hist_inven_for!B10</f>
        <v>Tierras Forestales</v>
      </c>
      <c r="C4" s="276">
        <f>+hist_inven_for!AM10</f>
        <v>-36746.449167999999</v>
      </c>
      <c r="D4" s="276">
        <f t="shared" si="0"/>
        <v>-36746.449169</v>
      </c>
      <c r="E4" s="276">
        <f>+hist_inven_for!AE10</f>
        <v>-36746.44917</v>
      </c>
      <c r="F4" s="276">
        <f t="shared" si="1"/>
        <v>-36746.449169</v>
      </c>
      <c r="G4" s="276">
        <f>+hist_inven_for!W10</f>
        <v>-36746.449167999999</v>
      </c>
      <c r="H4" s="276">
        <f t="shared" si="2"/>
        <v>-50090.358413333321</v>
      </c>
      <c r="I4" s="276">
        <f>+hist_inven_for!O10</f>
        <v>-63434.267658666649</v>
      </c>
      <c r="J4" s="276">
        <f t="shared" si="3"/>
        <v>-59794.402079793319</v>
      </c>
      <c r="K4" s="276">
        <f>+hist_inven_for!G10</f>
        <v>-56154.536500919996</v>
      </c>
    </row>
    <row r="5" spans="1:11">
      <c r="A5" s="7" t="str">
        <f>+hist_inven_for!A11</f>
        <v>Humedales</v>
      </c>
      <c r="B5" s="7" t="str">
        <f>+hist_inven_for!B11</f>
        <v>Tierras Forestales</v>
      </c>
      <c r="C5" s="276">
        <f>+hist_inven_for!AM11</f>
        <v>-750.34140133333335</v>
      </c>
      <c r="D5" s="276">
        <f t="shared" si="0"/>
        <v>-750.34140131666663</v>
      </c>
      <c r="E5" s="276">
        <f>+hist_inven_for!AE11</f>
        <v>-750.34140130000003</v>
      </c>
      <c r="F5" s="276">
        <f t="shared" si="1"/>
        <v>-750.34140131666663</v>
      </c>
      <c r="G5" s="276">
        <f>+hist_inven_for!W11</f>
        <v>-750.34140133333335</v>
      </c>
      <c r="H5" s="276">
        <f t="shared" si="2"/>
        <v>-790.900396</v>
      </c>
      <c r="I5" s="276">
        <f>+hist_inven_for!O11</f>
        <v>-831.45939066666654</v>
      </c>
      <c r="J5" s="276">
        <f t="shared" si="3"/>
        <v>-829.58353716333318</v>
      </c>
      <c r="K5" s="276">
        <f>+hist_inven_for!G11</f>
        <v>-827.70768365999993</v>
      </c>
    </row>
    <row r="6" spans="1:11">
      <c r="A6" s="7" t="str">
        <f>+hist_inven_for!A12</f>
        <v>Asentamientos</v>
      </c>
      <c r="B6" s="7" t="str">
        <f>+hist_inven_for!B12</f>
        <v>Tierras Forestales</v>
      </c>
      <c r="C6" s="276">
        <f>+hist_inven_for!AM12</f>
        <v>0</v>
      </c>
      <c r="D6" s="276">
        <f t="shared" si="0"/>
        <v>0</v>
      </c>
      <c r="E6" s="276">
        <f>+hist_inven_for!AE12</f>
        <v>0</v>
      </c>
      <c r="F6" s="276">
        <f t="shared" si="1"/>
        <v>0</v>
      </c>
      <c r="G6" s="276">
        <f>+hist_inven_for!W12</f>
        <v>0</v>
      </c>
      <c r="H6" s="276">
        <f t="shared" si="2"/>
        <v>0</v>
      </c>
      <c r="I6" s="276">
        <f>+hist_inven_for!O12</f>
        <v>0</v>
      </c>
      <c r="J6" s="276">
        <f t="shared" si="3"/>
        <v>0</v>
      </c>
      <c r="K6" s="276">
        <f>+hist_inven_for!G12</f>
        <v>0</v>
      </c>
    </row>
    <row r="7" spans="1:11">
      <c r="A7" s="7" t="str">
        <f>+hist_inven_for!A13</f>
        <v xml:space="preserve">Otras Tierras </v>
      </c>
      <c r="B7" s="7" t="str">
        <f>+hist_inven_for!B13</f>
        <v>Tierras Forestales</v>
      </c>
      <c r="C7" s="276">
        <f>+hist_inven_for!AM13</f>
        <v>-162.23597866666665</v>
      </c>
      <c r="D7" s="276">
        <f>+AVERAGE(C7,E7)</f>
        <v>-162.23597868333331</v>
      </c>
      <c r="E7" s="276">
        <f>+hist_inven_for!AE13</f>
        <v>-162.2359787</v>
      </c>
      <c r="F7" s="276">
        <f t="shared" si="1"/>
        <v>-162.23597868333331</v>
      </c>
      <c r="G7" s="276">
        <f>+hist_inven_for!W13</f>
        <v>-162.23597866666665</v>
      </c>
      <c r="H7" s="276">
        <f t="shared" si="2"/>
        <v>-314.33220866666665</v>
      </c>
      <c r="I7" s="276">
        <f>+hist_inven_for!O13</f>
        <v>-466.42843866666664</v>
      </c>
      <c r="J7" s="276">
        <f>+AVERAGE(I7,K7)</f>
        <v>-1272.6398551533334</v>
      </c>
      <c r="K7" s="276">
        <f>+hist_inven_for!G13</f>
        <v>-2078.85127164</v>
      </c>
    </row>
    <row r="8" spans="1:11">
      <c r="A8" s="7"/>
      <c r="B8" s="278" t="str">
        <f>_xlfn.CONCAT(B9, " - Cambios")</f>
        <v>Sub-Total para Tierras Forestales - Cambios</v>
      </c>
      <c r="C8" s="279">
        <f>+SUM(C3:C7)</f>
        <v>-294214.94731199997</v>
      </c>
      <c r="D8" s="279">
        <f t="shared" ref="D8:K8" si="4">+SUM(D3:D7)</f>
        <v>-294214.947331</v>
      </c>
      <c r="E8" s="279">
        <f t="shared" si="4"/>
        <v>-294214.94734999997</v>
      </c>
      <c r="F8" s="279">
        <f t="shared" si="4"/>
        <v>-294214.947331</v>
      </c>
      <c r="G8" s="279">
        <f t="shared" si="4"/>
        <v>-294214.94731199997</v>
      </c>
      <c r="H8" s="279">
        <f t="shared" si="4"/>
        <v>-232524.71642399998</v>
      </c>
      <c r="I8" s="279">
        <f t="shared" si="4"/>
        <v>-170834.48553599993</v>
      </c>
      <c r="J8" s="279">
        <f t="shared" si="4"/>
        <v>-212058.34352273995</v>
      </c>
      <c r="K8" s="279">
        <f t="shared" si="4"/>
        <v>-253282.20150947996</v>
      </c>
    </row>
    <row r="9" spans="1:11">
      <c r="A9" s="7">
        <f>+hist_inven_for!A14</f>
        <v>0</v>
      </c>
      <c r="B9" s="7" t="str">
        <f>+hist_inven_for!B14</f>
        <v>Sub-Total para Tierras Forestales</v>
      </c>
      <c r="C9" s="276">
        <f>+hist_inven_for!AM14</f>
        <v>-15149294.854389751</v>
      </c>
      <c r="D9" s="276">
        <f t="shared" si="0"/>
        <v>-16293462.957194876</v>
      </c>
      <c r="E9" s="276">
        <f>+hist_inven_for!AE14</f>
        <v>-17437631.059999999</v>
      </c>
      <c r="F9" s="276">
        <f t="shared" si="1"/>
        <v>-19389009.856109716</v>
      </c>
      <c r="G9" s="276">
        <f>+hist_inven_for!W14</f>
        <v>-21340388.652219433</v>
      </c>
      <c r="H9" s="276">
        <f t="shared" si="2"/>
        <v>-21844320.486763626</v>
      </c>
      <c r="I9" s="276">
        <f>+hist_inven_for!O14</f>
        <v>-22348252.321307816</v>
      </c>
      <c r="J9" s="276">
        <f>+AVERAGE(I9,K9)</f>
        <v>-23498915.127169527</v>
      </c>
      <c r="K9" s="276">
        <f>+hist_inven_for!G14</f>
        <v>-24649577.933031235</v>
      </c>
    </row>
    <row r="10" spans="1:11">
      <c r="A10" s="7" t="str">
        <f>+hist_inven_for!A15</f>
        <v>Tierras de Cultivo</v>
      </c>
      <c r="B10" s="7" t="str">
        <f>+hist_inven_for!B15</f>
        <v>Tierras de Cultivo</v>
      </c>
      <c r="C10" s="276" t="str">
        <f>+hist_inven_for!AM15</f>
        <v>NE</v>
      </c>
      <c r="D10" s="276" t="e">
        <f t="shared" si="0"/>
        <v>#DIV/0!</v>
      </c>
      <c r="E10" s="276" t="str">
        <f>+hist_inven_for!AE15</f>
        <v>NE</v>
      </c>
      <c r="F10" s="276" t="e">
        <f t="shared" si="1"/>
        <v>#DIV/0!</v>
      </c>
      <c r="G10" s="276" t="str">
        <f>+hist_inven_for!W15</f>
        <v>NE</v>
      </c>
      <c r="H10" s="276" t="e">
        <f t="shared" si="2"/>
        <v>#DIV/0!</v>
      </c>
      <c r="I10" s="276" t="str">
        <f>+hist_inven_for!O15</f>
        <v>NE</v>
      </c>
      <c r="J10" s="276" t="e">
        <f t="shared" si="3"/>
        <v>#DIV/0!</v>
      </c>
      <c r="K10" s="276" t="str">
        <f>+hist_inven_for!G15</f>
        <v>NE</v>
      </c>
    </row>
    <row r="11" spans="1:11">
      <c r="A11" s="7" t="str">
        <f>+hist_inven_for!A16</f>
        <v>Tierras Forestales</v>
      </c>
      <c r="B11" s="7" t="str">
        <f>+hist_inven_for!B16</f>
        <v>Tierras de Cultivo</v>
      </c>
      <c r="C11" s="276">
        <f>+hist_inven_for!AM16</f>
        <v>37478326.603448503</v>
      </c>
      <c r="D11" s="276">
        <f t="shared" si="0"/>
        <v>37478326.601724252</v>
      </c>
      <c r="E11" s="276">
        <f>+hist_inven_for!AE16</f>
        <v>37478326.600000001</v>
      </c>
      <c r="F11" s="276">
        <f t="shared" si="1"/>
        <v>37478326.601724252</v>
      </c>
      <c r="G11" s="276">
        <f>+hist_inven_for!W16</f>
        <v>37478326.603448503</v>
      </c>
      <c r="H11" s="276">
        <f t="shared" si="2"/>
        <v>38475065.025245756</v>
      </c>
      <c r="I11" s="276">
        <f>+hist_inven_for!O16</f>
        <v>39471803.447043002</v>
      </c>
      <c r="J11" s="276">
        <f t="shared" si="3"/>
        <v>36784121.450513251</v>
      </c>
      <c r="K11" s="276">
        <f>+hist_inven_for!G16</f>
        <v>34096439.453983501</v>
      </c>
    </row>
    <row r="12" spans="1:11">
      <c r="A12" s="7" t="str">
        <f>+hist_inven_for!A17</f>
        <v>Pastizales</v>
      </c>
      <c r="B12" s="7" t="str">
        <f>+hist_inven_for!B17</f>
        <v>Tierras de Cultivo</v>
      </c>
      <c r="C12" s="276">
        <f>+hist_inven_for!AM17</f>
        <v>3129535.3833333333</v>
      </c>
      <c r="D12" s="276">
        <f t="shared" si="0"/>
        <v>3129535.3831666666</v>
      </c>
      <c r="E12" s="276">
        <f>+hist_inven_for!AE17</f>
        <v>3129535.3829999999</v>
      </c>
      <c r="F12" s="276">
        <f t="shared" si="1"/>
        <v>3129535.3831666666</v>
      </c>
      <c r="G12" s="276">
        <f>+hist_inven_for!W17</f>
        <v>3129535.3833333333</v>
      </c>
      <c r="H12" s="276">
        <f t="shared" si="2"/>
        <v>5000739.9750000006</v>
      </c>
      <c r="I12" s="276">
        <f>+hist_inven_for!O17</f>
        <v>6871944.5666666673</v>
      </c>
      <c r="J12" s="276">
        <f t="shared" si="3"/>
        <v>4389424.7833333332</v>
      </c>
      <c r="K12" s="276">
        <f>+hist_inven_for!G17</f>
        <v>1906905</v>
      </c>
    </row>
    <row r="13" spans="1:11">
      <c r="A13" s="7" t="str">
        <f>+hist_inven_for!A18</f>
        <v>Humedales</v>
      </c>
      <c r="B13" s="7" t="str">
        <f>+hist_inven_for!B18</f>
        <v>Tierras de Cultivo</v>
      </c>
      <c r="C13" s="276">
        <f>+hist_inven_for!AM18</f>
        <v>-79317.237999999998</v>
      </c>
      <c r="D13" s="276">
        <f t="shared" si="0"/>
        <v>-79317.237999999998</v>
      </c>
      <c r="E13" s="276">
        <f>+hist_inven_for!AE18</f>
        <v>-79317.237999999998</v>
      </c>
      <c r="F13" s="276">
        <f t="shared" si="1"/>
        <v>-79317.237999999998</v>
      </c>
      <c r="G13" s="276">
        <f>+hist_inven_for!W18</f>
        <v>-79317.237999999998</v>
      </c>
      <c r="H13" s="276">
        <f t="shared" si="2"/>
        <v>-88356.983000000007</v>
      </c>
      <c r="I13" s="276">
        <f>+hist_inven_for!O18</f>
        <v>-97396.728000000003</v>
      </c>
      <c r="J13" s="276">
        <f t="shared" si="3"/>
        <v>-80781.986999999994</v>
      </c>
      <c r="K13" s="276">
        <f>+hist_inven_for!G18</f>
        <v>-64167.245999999992</v>
      </c>
    </row>
    <row r="14" spans="1:11">
      <c r="A14" s="7" t="str">
        <f>+hist_inven_for!A19</f>
        <v>Asentamientos</v>
      </c>
      <c r="B14" s="7" t="str">
        <f>+hist_inven_for!B19</f>
        <v>Tierras de Cultivo</v>
      </c>
      <c r="C14" s="276">
        <f>+hist_inven_for!AM19</f>
        <v>0</v>
      </c>
      <c r="D14" s="276">
        <f t="shared" si="0"/>
        <v>0</v>
      </c>
      <c r="E14" s="276">
        <f>+hist_inven_for!AE19</f>
        <v>0</v>
      </c>
      <c r="F14" s="276">
        <f t="shared" si="1"/>
        <v>0</v>
      </c>
      <c r="G14" s="276">
        <f>+hist_inven_for!W19</f>
        <v>0</v>
      </c>
      <c r="H14" s="276">
        <f t="shared" si="2"/>
        <v>0</v>
      </c>
      <c r="I14" s="276">
        <f>+hist_inven_for!O19</f>
        <v>0</v>
      </c>
      <c r="J14" s="276">
        <f t="shared" si="3"/>
        <v>0</v>
      </c>
      <c r="K14" s="276">
        <f>+hist_inven_for!G19</f>
        <v>0</v>
      </c>
    </row>
    <row r="15" spans="1:11">
      <c r="A15" s="7" t="str">
        <f>+hist_inven_for!A20</f>
        <v xml:space="preserve">Otras Tierras </v>
      </c>
      <c r="B15" s="7" t="str">
        <f>+hist_inven_for!B20</f>
        <v>Tierras de Cultivo</v>
      </c>
      <c r="C15" s="276">
        <f>+hist_inven_for!AM20</f>
        <v>-12207.624</v>
      </c>
      <c r="D15" s="276">
        <f t="shared" si="0"/>
        <v>-12207.624</v>
      </c>
      <c r="E15" s="276">
        <f>+hist_inven_for!AE20</f>
        <v>-12207.624</v>
      </c>
      <c r="F15" s="276">
        <f t="shared" si="1"/>
        <v>-12207.624</v>
      </c>
      <c r="G15" s="276">
        <f>+hist_inven_for!W20</f>
        <v>-12207.624</v>
      </c>
      <c r="H15" s="276">
        <f t="shared" si="2"/>
        <v>-50096.260499999997</v>
      </c>
      <c r="I15" s="276">
        <f>+hist_inven_for!O20</f>
        <v>-87984.896999999997</v>
      </c>
      <c r="J15" s="276">
        <f t="shared" si="3"/>
        <v>-51382.8315</v>
      </c>
      <c r="K15" s="276">
        <f>+hist_inven_for!G20</f>
        <v>-14780.766000000001</v>
      </c>
    </row>
    <row r="16" spans="1:11">
      <c r="A16" s="7"/>
      <c r="B16" s="278" t="str">
        <f>_xlfn.CONCAT(B17, " - Cambios")</f>
        <v>Sub-Total para Tierras de Cultivo - Cambios</v>
      </c>
      <c r="C16" s="279">
        <f>+SUM(C11:C15)</f>
        <v>40516337.12478184</v>
      </c>
      <c r="D16" s="279">
        <f t="shared" ref="D16:K16" si="5">+SUM(D11:D15)</f>
        <v>40516337.122890919</v>
      </c>
      <c r="E16" s="279">
        <f t="shared" si="5"/>
        <v>40516337.121000007</v>
      </c>
      <c r="F16" s="279">
        <f t="shared" si="5"/>
        <v>40516337.122890919</v>
      </c>
      <c r="G16" s="279">
        <f t="shared" si="5"/>
        <v>40516337.12478184</v>
      </c>
      <c r="H16" s="279">
        <f t="shared" si="5"/>
        <v>43337351.756745756</v>
      </c>
      <c r="I16" s="279">
        <f t="shared" si="5"/>
        <v>46158366.388709672</v>
      </c>
      <c r="J16" s="279">
        <f t="shared" si="5"/>
        <v>41041381.415346578</v>
      </c>
      <c r="K16" s="279">
        <f t="shared" si="5"/>
        <v>35924396.441983499</v>
      </c>
    </row>
    <row r="17" spans="1:11">
      <c r="A17" s="7">
        <f>+hist_inven_for!A21</f>
        <v>0</v>
      </c>
      <c r="B17" s="7" t="str">
        <f>+hist_inven_for!B21</f>
        <v>Sub-Total para Tierras de Cultivo</v>
      </c>
      <c r="C17" s="276">
        <f>+hist_inven_for!AM21</f>
        <v>40516337.12478184</v>
      </c>
      <c r="D17" s="276">
        <f t="shared" si="0"/>
        <v>40516337.122390918</v>
      </c>
      <c r="E17" s="276">
        <f>+hist_inven_for!AE21</f>
        <v>40516337.119999997</v>
      </c>
      <c r="F17" s="276">
        <f t="shared" si="1"/>
        <v>40516337.122390918</v>
      </c>
      <c r="G17" s="276">
        <f>+hist_inven_for!W21</f>
        <v>40516337.12478184</v>
      </c>
      <c r="H17" s="276">
        <f t="shared" si="2"/>
        <v>43337351.756745756</v>
      </c>
      <c r="I17" s="276">
        <f>+hist_inven_for!O21</f>
        <v>46158366.388709672</v>
      </c>
      <c r="J17" s="276">
        <f t="shared" si="3"/>
        <v>41041381.415346585</v>
      </c>
      <c r="K17" s="276">
        <f>+hist_inven_for!G21</f>
        <v>35924396.441983499</v>
      </c>
    </row>
    <row r="18" spans="1:11">
      <c r="A18" s="7" t="str">
        <f>+hist_inven_for!A22</f>
        <v>Pastizales</v>
      </c>
      <c r="B18" s="7" t="str">
        <f>+hist_inven_for!B22</f>
        <v>Pastizales</v>
      </c>
      <c r="C18" s="276" t="str">
        <f>+hist_inven_for!AM22</f>
        <v>NE</v>
      </c>
      <c r="D18" s="276" t="e">
        <f t="shared" si="0"/>
        <v>#DIV/0!</v>
      </c>
      <c r="E18" s="276" t="str">
        <f>+hist_inven_for!AE22</f>
        <v>NE</v>
      </c>
      <c r="F18" s="276" t="e">
        <f t="shared" si="1"/>
        <v>#DIV/0!</v>
      </c>
      <c r="G18" s="276" t="str">
        <f>+hist_inven_for!W22</f>
        <v>NE</v>
      </c>
      <c r="H18" s="276" t="e">
        <f t="shared" si="2"/>
        <v>#DIV/0!</v>
      </c>
      <c r="I18" s="276" t="str">
        <f>+hist_inven_for!O22</f>
        <v>NE</v>
      </c>
      <c r="J18" s="276" t="e">
        <f t="shared" si="3"/>
        <v>#DIV/0!</v>
      </c>
      <c r="K18" s="276" t="str">
        <f>+hist_inven_for!G22</f>
        <v>NE</v>
      </c>
    </row>
    <row r="19" spans="1:11">
      <c r="A19" s="7" t="str">
        <f>+hist_inven_for!A23</f>
        <v>Tierras Forestales</v>
      </c>
      <c r="B19" s="7" t="str">
        <f>+hist_inven_for!B23</f>
        <v>Pastizales</v>
      </c>
      <c r="C19" s="276">
        <f>+hist_inven_for!AM23</f>
        <v>471827.82227166666</v>
      </c>
      <c r="D19" s="276">
        <f t="shared" si="0"/>
        <v>471827.8222858333</v>
      </c>
      <c r="E19" s="276">
        <f>+hist_inven_for!AE23</f>
        <v>471827.8223</v>
      </c>
      <c r="F19" s="276">
        <f t="shared" si="1"/>
        <v>471827.8222858333</v>
      </c>
      <c r="G19" s="276">
        <f>+hist_inven_for!W23</f>
        <v>471827.82227166666</v>
      </c>
      <c r="H19" s="276">
        <f t="shared" si="2"/>
        <v>251660.52618666666</v>
      </c>
      <c r="I19" s="276">
        <f>+hist_inven_for!O23</f>
        <v>31493.230101666668</v>
      </c>
      <c r="J19" s="276">
        <f t="shared" si="3"/>
        <v>894706.66527549992</v>
      </c>
      <c r="K19" s="276">
        <f>+hist_inven_for!G23</f>
        <v>1757920.1004493332</v>
      </c>
    </row>
    <row r="20" spans="1:11">
      <c r="A20" s="7" t="str">
        <f>+hist_inven_for!A24</f>
        <v>Tierras de Cultivo</v>
      </c>
      <c r="B20" s="7" t="str">
        <f>+hist_inven_for!B24</f>
        <v>Pastizales</v>
      </c>
      <c r="C20" s="276">
        <f>+hist_inven_for!AM24</f>
        <v>-1845926.9540066668</v>
      </c>
      <c r="D20" s="276">
        <f t="shared" si="0"/>
        <v>-1845926.9540033333</v>
      </c>
      <c r="E20" s="276">
        <f>+hist_inven_for!AE24</f>
        <v>-1845926.9539999999</v>
      </c>
      <c r="F20" s="276">
        <f t="shared" si="1"/>
        <v>-1845926.9540033333</v>
      </c>
      <c r="G20" s="276">
        <f>+hist_inven_for!W24</f>
        <v>-1845926.9540066668</v>
      </c>
      <c r="H20" s="276">
        <f t="shared" si="2"/>
        <v>-1227541.8012366667</v>
      </c>
      <c r="I20" s="276">
        <f>+hist_inven_for!O24</f>
        <v>-609156.64846666669</v>
      </c>
      <c r="J20" s="276">
        <f t="shared" si="3"/>
        <v>-527276.41156666668</v>
      </c>
      <c r="K20" s="276">
        <f>+hist_inven_for!G24</f>
        <v>-445396.1746666666</v>
      </c>
    </row>
    <row r="21" spans="1:11">
      <c r="A21" s="7" t="str">
        <f>+hist_inven_for!A25</f>
        <v>Humedales</v>
      </c>
      <c r="B21" s="7" t="str">
        <f>+hist_inven_for!B25</f>
        <v>Pastizales</v>
      </c>
      <c r="C21" s="276">
        <f>+hist_inven_for!AM25</f>
        <v>-368.99925333333334</v>
      </c>
      <c r="D21" s="276">
        <f t="shared" si="0"/>
        <v>-368.99925331666668</v>
      </c>
      <c r="E21" s="276">
        <f>+hist_inven_for!AE25</f>
        <v>-368.99925330000002</v>
      </c>
      <c r="F21" s="276">
        <f t="shared" si="1"/>
        <v>-368.99925331666668</v>
      </c>
      <c r="G21" s="276">
        <f>+hist_inven_for!W25</f>
        <v>-368.99925333333334</v>
      </c>
      <c r="H21" s="276">
        <f t="shared" si="2"/>
        <v>-38185.649278333331</v>
      </c>
      <c r="I21" s="276">
        <f>+hist_inven_for!O25</f>
        <v>-76002.299303333333</v>
      </c>
      <c r="J21" s="276">
        <f t="shared" si="3"/>
        <v>-47806.736651666666</v>
      </c>
      <c r="K21" s="276">
        <f>+hist_inven_for!G25</f>
        <v>-19611.173999999999</v>
      </c>
    </row>
    <row r="22" spans="1:11">
      <c r="A22" s="7" t="str">
        <f>+hist_inven_for!A26</f>
        <v>Asentamientos</v>
      </c>
      <c r="B22" s="7" t="str">
        <f>+hist_inven_for!B26</f>
        <v>Pastizales</v>
      </c>
      <c r="C22" s="276">
        <f>+hist_inven_for!AM26</f>
        <v>0</v>
      </c>
      <c r="D22" s="276">
        <f t="shared" si="0"/>
        <v>0</v>
      </c>
      <c r="E22" s="276">
        <f>+hist_inven_for!AE26</f>
        <v>0</v>
      </c>
      <c r="F22" s="276">
        <f t="shared" si="1"/>
        <v>0</v>
      </c>
      <c r="G22" s="276">
        <f>+hist_inven_for!W26</f>
        <v>0</v>
      </c>
      <c r="H22" s="276">
        <f t="shared" si="2"/>
        <v>0</v>
      </c>
      <c r="I22" s="276">
        <f>+hist_inven_for!O26</f>
        <v>0</v>
      </c>
      <c r="J22" s="276">
        <f t="shared" si="3"/>
        <v>0</v>
      </c>
      <c r="K22" s="276">
        <f>+hist_inven_for!G26</f>
        <v>0</v>
      </c>
    </row>
    <row r="23" spans="1:11">
      <c r="A23" s="7" t="str">
        <f>+hist_inven_for!A27</f>
        <v xml:space="preserve">Otras Tierras </v>
      </c>
      <c r="B23" s="7" t="str">
        <f>+hist_inven_for!B27</f>
        <v>Pastizales</v>
      </c>
      <c r="C23" s="276">
        <f>+hist_inven_for!AM27</f>
        <v>-102326.83292333334</v>
      </c>
      <c r="D23" s="276">
        <f t="shared" si="0"/>
        <v>-102326.83291166666</v>
      </c>
      <c r="E23" s="276">
        <f>+hist_inven_for!AE27</f>
        <v>-102326.83289999999</v>
      </c>
      <c r="F23" s="276">
        <f t="shared" si="1"/>
        <v>-102326.83291166666</v>
      </c>
      <c r="G23" s="276">
        <f>+hist_inven_for!W27</f>
        <v>-102326.83292333334</v>
      </c>
      <c r="H23" s="276">
        <f t="shared" si="2"/>
        <v>-112762.94925499998</v>
      </c>
      <c r="I23" s="276">
        <f>+hist_inven_for!O27</f>
        <v>-123199.06558666663</v>
      </c>
      <c r="J23" s="276">
        <f t="shared" si="3"/>
        <v>-107349.63095999998</v>
      </c>
      <c r="K23" s="276">
        <f>+hist_inven_for!G27</f>
        <v>-91500.196333333341</v>
      </c>
    </row>
    <row r="24" spans="1:11">
      <c r="A24" s="7"/>
      <c r="B24" s="278" t="str">
        <f>_xlfn.CONCAT(B25, " - Cambios")</f>
        <v>Sub-Total para Pastizales - Cambios</v>
      </c>
      <c r="C24" s="279">
        <f>+SUM(C19:C23)</f>
        <v>-1476794.9639116668</v>
      </c>
      <c r="D24" s="279">
        <f t="shared" ref="D24:K24" si="6">+SUM(D19:D23)</f>
        <v>-1476794.9638824835</v>
      </c>
      <c r="E24" s="279">
        <f t="shared" si="6"/>
        <v>-1476794.9638532999</v>
      </c>
      <c r="F24" s="279">
        <f t="shared" si="6"/>
        <v>-1476794.9638824835</v>
      </c>
      <c r="G24" s="279">
        <f t="shared" si="6"/>
        <v>-1476794.9639116668</v>
      </c>
      <c r="H24" s="279">
        <f t="shared" si="6"/>
        <v>-1126829.8735833333</v>
      </c>
      <c r="I24" s="279">
        <f t="shared" si="6"/>
        <v>-776864.7832549999</v>
      </c>
      <c r="J24" s="279">
        <f t="shared" si="6"/>
        <v>212273.88609716657</v>
      </c>
      <c r="K24" s="279">
        <f t="shared" si="6"/>
        <v>1201412.555449333</v>
      </c>
    </row>
    <row r="25" spans="1:11">
      <c r="A25" s="7">
        <f>+hist_inven_for!A28</f>
        <v>0</v>
      </c>
      <c r="B25" s="7" t="str">
        <f>+hist_inven_for!B28</f>
        <v>Sub-Total para Pastizales</v>
      </c>
      <c r="C25" s="276">
        <f>+hist_inven_for!AM28</f>
        <v>-1476794.9639116668</v>
      </c>
      <c r="D25" s="276">
        <f t="shared" si="0"/>
        <v>-1476794.9639558333</v>
      </c>
      <c r="E25" s="276">
        <f>+hist_inven_for!AE28</f>
        <v>-1476794.9639999999</v>
      </c>
      <c r="F25" s="276">
        <f t="shared" si="1"/>
        <v>-1476794.9639558333</v>
      </c>
      <c r="G25" s="276">
        <f>+hist_inven_for!W28</f>
        <v>-1476794.9639116668</v>
      </c>
      <c r="H25" s="276">
        <f t="shared" si="2"/>
        <v>-1126829.8735833333</v>
      </c>
      <c r="I25" s="276">
        <f>+hist_inven_for!O28</f>
        <v>-776864.7832549999</v>
      </c>
      <c r="J25" s="276">
        <f t="shared" si="3"/>
        <v>212273.88609716657</v>
      </c>
      <c r="K25" s="276">
        <f>+hist_inven_for!G28</f>
        <v>1201412.555449333</v>
      </c>
    </row>
    <row r="26" spans="1:11">
      <c r="A26" s="7" t="str">
        <f>+hist_inven_for!A29</f>
        <v>Humedales</v>
      </c>
      <c r="B26" s="7" t="str">
        <f>+hist_inven_for!B29</f>
        <v>Humedales</v>
      </c>
      <c r="C26" s="276" t="str">
        <f>+hist_inven_for!AM29</f>
        <v>NE</v>
      </c>
      <c r="D26" s="276" t="e">
        <f t="shared" si="0"/>
        <v>#DIV/0!</v>
      </c>
      <c r="E26" s="276" t="str">
        <f>+hist_inven_for!AE29</f>
        <v>NE</v>
      </c>
      <c r="F26" s="276" t="e">
        <f t="shared" si="1"/>
        <v>#DIV/0!</v>
      </c>
      <c r="G26" s="276" t="str">
        <f>+hist_inven_for!W29</f>
        <v>NE</v>
      </c>
      <c r="H26" s="276" t="e">
        <f t="shared" si="2"/>
        <v>#DIV/0!</v>
      </c>
      <c r="I26" s="276" t="str">
        <f>+hist_inven_for!O29</f>
        <v>NE</v>
      </c>
      <c r="J26" s="276" t="e">
        <f t="shared" si="3"/>
        <v>#DIV/0!</v>
      </c>
      <c r="K26" s="276" t="str">
        <f>+hist_inven_for!G29</f>
        <v>NE</v>
      </c>
    </row>
    <row r="27" spans="1:11">
      <c r="A27" s="7" t="str">
        <f>+hist_inven_for!A30</f>
        <v>Tierras Forestales</v>
      </c>
      <c r="B27" s="7" t="str">
        <f>+hist_inven_for!B30</f>
        <v>Humedales</v>
      </c>
      <c r="C27" s="276">
        <f>+hist_inven_for!AM30</f>
        <v>257830.15640799995</v>
      </c>
      <c r="D27" s="276">
        <f t="shared" si="0"/>
        <v>257830.15640399998</v>
      </c>
      <c r="E27" s="276">
        <f>+hist_inven_for!AE30</f>
        <v>257830.15640000001</v>
      </c>
      <c r="F27" s="276">
        <f t="shared" si="1"/>
        <v>257830.15640399998</v>
      </c>
      <c r="G27" s="276">
        <f>+hist_inven_for!W30</f>
        <v>257830.15640799995</v>
      </c>
      <c r="H27" s="276">
        <f t="shared" si="2"/>
        <v>317097.99265099998</v>
      </c>
      <c r="I27" s="276">
        <f>+hist_inven_for!O30</f>
        <v>376365.82889399998</v>
      </c>
      <c r="J27" s="276">
        <f t="shared" si="3"/>
        <v>362867.98818599992</v>
      </c>
      <c r="K27" s="276">
        <f>+hist_inven_for!G30</f>
        <v>349370.14747799991</v>
      </c>
    </row>
    <row r="28" spans="1:11">
      <c r="A28" s="7" t="str">
        <f>+hist_inven_for!A31</f>
        <v>Tierras de Cultivo</v>
      </c>
      <c r="B28" s="7" t="str">
        <f>+hist_inven_for!B31</f>
        <v>Humedales</v>
      </c>
      <c r="C28" s="276">
        <f>+hist_inven_for!AM31</f>
        <v>595906.08000000007</v>
      </c>
      <c r="D28" s="276">
        <f t="shared" si="0"/>
        <v>595906.08000000007</v>
      </c>
      <c r="E28" s="276">
        <f>+hist_inven_for!AE31</f>
        <v>595906.07999999996</v>
      </c>
      <c r="F28" s="276">
        <f t="shared" si="1"/>
        <v>595906.08000000007</v>
      </c>
      <c r="G28" s="276">
        <f>+hist_inven_for!W31</f>
        <v>595906.08000000007</v>
      </c>
      <c r="H28" s="276">
        <f t="shared" si="2"/>
        <v>587952.75</v>
      </c>
      <c r="I28" s="276">
        <f>+hist_inven_for!O31</f>
        <v>579999.42000000004</v>
      </c>
      <c r="J28" s="276">
        <f t="shared" si="3"/>
        <v>610935.71</v>
      </c>
      <c r="K28" s="276">
        <f>+hist_inven_for!G31</f>
        <v>641872</v>
      </c>
    </row>
    <row r="29" spans="1:11">
      <c r="A29" s="7" t="str">
        <f>+hist_inven_for!A32</f>
        <v>Pastizales</v>
      </c>
      <c r="B29" s="7" t="str">
        <f>+hist_inven_for!B32</f>
        <v>Humedales</v>
      </c>
      <c r="C29" s="276">
        <f>+hist_inven_for!AM32</f>
        <v>57939.155999999995</v>
      </c>
      <c r="D29" s="276">
        <f t="shared" si="0"/>
        <v>57939.156000000003</v>
      </c>
      <c r="E29" s="276">
        <f>+hist_inven_for!AE32</f>
        <v>57939.156000000003</v>
      </c>
      <c r="F29" s="276">
        <f t="shared" si="1"/>
        <v>57939.156000000003</v>
      </c>
      <c r="G29" s="276">
        <f>+hist_inven_for!W32</f>
        <v>57939.155999999995</v>
      </c>
      <c r="H29" s="276">
        <f t="shared" si="2"/>
        <v>90256.136666666658</v>
      </c>
      <c r="I29" s="276">
        <f>+hist_inven_for!O32</f>
        <v>122573.11733333333</v>
      </c>
      <c r="J29" s="276">
        <f t="shared" si="3"/>
        <v>73143.092000000004</v>
      </c>
      <c r="K29" s="276">
        <f>+hist_inven_for!G32</f>
        <v>23713.066666666666</v>
      </c>
    </row>
    <row r="30" spans="1:11">
      <c r="A30" s="7" t="str">
        <f>+hist_inven_for!A33</f>
        <v>Asentamientos</v>
      </c>
      <c r="B30" s="7" t="str">
        <f>+hist_inven_for!B33</f>
        <v>Humedales</v>
      </c>
      <c r="C30" s="276">
        <f>+hist_inven_for!AM33</f>
        <v>0</v>
      </c>
      <c r="D30" s="276">
        <f t="shared" si="0"/>
        <v>0</v>
      </c>
      <c r="E30" s="276">
        <f>+hist_inven_for!AE33</f>
        <v>0</v>
      </c>
      <c r="F30" s="276">
        <f t="shared" si="1"/>
        <v>0</v>
      </c>
      <c r="G30" s="276">
        <f>+hist_inven_for!W33</f>
        <v>0</v>
      </c>
      <c r="H30" s="276">
        <f t="shared" si="2"/>
        <v>0</v>
      </c>
      <c r="I30" s="276">
        <f>+hist_inven_for!O33</f>
        <v>0</v>
      </c>
      <c r="J30" s="276">
        <f t="shared" si="3"/>
        <v>0</v>
      </c>
      <c r="K30" s="276">
        <f>+hist_inven_for!G33</f>
        <v>0</v>
      </c>
    </row>
    <row r="31" spans="1:11">
      <c r="A31" s="7" t="str">
        <f>+hist_inven_for!A34</f>
        <v xml:space="preserve">Otras Tierras </v>
      </c>
      <c r="B31" s="7" t="str">
        <f>+hist_inven_for!B34</f>
        <v>Humedales</v>
      </c>
      <c r="C31" s="276">
        <f>+hist_inven_for!AM34</f>
        <v>0</v>
      </c>
      <c r="D31" s="276">
        <f t="shared" si="0"/>
        <v>0</v>
      </c>
      <c r="E31" s="276">
        <f>+hist_inven_for!AE34</f>
        <v>0</v>
      </c>
      <c r="F31" s="276">
        <f t="shared" si="1"/>
        <v>0</v>
      </c>
      <c r="G31" s="276">
        <f>+hist_inven_for!W34</f>
        <v>0</v>
      </c>
      <c r="H31" s="276">
        <f t="shared" si="2"/>
        <v>0</v>
      </c>
      <c r="I31" s="276">
        <f>+hist_inven_for!O34</f>
        <v>0</v>
      </c>
      <c r="J31" s="276">
        <f t="shared" si="3"/>
        <v>0</v>
      </c>
      <c r="K31" s="276">
        <f>+hist_inven_for!G34</f>
        <v>0</v>
      </c>
    </row>
    <row r="32" spans="1:11">
      <c r="A32" s="7"/>
      <c r="B32" s="278" t="str">
        <f>_xlfn.CONCAT(B33, " - Cambios")</f>
        <v>Sub-Total para Humedales - Cambios</v>
      </c>
      <c r="C32" s="279">
        <f>+SUM(C27:C31)</f>
        <v>911675.39240799996</v>
      </c>
      <c r="D32" s="279">
        <f t="shared" ref="D32:K32" si="7">+SUM(D27:D31)</f>
        <v>911675.39240400004</v>
      </c>
      <c r="E32" s="279">
        <f t="shared" si="7"/>
        <v>911675.3923999999</v>
      </c>
      <c r="F32" s="279">
        <f t="shared" si="7"/>
        <v>911675.39240400004</v>
      </c>
      <c r="G32" s="279">
        <f t="shared" si="7"/>
        <v>911675.39240799996</v>
      </c>
      <c r="H32" s="279">
        <f t="shared" si="7"/>
        <v>995306.87931766664</v>
      </c>
      <c r="I32" s="279">
        <f t="shared" si="7"/>
        <v>1078938.3662273332</v>
      </c>
      <c r="J32" s="279">
        <f t="shared" si="7"/>
        <v>1046946.7901859998</v>
      </c>
      <c r="K32" s="279">
        <f t="shared" si="7"/>
        <v>1014955.2141446666</v>
      </c>
    </row>
    <row r="33" spans="1:11">
      <c r="A33" s="7">
        <f>+hist_inven_for!A35</f>
        <v>0</v>
      </c>
      <c r="B33" s="7" t="str">
        <f>+hist_inven_for!B35</f>
        <v>Sub-Total para Humedales</v>
      </c>
      <c r="C33" s="276">
        <f>+hist_inven_for!AM35</f>
        <v>911675.39240799996</v>
      </c>
      <c r="D33" s="276">
        <f t="shared" si="0"/>
        <v>911675.39240400004</v>
      </c>
      <c r="E33" s="276">
        <f>+hist_inven_for!AE35</f>
        <v>911675.39240000001</v>
      </c>
      <c r="F33" s="276">
        <f t="shared" si="1"/>
        <v>911675.39240400004</v>
      </c>
      <c r="G33" s="276">
        <f>+hist_inven_for!W35</f>
        <v>911675.39240799996</v>
      </c>
      <c r="H33" s="276">
        <f t="shared" si="2"/>
        <v>995306.87931766664</v>
      </c>
      <c r="I33" s="276">
        <f>+hist_inven_for!O35</f>
        <v>1078938.3662273332</v>
      </c>
      <c r="J33" s="276">
        <f t="shared" si="3"/>
        <v>1046946.7901859998</v>
      </c>
      <c r="K33" s="276">
        <f>+hist_inven_for!G35</f>
        <v>1014955.2141446666</v>
      </c>
    </row>
    <row r="34" spans="1:11">
      <c r="A34" s="7" t="str">
        <f>+hist_inven_for!A36</f>
        <v>Asentamientos</v>
      </c>
      <c r="B34" s="7" t="str">
        <f>+hist_inven_for!B36</f>
        <v>Asentamientos</v>
      </c>
      <c r="C34" s="276" t="str">
        <f>+hist_inven_for!AM36</f>
        <v>NE</v>
      </c>
      <c r="D34" s="276" t="e">
        <f t="shared" si="0"/>
        <v>#DIV/0!</v>
      </c>
      <c r="E34" s="276" t="str">
        <f>+hist_inven_for!AE36</f>
        <v>NE</v>
      </c>
      <c r="F34" s="276" t="e">
        <f t="shared" si="1"/>
        <v>#DIV/0!</v>
      </c>
      <c r="G34" s="276" t="str">
        <f>+hist_inven_for!W36</f>
        <v>NE</v>
      </c>
      <c r="H34" s="276" t="e">
        <f t="shared" si="2"/>
        <v>#DIV/0!</v>
      </c>
      <c r="I34" s="276" t="str">
        <f>+hist_inven_for!O36</f>
        <v>NE</v>
      </c>
      <c r="J34" s="276" t="e">
        <f t="shared" si="3"/>
        <v>#DIV/0!</v>
      </c>
      <c r="K34" s="276" t="str">
        <f>+hist_inven_for!G36</f>
        <v>NE</v>
      </c>
    </row>
    <row r="35" spans="1:11">
      <c r="A35" s="7" t="str">
        <f>+hist_inven_for!A37</f>
        <v>Tierras Forestales</v>
      </c>
      <c r="B35" s="7" t="str">
        <f>+hist_inven_for!B37</f>
        <v>Asentamientos</v>
      </c>
      <c r="C35" s="276">
        <f>+hist_inven_for!AM37</f>
        <v>169637.32573039999</v>
      </c>
      <c r="D35" s="276">
        <f t="shared" si="0"/>
        <v>169637.32571519999</v>
      </c>
      <c r="E35" s="276">
        <f>+hist_inven_for!AE37</f>
        <v>169637.32569999999</v>
      </c>
      <c r="F35" s="276">
        <f t="shared" si="1"/>
        <v>169637.32571519999</v>
      </c>
      <c r="G35" s="276">
        <f>+hist_inven_for!W37</f>
        <v>169637.32573039999</v>
      </c>
      <c r="H35" s="276">
        <f t="shared" si="2"/>
        <v>159165.5149839333</v>
      </c>
      <c r="I35" s="276">
        <f>+hist_inven_for!O37</f>
        <v>148693.70423746665</v>
      </c>
      <c r="J35" s="276">
        <f t="shared" si="3"/>
        <v>207057.9594790666</v>
      </c>
      <c r="K35" s="276">
        <f>+hist_inven_for!G37</f>
        <v>265422.21472066658</v>
      </c>
    </row>
    <row r="36" spans="1:11">
      <c r="A36" s="7" t="str">
        <f>+hist_inven_for!A38</f>
        <v>Tierras de Cultivo</v>
      </c>
      <c r="B36" s="7" t="str">
        <f>+hist_inven_for!B38</f>
        <v>Asentamientos</v>
      </c>
      <c r="C36" s="276">
        <f>+hist_inven_for!AM38</f>
        <v>746316.34</v>
      </c>
      <c r="D36" s="276">
        <f t="shared" si="0"/>
        <v>746316.34</v>
      </c>
      <c r="E36" s="276">
        <f>+hist_inven_for!AE38</f>
        <v>746316.34</v>
      </c>
      <c r="F36" s="276">
        <f t="shared" si="1"/>
        <v>746316.34</v>
      </c>
      <c r="G36" s="276">
        <f>+hist_inven_for!W38</f>
        <v>746316.34</v>
      </c>
      <c r="H36" s="276">
        <f t="shared" si="2"/>
        <v>462482.40499999997</v>
      </c>
      <c r="I36" s="276">
        <f>+hist_inven_for!O38</f>
        <v>178648.47</v>
      </c>
      <c r="J36" s="276">
        <f t="shared" si="3"/>
        <v>636755.73499999999</v>
      </c>
      <c r="K36" s="276">
        <f>+hist_inven_for!G38</f>
        <v>1094863</v>
      </c>
    </row>
    <row r="37" spans="1:11">
      <c r="A37" s="7" t="str">
        <f>+hist_inven_for!A39</f>
        <v>Pastizales</v>
      </c>
      <c r="B37" s="7" t="str">
        <f>+hist_inven_for!B39</f>
        <v>Asentamientos</v>
      </c>
      <c r="C37" s="276">
        <f>+hist_inven_for!AM39</f>
        <v>84734.231999999989</v>
      </c>
      <c r="D37" s="276">
        <f t="shared" si="0"/>
        <v>84734.231999999989</v>
      </c>
      <c r="E37" s="276">
        <f>+hist_inven_for!AE39</f>
        <v>84734.232000000004</v>
      </c>
      <c r="F37" s="276">
        <f t="shared" si="1"/>
        <v>84734.231999999989</v>
      </c>
      <c r="G37" s="276">
        <f>+hist_inven_for!W39</f>
        <v>84734.231999999989</v>
      </c>
      <c r="H37" s="276">
        <f t="shared" si="2"/>
        <v>66435.878666666656</v>
      </c>
      <c r="I37" s="276">
        <f>+hist_inven_for!O39</f>
        <v>48137.525333333338</v>
      </c>
      <c r="J37" s="276">
        <f t="shared" si="3"/>
        <v>43370.096000000005</v>
      </c>
      <c r="K37" s="276">
        <f>+hist_inven_for!G39</f>
        <v>38602.666666666664</v>
      </c>
    </row>
    <row r="38" spans="1:11">
      <c r="A38" s="7" t="str">
        <f>+hist_inven_for!A40</f>
        <v>Humedales</v>
      </c>
      <c r="B38" s="7" t="str">
        <f>+hist_inven_for!B40</f>
        <v>Asentamientos</v>
      </c>
      <c r="C38" s="276">
        <f>+hist_inven_for!AM40</f>
        <v>0</v>
      </c>
      <c r="D38" s="276">
        <f t="shared" si="0"/>
        <v>0</v>
      </c>
      <c r="E38" s="276">
        <f>+hist_inven_for!AE40</f>
        <v>0</v>
      </c>
      <c r="F38" s="276">
        <f t="shared" si="1"/>
        <v>0</v>
      </c>
      <c r="G38" s="276">
        <f>+hist_inven_for!W40</f>
        <v>0</v>
      </c>
      <c r="H38" s="276">
        <f t="shared" si="2"/>
        <v>0</v>
      </c>
      <c r="I38" s="276">
        <f>+hist_inven_for!O40</f>
        <v>0</v>
      </c>
      <c r="J38" s="276">
        <f t="shared" si="3"/>
        <v>0</v>
      </c>
      <c r="K38" s="276">
        <f>+hist_inven_for!G40</f>
        <v>0</v>
      </c>
    </row>
    <row r="39" spans="1:11">
      <c r="A39" s="7" t="str">
        <f>+hist_inven_for!A41</f>
        <v xml:space="preserve">Otras Tierras </v>
      </c>
      <c r="B39" s="7" t="str">
        <f>+hist_inven_for!B41</f>
        <v>Asentamientos</v>
      </c>
      <c r="C39" s="276">
        <f>+hist_inven_for!AM41</f>
        <v>0</v>
      </c>
      <c r="D39" s="276">
        <f t="shared" si="0"/>
        <v>0</v>
      </c>
      <c r="E39" s="276">
        <f>+hist_inven_for!AE41</f>
        <v>0</v>
      </c>
      <c r="F39" s="276">
        <f t="shared" si="1"/>
        <v>0</v>
      </c>
      <c r="G39" s="276">
        <f>+hist_inven_for!W41</f>
        <v>0</v>
      </c>
      <c r="H39" s="276">
        <f t="shared" si="2"/>
        <v>0</v>
      </c>
      <c r="I39" s="276">
        <f>+hist_inven_for!O41</f>
        <v>0</v>
      </c>
      <c r="J39" s="276">
        <f t="shared" si="3"/>
        <v>0</v>
      </c>
      <c r="K39" s="276">
        <f>+hist_inven_for!G41</f>
        <v>0</v>
      </c>
    </row>
    <row r="40" spans="1:11">
      <c r="A40" s="7"/>
      <c r="B40" s="278" t="str">
        <f>_xlfn.CONCAT(B41, " - Cambios")</f>
        <v>Sub-Total para Asentamientos - Cambios</v>
      </c>
      <c r="C40" s="279">
        <f>+SUM(C35:C39)</f>
        <v>1000687.8977304</v>
      </c>
      <c r="D40" s="279">
        <f t="shared" ref="D40:K40" si="8">+SUM(D35:D39)</f>
        <v>1000687.8977151999</v>
      </c>
      <c r="E40" s="279">
        <f t="shared" si="8"/>
        <v>1000687.8977</v>
      </c>
      <c r="F40" s="279">
        <f t="shared" si="8"/>
        <v>1000687.8977151999</v>
      </c>
      <c r="G40" s="279">
        <f t="shared" si="8"/>
        <v>1000687.8977304</v>
      </c>
      <c r="H40" s="279">
        <f t="shared" si="8"/>
        <v>688083.7986505999</v>
      </c>
      <c r="I40" s="279">
        <f t="shared" si="8"/>
        <v>375479.6995708</v>
      </c>
      <c r="J40" s="279">
        <f t="shared" si="8"/>
        <v>887183.79047906667</v>
      </c>
      <c r="K40" s="279">
        <f t="shared" si="8"/>
        <v>1398887.8813873334</v>
      </c>
    </row>
    <row r="41" spans="1:11">
      <c r="A41" s="7">
        <f>+hist_inven_for!A42</f>
        <v>0</v>
      </c>
      <c r="B41" s="7" t="str">
        <f>+hist_inven_for!B42</f>
        <v>Sub-Total para Asentamientos</v>
      </c>
      <c r="C41" s="276">
        <f>+hist_inven_for!AM42</f>
        <v>1000687.8977304</v>
      </c>
      <c r="D41" s="276">
        <f t="shared" si="0"/>
        <v>1000687.8978651999</v>
      </c>
      <c r="E41" s="276">
        <f>+hist_inven_for!AE42</f>
        <v>1000687.898</v>
      </c>
      <c r="F41" s="276">
        <f t="shared" si="1"/>
        <v>1000687.8978651999</v>
      </c>
      <c r="G41" s="276">
        <f>+hist_inven_for!W42</f>
        <v>1000687.8977304</v>
      </c>
      <c r="H41" s="276">
        <f t="shared" si="2"/>
        <v>688083.79865060002</v>
      </c>
      <c r="I41" s="276">
        <f>+hist_inven_for!O42</f>
        <v>375479.6995708</v>
      </c>
      <c r="J41" s="276">
        <f t="shared" si="3"/>
        <v>887183.79047906667</v>
      </c>
      <c r="K41" s="276">
        <f>+hist_inven_for!G42</f>
        <v>1398887.8813873334</v>
      </c>
    </row>
    <row r="42" spans="1:11">
      <c r="A42" s="7" t="str">
        <f>+hist_inven_for!A43</f>
        <v xml:space="preserve">Otras Tierras </v>
      </c>
      <c r="B42" s="7" t="str">
        <f>+hist_inven_for!B43</f>
        <v>Otras Tierras</v>
      </c>
      <c r="C42" s="276" t="str">
        <f>+hist_inven_for!AM43</f>
        <v>NA</v>
      </c>
      <c r="D42" s="276" t="e">
        <f t="shared" si="0"/>
        <v>#DIV/0!</v>
      </c>
      <c r="E42" s="276" t="str">
        <f>+hist_inven_for!AE43</f>
        <v>NA</v>
      </c>
      <c r="F42" s="276" t="e">
        <f t="shared" si="1"/>
        <v>#DIV/0!</v>
      </c>
      <c r="G42" s="276" t="str">
        <f>+hist_inven_for!W43</f>
        <v>NA</v>
      </c>
      <c r="H42" s="276" t="e">
        <f t="shared" si="2"/>
        <v>#DIV/0!</v>
      </c>
      <c r="I42" s="276" t="str">
        <f>+hist_inven_for!O43</f>
        <v>NA</v>
      </c>
      <c r="J42" s="276" t="e">
        <f t="shared" si="3"/>
        <v>#DIV/0!</v>
      </c>
      <c r="K42" s="276" t="str">
        <f>+hist_inven_for!G43</f>
        <v>NA</v>
      </c>
    </row>
    <row r="43" spans="1:11">
      <c r="A43" s="7" t="str">
        <f>+hist_inven_for!A44</f>
        <v>Tierras Forestales</v>
      </c>
      <c r="B43" s="7" t="str">
        <f>+hist_inven_for!B44</f>
        <v>Otras Tierras</v>
      </c>
      <c r="C43" s="276">
        <f>+hist_inven_for!AM44</f>
        <v>231014.7124626</v>
      </c>
      <c r="D43" s="276">
        <f t="shared" si="0"/>
        <v>231014.7124813</v>
      </c>
      <c r="E43" s="276">
        <f>+hist_inven_for!AE44</f>
        <v>231014.71249999999</v>
      </c>
      <c r="F43" s="276">
        <f t="shared" si="1"/>
        <v>231014.7124813</v>
      </c>
      <c r="G43" s="276">
        <f>+hist_inven_for!W44</f>
        <v>231014.7124626</v>
      </c>
      <c r="H43" s="276">
        <f t="shared" si="2"/>
        <v>544795.38150564989</v>
      </c>
      <c r="I43" s="276">
        <f>+hist_inven_for!O44</f>
        <v>858576.0505486998</v>
      </c>
      <c r="J43" s="276">
        <f t="shared" si="3"/>
        <v>838757.70471001649</v>
      </c>
      <c r="K43" s="276">
        <f>+hist_inven_for!G44</f>
        <v>818939.35887133307</v>
      </c>
    </row>
    <row r="44" spans="1:11">
      <c r="A44" s="7" t="str">
        <f>+hist_inven_for!A45</f>
        <v>tierras de Cultivo</v>
      </c>
      <c r="B44" s="7" t="str">
        <f>+hist_inven_for!B45</f>
        <v>Otras Tierras</v>
      </c>
      <c r="C44" s="276">
        <f>+hist_inven_for!AM45</f>
        <v>260400.52500000002</v>
      </c>
      <c r="D44" s="276">
        <f t="shared" si="0"/>
        <v>260400.52500000002</v>
      </c>
      <c r="E44" s="276">
        <f>+hist_inven_for!AE45</f>
        <v>260400.52499999999</v>
      </c>
      <c r="F44" s="276">
        <f t="shared" si="1"/>
        <v>260400.52500000002</v>
      </c>
      <c r="G44" s="276">
        <f>+hist_inven_for!W45</f>
        <v>260400.52500000002</v>
      </c>
      <c r="H44" s="276">
        <f t="shared" si="2"/>
        <v>212419.51500000001</v>
      </c>
      <c r="I44" s="276">
        <f>+hist_inven_for!O45</f>
        <v>164438.505</v>
      </c>
      <c r="J44" s="276">
        <f t="shared" si="3"/>
        <v>286885.25250000006</v>
      </c>
      <c r="K44" s="276">
        <f>+hist_inven_for!G45</f>
        <v>409332.00000000006</v>
      </c>
    </row>
    <row r="45" spans="1:11">
      <c r="A45" s="7" t="str">
        <f>+hist_inven_for!A46</f>
        <v>Pastizales</v>
      </c>
      <c r="B45" s="7" t="str">
        <f>+hist_inven_for!B46</f>
        <v>Otras Tierras</v>
      </c>
      <c r="C45" s="276">
        <f>+hist_inven_for!AM46</f>
        <v>159904.65333333332</v>
      </c>
      <c r="D45" s="276">
        <f t="shared" si="0"/>
        <v>159904.65331666666</v>
      </c>
      <c r="E45" s="276">
        <f>+hist_inven_for!AE46</f>
        <v>159904.65330000001</v>
      </c>
      <c r="F45" s="276">
        <f t="shared" si="1"/>
        <v>159904.65331666666</v>
      </c>
      <c r="G45" s="276">
        <f>+hist_inven_for!W46</f>
        <v>159904.65333333332</v>
      </c>
      <c r="H45" s="276">
        <f t="shared" si="2"/>
        <v>246945.39466666669</v>
      </c>
      <c r="I45" s="276">
        <f>+hist_inven_for!O46</f>
        <v>333986.13600000006</v>
      </c>
      <c r="J45" s="276">
        <f t="shared" si="3"/>
        <v>234134.13466666668</v>
      </c>
      <c r="K45" s="276">
        <f>+hist_inven_for!G46</f>
        <v>134282.13333333333</v>
      </c>
    </row>
    <row r="46" spans="1:11">
      <c r="A46" s="7" t="str">
        <f>+hist_inven_for!A47</f>
        <v>humedales</v>
      </c>
      <c r="B46" s="7" t="str">
        <f>+hist_inven_for!B47</f>
        <v>Otras Tierras</v>
      </c>
      <c r="C46" s="276">
        <f>+hist_inven_for!AM47</f>
        <v>0</v>
      </c>
      <c r="D46" s="276">
        <f t="shared" si="0"/>
        <v>0</v>
      </c>
      <c r="E46" s="276">
        <f>+hist_inven_for!AE47</f>
        <v>0</v>
      </c>
      <c r="F46" s="276">
        <f t="shared" si="1"/>
        <v>0</v>
      </c>
      <c r="G46" s="276">
        <f>+hist_inven_for!W47</f>
        <v>0</v>
      </c>
      <c r="H46" s="276">
        <f t="shared" si="2"/>
        <v>0</v>
      </c>
      <c r="I46" s="276">
        <f>+hist_inven_for!O47</f>
        <v>0</v>
      </c>
      <c r="J46" s="276">
        <f t="shared" si="3"/>
        <v>0</v>
      </c>
      <c r="K46" s="276">
        <f>+hist_inven_for!G47</f>
        <v>0</v>
      </c>
    </row>
    <row r="47" spans="1:11">
      <c r="A47" s="7" t="str">
        <f>+hist_inven_for!A48</f>
        <v>Asentamientos</v>
      </c>
      <c r="B47" s="7" t="str">
        <f>+hist_inven_for!B48</f>
        <v>Otras Tierras</v>
      </c>
      <c r="C47" s="276">
        <f>+hist_inven_for!AM48</f>
        <v>0</v>
      </c>
      <c r="D47" s="276">
        <f t="shared" si="0"/>
        <v>0</v>
      </c>
      <c r="E47" s="276">
        <f>+hist_inven_for!AE48</f>
        <v>0</v>
      </c>
      <c r="F47" s="276">
        <f t="shared" si="1"/>
        <v>0</v>
      </c>
      <c r="G47" s="276">
        <f>+hist_inven_for!W48</f>
        <v>0</v>
      </c>
      <c r="H47" s="276">
        <f t="shared" si="2"/>
        <v>0</v>
      </c>
      <c r="I47" s="276">
        <f>+hist_inven_for!O48</f>
        <v>0</v>
      </c>
      <c r="J47" s="276">
        <f t="shared" si="3"/>
        <v>0</v>
      </c>
      <c r="K47" s="276">
        <f>+hist_inven_for!G48</f>
        <v>0</v>
      </c>
    </row>
    <row r="48" spans="1:11">
      <c r="A48" s="7"/>
      <c r="B48" s="278" t="str">
        <f>_xlfn.CONCAT(B49, " - Cambios")</f>
        <v>Sub-Total para Otras tierras - Cambios</v>
      </c>
      <c r="C48" s="279">
        <f>+SUM(C43:C47)</f>
        <v>651319.89079593332</v>
      </c>
      <c r="D48" s="279">
        <f t="shared" ref="D48:K48" si="9">+SUM(D43:D47)</f>
        <v>651319.89079796663</v>
      </c>
      <c r="E48" s="279">
        <f t="shared" si="9"/>
        <v>651319.89079999994</v>
      </c>
      <c r="F48" s="279">
        <f t="shared" si="9"/>
        <v>651319.89079796663</v>
      </c>
      <c r="G48" s="279">
        <f t="shared" si="9"/>
        <v>651319.89079593332</v>
      </c>
      <c r="H48" s="279">
        <f t="shared" si="9"/>
        <v>1004160.2911723165</v>
      </c>
      <c r="I48" s="279">
        <f t="shared" si="9"/>
        <v>1357000.6915487</v>
      </c>
      <c r="J48" s="279">
        <f t="shared" si="9"/>
        <v>1359777.0918766831</v>
      </c>
      <c r="K48" s="279">
        <f t="shared" si="9"/>
        <v>1362553.4922046664</v>
      </c>
    </row>
    <row r="49" spans="1:11">
      <c r="A49" s="7">
        <f>+hist_inven_for!A49</f>
        <v>0</v>
      </c>
      <c r="B49" s="7" t="str">
        <f>+hist_inven_for!B49</f>
        <v>Sub-Total para Otras tierras</v>
      </c>
      <c r="C49" s="276">
        <f>+hist_inven_for!AM49</f>
        <v>651319.89079593332</v>
      </c>
      <c r="D49" s="276">
        <f t="shared" si="0"/>
        <v>651319.89079796663</v>
      </c>
      <c r="E49" s="276">
        <f>+hist_inven_for!AE49</f>
        <v>651319.89080000005</v>
      </c>
      <c r="F49" s="276">
        <f t="shared" si="1"/>
        <v>651319.89079796663</v>
      </c>
      <c r="G49" s="276">
        <f>+hist_inven_for!W49</f>
        <v>651319.89079593332</v>
      </c>
      <c r="H49" s="276">
        <f t="shared" si="2"/>
        <v>1004160.2911723166</v>
      </c>
      <c r="I49" s="276">
        <f>+hist_inven_for!O49</f>
        <v>1357000.6915487</v>
      </c>
      <c r="J49" s="276">
        <f t="shared" si="3"/>
        <v>1359777.0918766833</v>
      </c>
      <c r="K49" s="276">
        <f>+hist_inven_for!G49</f>
        <v>1362553.4922046664</v>
      </c>
    </row>
    <row r="50" spans="1:11">
      <c r="A50" s="7" t="str">
        <f>+hist_inven_for!A50</f>
        <v>Tierras Forestales</v>
      </c>
      <c r="B50" s="7" t="str">
        <f>+hist_inven_for!B50</f>
        <v>Tierras Forestales</v>
      </c>
      <c r="C50" s="276">
        <f>+hist_inven_for!AM50</f>
        <v>0</v>
      </c>
      <c r="D50" s="276">
        <f t="shared" si="0"/>
        <v>0</v>
      </c>
      <c r="E50" s="276">
        <f>+hist_inven_for!AE50</f>
        <v>0</v>
      </c>
      <c r="F50" s="276">
        <f t="shared" si="1"/>
        <v>0</v>
      </c>
      <c r="G50" s="276">
        <f>+hist_inven_for!W50</f>
        <v>0</v>
      </c>
      <c r="H50" s="276">
        <f t="shared" si="2"/>
        <v>0</v>
      </c>
      <c r="I50" s="276">
        <f>+hist_inven_for!O50</f>
        <v>0</v>
      </c>
      <c r="J50" s="276">
        <f t="shared" si="3"/>
        <v>0</v>
      </c>
      <c r="K50" s="276">
        <f>+hist_inven_for!G50</f>
        <v>0</v>
      </c>
    </row>
    <row r="51" spans="1:11">
      <c r="A51" s="7" t="str">
        <f>+hist_inven_for!A51</f>
        <v>Subtotal Quema de biomasa Tierras Forestales</v>
      </c>
      <c r="B51" s="7">
        <f>+hist_inven_for!B51</f>
        <v>0</v>
      </c>
      <c r="C51" s="276">
        <f>+hist_inven_for!AM51</f>
        <v>0</v>
      </c>
      <c r="D51" s="276">
        <f t="shared" si="0"/>
        <v>0</v>
      </c>
      <c r="E51" s="276">
        <f>+hist_inven_for!AE51</f>
        <v>0</v>
      </c>
      <c r="F51" s="276">
        <f t="shared" si="1"/>
        <v>0</v>
      </c>
      <c r="G51" s="276">
        <f>+hist_inven_for!W51</f>
        <v>0</v>
      </c>
      <c r="H51" s="276">
        <f t="shared" si="2"/>
        <v>0</v>
      </c>
      <c r="I51" s="276">
        <f>+hist_inven_for!O51</f>
        <v>0</v>
      </c>
      <c r="J51" s="276">
        <f t="shared" si="3"/>
        <v>0</v>
      </c>
      <c r="K51" s="276">
        <f>+hist_inven_for!G51</f>
        <v>0</v>
      </c>
    </row>
    <row r="52" spans="1:11">
      <c r="A52" s="7">
        <f>+hist_inven_for!A52</f>
        <v>0</v>
      </c>
      <c r="B52" s="7" t="str">
        <f>+hist_inven_for!B52</f>
        <v>Sub-Total para Quema de Biomasa</v>
      </c>
      <c r="C52" s="276">
        <f>+hist_inven_for!AM52</f>
        <v>0</v>
      </c>
      <c r="D52" s="276">
        <f t="shared" si="0"/>
        <v>0</v>
      </c>
      <c r="E52" s="276">
        <f>+hist_inven_for!AE52</f>
        <v>0</v>
      </c>
      <c r="F52" s="276">
        <f t="shared" si="1"/>
        <v>0</v>
      </c>
      <c r="G52" s="276">
        <f>+hist_inven_for!W52</f>
        <v>0</v>
      </c>
      <c r="H52" s="276">
        <f t="shared" si="2"/>
        <v>0</v>
      </c>
      <c r="I52" s="276">
        <f>+hist_inven_for!O52</f>
        <v>0</v>
      </c>
      <c r="J52" s="276">
        <f t="shared" si="3"/>
        <v>0</v>
      </c>
      <c r="K52" s="276">
        <f>+hist_inven_for!G52</f>
        <v>0</v>
      </c>
    </row>
    <row r="53" spans="1:11">
      <c r="A53" s="7" t="str">
        <f>+hist_inven_for!A53</f>
        <v>Total</v>
      </c>
      <c r="B53" s="7">
        <f>+hist_inven_for!B53</f>
        <v>0</v>
      </c>
      <c r="C53" s="276">
        <f>+hist_inven_for!AM53</f>
        <v>26453930.487414755</v>
      </c>
      <c r="D53" s="276">
        <f t="shared" si="0"/>
        <v>25309762.388707377</v>
      </c>
      <c r="E53" s="276">
        <f>+hist_inven_for!AE53</f>
        <v>24165594.289999999</v>
      </c>
      <c r="F53" s="276">
        <f t="shared" si="1"/>
        <v>22214215.489792533</v>
      </c>
      <c r="G53" s="276">
        <f>+hist_inven_for!W53</f>
        <v>20262836.689585071</v>
      </c>
      <c r="H53" s="276">
        <f t="shared" si="2"/>
        <v>23053752.365539379</v>
      </c>
      <c r="I53" s="276">
        <f>+hist_inven_for!O53</f>
        <v>25844668.041493692</v>
      </c>
      <c r="J53" s="276">
        <f t="shared" si="3"/>
        <v>21048647.846815996</v>
      </c>
      <c r="K53" s="276">
        <f>+hist_inven_for!G53</f>
        <v>16252627.6521383</v>
      </c>
    </row>
    <row r="54" spans="1:11">
      <c r="K54" s="161"/>
    </row>
    <row r="55" spans="1:11">
      <c r="B55" t="s">
        <v>190</v>
      </c>
      <c r="C55">
        <f>+C53/1000000</f>
        <v>26.453930487414755</v>
      </c>
      <c r="D55">
        <f t="shared" ref="D55:K55" si="10">+D53/1000000</f>
        <v>25.309762388707377</v>
      </c>
      <c r="E55">
        <f t="shared" si="10"/>
        <v>24.165594289999998</v>
      </c>
      <c r="F55">
        <f t="shared" si="10"/>
        <v>22.214215489792533</v>
      </c>
      <c r="G55">
        <f t="shared" si="10"/>
        <v>20.262836689585072</v>
      </c>
      <c r="H55">
        <f t="shared" si="10"/>
        <v>23.053752365539378</v>
      </c>
      <c r="I55">
        <f t="shared" si="10"/>
        <v>25.844668041493691</v>
      </c>
      <c r="J55">
        <f t="shared" si="10"/>
        <v>21.048647846815996</v>
      </c>
      <c r="K55">
        <f t="shared" si="10"/>
        <v>16.252627652138301</v>
      </c>
    </row>
    <row r="56" spans="1:11">
      <c r="B56" t="s">
        <v>191</v>
      </c>
      <c r="C56">
        <v>26.73</v>
      </c>
      <c r="D56">
        <v>25.62</v>
      </c>
      <c r="E56">
        <v>24.44</v>
      </c>
      <c r="F56">
        <v>26.25</v>
      </c>
      <c r="G56">
        <v>28.19</v>
      </c>
      <c r="H56">
        <v>27.58</v>
      </c>
      <c r="I56">
        <v>25.65</v>
      </c>
      <c r="J56">
        <v>20.100000000000001</v>
      </c>
      <c r="K56" s="161">
        <v>14.93</v>
      </c>
    </row>
    <row r="57" spans="1:11">
      <c r="K57" s="161"/>
    </row>
    <row r="58" spans="1:11">
      <c r="K58" s="161"/>
    </row>
    <row r="59" spans="1:11">
      <c r="K59" s="161"/>
    </row>
    <row r="60" spans="1:11">
      <c r="K60" s="161"/>
    </row>
    <row r="61" spans="1:11">
      <c r="K61" s="161"/>
    </row>
    <row r="62" spans="1:11">
      <c r="K62" s="161"/>
    </row>
    <row r="63" spans="1:11">
      <c r="K63" s="161"/>
    </row>
    <row r="64" spans="1:11">
      <c r="K64" s="161"/>
    </row>
    <row r="65" spans="11:11">
      <c r="K65" s="161"/>
    </row>
    <row r="66" spans="11:11">
      <c r="K66" s="161"/>
    </row>
    <row r="67" spans="11:11">
      <c r="K67" s="161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8F814574E960A4499025803604D4DF4" ma:contentTypeVersion="9" ma:contentTypeDescription="Create a new document." ma:contentTypeScope="" ma:versionID="314e7041d7d1561dbe33e80becf1c782">
  <xsd:schema xmlns:xsd="http://www.w3.org/2001/XMLSchema" xmlns:xs="http://www.w3.org/2001/XMLSchema" xmlns:p="http://schemas.microsoft.com/office/2006/metadata/properties" xmlns:ns2="4b2ff61d-e0c4-454b-ba72-44cf85c32a41" targetNamespace="http://schemas.microsoft.com/office/2006/metadata/properties" ma:root="true" ma:fieldsID="84c838da6aa04a0f137f8b0aba02cfe1" ns2:_="">
    <xsd:import namespace="4b2ff61d-e0c4-454b-ba72-44cf85c32a4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2ff61d-e0c4-454b-ba72-44cf85c32a4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4A54C85-F22C-4BAD-852E-249A5842345D}"/>
</file>

<file path=customXml/itemProps2.xml><?xml version="1.0" encoding="utf-8"?>
<ds:datastoreItem xmlns:ds="http://schemas.openxmlformats.org/officeDocument/2006/customXml" ds:itemID="{F3007630-0722-43BB-A25E-09250035099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CAE40BE-73C9-4864-87D8-AA55A370FC3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hist_inven_agr</vt:lpstr>
      <vt:lpstr>Aggregate_agro</vt:lpstr>
      <vt:lpstr>fe_heads</vt:lpstr>
      <vt:lpstr>fe_factoremis</vt:lpstr>
      <vt:lpstr>GENERAL_SUMMARY</vt:lpstr>
      <vt:lpstr>Comparación</vt:lpstr>
      <vt:lpstr>Comp.%</vt:lpstr>
      <vt:lpstr>hist_inven_for</vt:lpstr>
      <vt:lpstr>emis_for</vt:lpstr>
      <vt:lpstr>hist_area_for</vt:lpstr>
      <vt:lpstr>hist_area_camb</vt:lpstr>
      <vt:lpstr>hist_emis</vt:lpstr>
      <vt:lpstr>hist_emis_detail</vt:lpstr>
      <vt:lpstr>hist_manglar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Luis Victor</dc:creator>
  <cp:keywords/>
  <dc:description/>
  <cp:lastModifiedBy>Luis Victor Gallardo</cp:lastModifiedBy>
  <cp:revision/>
  <dcterms:created xsi:type="dcterms:W3CDTF">2015-06-05T18:17:20Z</dcterms:created>
  <dcterms:modified xsi:type="dcterms:W3CDTF">2024-10-18T19:02:27Z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0x010100B8F814574E960A4499025803604D4DF4</vt:lpwstr>
  </property>
</Properties>
</file>