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Energy_19\A2_Extra_Inputs\"/>
    </mc:Choice>
  </mc:AlternateContent>
  <xr:revisionPtr revIDLastSave="0" documentId="13_ncr:1_{F0278A48-F841-4F29-8E0F-4C057C985133}" xr6:coauthVersionLast="47" xr6:coauthVersionMax="47" xr10:uidLastSave="{00000000-0000-0000-0000-000000000000}"/>
  <bookViews>
    <workbookView xWindow="45" yWindow="-16320" windowWidth="29040" windowHeight="15720" xr2:uid="{00000000-000D-0000-FFFF-FFFF00000000}"/>
  </bookViews>
  <sheets>
    <sheet name="GHGs" sheetId="1" r:id="rId1"/>
    <sheet name="Externalities" sheetId="2" r:id="rId2"/>
    <sheet name="Other" sheetId="4" r:id="rId3"/>
  </sheets>
  <definedNames>
    <definedName name="_xlnm._FilterDatabase" localSheetId="0" hidden="1">GHGs!$A$1:$D$326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2" i="1" l="1"/>
  <c r="C240" i="1"/>
  <c r="C178" i="1"/>
  <c r="C116" i="1"/>
  <c r="C288" i="1"/>
  <c r="C226" i="1"/>
  <c r="C16" i="1"/>
  <c r="C102" i="1" s="1"/>
  <c r="C227" i="1"/>
  <c r="C289" i="1"/>
  <c r="C303" i="1"/>
  <c r="C241" i="1"/>
  <c r="C307" i="1"/>
  <c r="C245" i="1"/>
  <c r="C121" i="1"/>
  <c r="C179" i="1"/>
  <c r="C117" i="1"/>
  <c r="C287" i="1"/>
  <c r="C225" i="1"/>
  <c r="C165" i="1"/>
  <c r="C164" i="1"/>
  <c r="C163" i="1"/>
  <c r="C15" i="1"/>
  <c r="C101" i="1" s="1"/>
  <c r="C17" i="1"/>
  <c r="C103" i="1" s="1"/>
  <c r="C312" i="1" l="1"/>
  <c r="C250" i="1"/>
  <c r="C188" i="1"/>
  <c r="C126" i="1"/>
  <c r="C171" i="1"/>
  <c r="C284" i="1"/>
  <c r="C326" i="1" s="1"/>
  <c r="C276" i="1"/>
  <c r="C275" i="1"/>
  <c r="C274" i="1"/>
  <c r="C285" i="1" s="1"/>
  <c r="C273" i="1"/>
  <c r="C296" i="1" s="1"/>
  <c r="C270" i="1"/>
  <c r="C324" i="1" s="1"/>
  <c r="C269" i="1"/>
  <c r="C298" i="1" s="1"/>
  <c r="C268" i="1"/>
  <c r="C310" i="1" s="1"/>
  <c r="C266" i="1"/>
  <c r="C318" i="1" s="1"/>
  <c r="C265" i="1"/>
  <c r="C290" i="1" s="1"/>
  <c r="C222" i="1"/>
  <c r="C264" i="1" s="1"/>
  <c r="C214" i="1"/>
  <c r="C247" i="1" s="1"/>
  <c r="C213" i="1"/>
  <c r="C212" i="1"/>
  <c r="C223" i="1" s="1"/>
  <c r="C211" i="1"/>
  <c r="C208" i="1"/>
  <c r="C257" i="1" s="1"/>
  <c r="C207" i="1"/>
  <c r="C218" i="1" s="1"/>
  <c r="C206" i="1"/>
  <c r="C239" i="1" s="1"/>
  <c r="C204" i="1"/>
  <c r="C256" i="1" s="1"/>
  <c r="C203" i="1"/>
  <c r="C202" i="1"/>
  <c r="C152" i="1"/>
  <c r="C149" i="1"/>
  <c r="C197" i="1" s="1"/>
  <c r="C146" i="1"/>
  <c r="C155" i="1" s="1"/>
  <c r="C145" i="1"/>
  <c r="C180" i="1" s="1"/>
  <c r="C144" i="1"/>
  <c r="C177" i="1" s="1"/>
  <c r="C142" i="1"/>
  <c r="C194" i="1" s="1"/>
  <c r="C141" i="1"/>
  <c r="C198" i="1" s="1"/>
  <c r="C66" i="1"/>
  <c r="C64" i="1"/>
  <c r="C63" i="1"/>
  <c r="C61" i="1"/>
  <c r="C60" i="1"/>
  <c r="C54" i="1"/>
  <c r="C52" i="1"/>
  <c r="C51" i="1"/>
  <c r="C49" i="1"/>
  <c r="C48" i="1"/>
  <c r="C42" i="1"/>
  <c r="C40" i="1"/>
  <c r="C39" i="1"/>
  <c r="C37" i="1"/>
  <c r="C36" i="1"/>
  <c r="C195" i="1" l="1"/>
  <c r="C319" i="1"/>
  <c r="C209" i="1"/>
  <c r="C315" i="1"/>
  <c r="C172" i="1"/>
  <c r="C200" i="1"/>
  <c r="C251" i="1" s="1"/>
  <c r="C181" i="1"/>
  <c r="C232" i="1"/>
  <c r="C185" i="1"/>
  <c r="C236" i="1"/>
  <c r="C278" i="1"/>
  <c r="C323" i="1"/>
  <c r="C187" i="1"/>
  <c r="C242" i="1"/>
  <c r="C156" i="1"/>
  <c r="C189" i="1"/>
  <c r="C243" i="1"/>
  <c r="C294" i="1"/>
  <c r="C159" i="1"/>
  <c r="C191" i="1"/>
  <c r="C221" i="1"/>
  <c r="C305" i="1"/>
  <c r="C170" i="1"/>
  <c r="C309" i="1"/>
  <c r="C199" i="1"/>
  <c r="C224" i="1"/>
  <c r="C259" i="1"/>
  <c r="C311" i="1"/>
  <c r="C301" i="1"/>
  <c r="C279" i="1"/>
  <c r="C293" i="1"/>
  <c r="C184" i="1"/>
  <c r="C260" i="1"/>
  <c r="C162" i="1"/>
  <c r="C234" i="1"/>
  <c r="C253" i="1"/>
  <c r="C261" i="1"/>
  <c r="C280" i="1"/>
  <c r="C313" i="1"/>
  <c r="C321" i="1"/>
  <c r="C292" i="1"/>
  <c r="C173" i="1"/>
  <c r="C192" i="1"/>
  <c r="C252" i="1"/>
  <c r="C174" i="1"/>
  <c r="C193" i="1"/>
  <c r="C147" i="1"/>
  <c r="C166" i="1"/>
  <c r="C175" i="1"/>
  <c r="C186" i="1"/>
  <c r="C235" i="1"/>
  <c r="C246" i="1"/>
  <c r="C254" i="1"/>
  <c r="C262" i="1"/>
  <c r="C271" i="1"/>
  <c r="C283" i="1"/>
  <c r="C304" i="1"/>
  <c r="C314" i="1"/>
  <c r="C322" i="1"/>
  <c r="C168" i="1"/>
  <c r="C255" i="1"/>
  <c r="C169" i="1"/>
  <c r="C228" i="1"/>
  <c r="C237" i="1"/>
  <c r="C248" i="1"/>
  <c r="C297" i="1"/>
  <c r="C308" i="1"/>
  <c r="C316" i="1"/>
  <c r="C154" i="1"/>
  <c r="C216" i="1"/>
  <c r="C230" i="1"/>
  <c r="C249" i="1"/>
  <c r="C286" i="1"/>
  <c r="C317" i="1"/>
  <c r="C190" i="1"/>
  <c r="C217" i="1"/>
  <c r="C231" i="1"/>
  <c r="C299" i="1"/>
  <c r="C11" i="1" l="1"/>
  <c r="C7" i="1"/>
  <c r="C10" i="1"/>
  <c r="C6" i="1"/>
  <c r="C18" i="1"/>
  <c r="C2" i="1"/>
  <c r="C3" i="1"/>
  <c r="C127" i="1" s="1"/>
  <c r="C71" i="1" l="1"/>
  <c r="C30" i="1" l="1"/>
  <c r="C29" i="1"/>
  <c r="C28" i="1"/>
  <c r="C27" i="1"/>
  <c r="C140" i="1" l="1"/>
  <c r="C123" i="1" l="1"/>
  <c r="C135" i="1"/>
  <c r="C5" i="1"/>
  <c r="C89" i="1" l="1"/>
  <c r="C98" i="1"/>
  <c r="C99" i="1"/>
  <c r="C88" i="1"/>
  <c r="C110" i="1"/>
  <c r="C87" i="1"/>
  <c r="C119" i="1"/>
  <c r="C113" i="1"/>
  <c r="C108" i="1"/>
  <c r="C132" i="1" s="1"/>
  <c r="C137" i="1" s="1"/>
  <c r="C97" i="1"/>
  <c r="C85" i="1"/>
  <c r="C80" i="1"/>
  <c r="C118" i="1"/>
  <c r="C112" i="1"/>
  <c r="C94" i="1"/>
  <c r="C83" i="1"/>
  <c r="C107" i="1"/>
  <c r="C93" i="1"/>
  <c r="C84" i="1"/>
  <c r="C125" i="1" s="1"/>
  <c r="C111" i="1"/>
  <c r="C104" i="1"/>
  <c r="C92" i="1"/>
  <c r="C128" i="1" s="1"/>
  <c r="C79" i="1"/>
  <c r="C130" i="1" l="1"/>
  <c r="C136" i="1"/>
  <c r="C129" i="1"/>
  <c r="C138" i="1"/>
  <c r="C133" i="1"/>
  <c r="C124" i="1"/>
  <c r="C115" i="1" l="1"/>
  <c r="C106" i="1"/>
  <c r="C100" i="1"/>
  <c r="C131" i="1" s="1"/>
  <c r="C82" i="1"/>
  <c r="C122" i="1"/>
</calcChain>
</file>

<file path=xl/sharedStrings.xml><?xml version="1.0" encoding="utf-8"?>
<sst xmlns="http://schemas.openxmlformats.org/spreadsheetml/2006/main" count="987" uniqueCount="125">
  <si>
    <t>External Cost</t>
  </si>
  <si>
    <t>Tech</t>
  </si>
  <si>
    <t>CO2e_sources</t>
  </si>
  <si>
    <t>DIST_PCO</t>
  </si>
  <si>
    <t>EmissionActivityRatio</t>
  </si>
  <si>
    <t>Final Unit</t>
  </si>
  <si>
    <t>Drop some references here</t>
  </si>
  <si>
    <t>Emission</t>
  </si>
  <si>
    <t>EmissionsPenalty</t>
  </si>
  <si>
    <t>DIST_DSL</t>
  </si>
  <si>
    <t>MtonCO2eq/PJ</t>
  </si>
  <si>
    <t>DIST_FOI</t>
  </si>
  <si>
    <t>DIST_GSL</t>
  </si>
  <si>
    <t>DIST_LPG</t>
  </si>
  <si>
    <t>DIST_COK</t>
  </si>
  <si>
    <t>DIST_KER</t>
  </si>
  <si>
    <t>DIST_NGS</t>
  </si>
  <si>
    <t>T5LPGRES</t>
  </si>
  <si>
    <t>CO2e_DE</t>
  </si>
  <si>
    <t>PPDSL</t>
  </si>
  <si>
    <t>CO2e_PP</t>
  </si>
  <si>
    <t>DIST_JET</t>
  </si>
  <si>
    <t>DIST_FIR</t>
  </si>
  <si>
    <t>DIST_CHA</t>
  </si>
  <si>
    <t>DIST_BIM</t>
  </si>
  <si>
    <t>DIST_BGS</t>
  </si>
  <si>
    <t>PPBIM</t>
  </si>
  <si>
    <t>PPBGS</t>
  </si>
  <si>
    <t>PPNGS</t>
  </si>
  <si>
    <t>PPFOI</t>
  </si>
  <si>
    <t>T5DSLCOM</t>
  </si>
  <si>
    <t>T5LPGCOM</t>
  </si>
  <si>
    <t>T5GSLRES</t>
  </si>
  <si>
    <t>T5KERRES</t>
  </si>
  <si>
    <t>T5FIRRES</t>
  </si>
  <si>
    <t>T5CHARES</t>
  </si>
  <si>
    <t>T5OPERES</t>
  </si>
  <si>
    <t>T5DSLCON</t>
  </si>
  <si>
    <t>T5FOICON</t>
  </si>
  <si>
    <t>DIST_COA</t>
  </si>
  <si>
    <t>DIST_OPE</t>
  </si>
  <si>
    <t>EXTT_CRU</t>
  </si>
  <si>
    <t>T5DSLIND</t>
  </si>
  <si>
    <t>T5GSLIND</t>
  </si>
  <si>
    <t>T5NGSIND</t>
  </si>
  <si>
    <t>T5BIMIND</t>
  </si>
  <si>
    <t>T5FOIIND</t>
  </si>
  <si>
    <t>T5JETTAE</t>
  </si>
  <si>
    <t>T5DSLTMA</t>
  </si>
  <si>
    <t>T5NGSTMA</t>
  </si>
  <si>
    <t>T5LPGTMA</t>
  </si>
  <si>
    <t>T5FOITMA</t>
  </si>
  <si>
    <t>T5DSLTRO</t>
  </si>
  <si>
    <t>T5GSLTRO</t>
  </si>
  <si>
    <t>T5NGSTRO</t>
  </si>
  <si>
    <t>T5LPGTRO</t>
  </si>
  <si>
    <t>T5BGSTRO</t>
  </si>
  <si>
    <t>T5FOITRO</t>
  </si>
  <si>
    <t>Units</t>
  </si>
  <si>
    <t>PPRNGS</t>
  </si>
  <si>
    <t>PPRDSL</t>
  </si>
  <si>
    <t>PPCRU</t>
  </si>
  <si>
    <t>T5ELECOM</t>
  </si>
  <si>
    <t>T5FOICOM</t>
  </si>
  <si>
    <t>T5NGSRES</t>
  </si>
  <si>
    <t>T5ELERES</t>
  </si>
  <si>
    <t>T5ELEPUB</t>
  </si>
  <si>
    <t>T5ELEIND</t>
  </si>
  <si>
    <t>T5HYDIND</t>
  </si>
  <si>
    <t>T5LPGIND</t>
  </si>
  <si>
    <t>T5FIRIND</t>
  </si>
  <si>
    <t>T5ELECON</t>
  </si>
  <si>
    <t>T5GSLCON</t>
  </si>
  <si>
    <t>T5LPGCON</t>
  </si>
  <si>
    <t>T5OPECON</t>
  </si>
  <si>
    <t>T5ELETMA</t>
  </si>
  <si>
    <t>T5ELETRO</t>
  </si>
  <si>
    <t>PROCRU</t>
  </si>
  <si>
    <t>CO2e_REF</t>
  </si>
  <si>
    <t>CO2e_FUG</t>
  </si>
  <si>
    <t>EXTT_NGS</t>
  </si>
  <si>
    <t>ADD_GRE</t>
  </si>
  <si>
    <t>T5COMGSL</t>
  </si>
  <si>
    <t>T5TAEGSL</t>
  </si>
  <si>
    <t>T5TMAGSL</t>
  </si>
  <si>
    <t>T5TCADSL</t>
  </si>
  <si>
    <t>T5TCAGSL</t>
  </si>
  <si>
    <t>T5ALLTRNDSL</t>
  </si>
  <si>
    <t>T5ALLTRNFOI</t>
  </si>
  <si>
    <t>T5ALLTRNLPG</t>
  </si>
  <si>
    <t>T5ALLTRNGSL</t>
  </si>
  <si>
    <t>T5ALLTRNJET</t>
  </si>
  <si>
    <t>T5CONKER</t>
  </si>
  <si>
    <t>T5AGRDSL</t>
  </si>
  <si>
    <t>T5AGRLPG</t>
  </si>
  <si>
    <t>T5AGRGSL</t>
  </si>
  <si>
    <t>T5AGROTP</t>
  </si>
  <si>
    <t>T5INDCOK</t>
  </si>
  <si>
    <t>T5TRNFOI</t>
  </si>
  <si>
    <t>T5VEGWAS</t>
  </si>
  <si>
    <t>PPDFOI</t>
  </si>
  <si>
    <t>PPDDSL</t>
  </si>
  <si>
    <t>PPILPG</t>
  </si>
  <si>
    <t>PPIBIM</t>
  </si>
  <si>
    <t>CO2_PP</t>
  </si>
  <si>
    <t>MtonCO2/PJ</t>
  </si>
  <si>
    <t>CH4_PP</t>
  </si>
  <si>
    <t>MtonCH4/PJ</t>
  </si>
  <si>
    <t>N2O_PP</t>
  </si>
  <si>
    <t>MtonN2Oeq/PJ</t>
  </si>
  <si>
    <t>CO2_DE</t>
  </si>
  <si>
    <t>CH4_DE</t>
  </si>
  <si>
    <t>N2O_DE</t>
  </si>
  <si>
    <t>MtonN2O/PJ</t>
  </si>
  <si>
    <t>CO2_FUG</t>
  </si>
  <si>
    <t>CH4_FUG</t>
  </si>
  <si>
    <t>N2O_FUG</t>
  </si>
  <si>
    <t>CO2_REF</t>
  </si>
  <si>
    <t>CH4_REF</t>
  </si>
  <si>
    <t>N2O_REF</t>
  </si>
  <si>
    <t>DIST_RDF</t>
  </si>
  <si>
    <t>DIST_OID</t>
  </si>
  <si>
    <t>T5COAIND</t>
  </si>
  <si>
    <t>T5RDFIND</t>
  </si>
  <si>
    <t>T5OIDIND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</si>
</sst>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1" fillId="0" borderId="8" xfId="0" applyFont="1" applyBorder="1"/>
    <xf numFmtId="0" fontId="0" fillId="0" borderId="7" xfId="0" applyBorder="1"/>
    <xf numFmtId="0" fontId="0" fillId="0" borderId="2" xfId="0" applyBorder="1"/>
    <xf numFmtId="0" fontId="0" fillId="0" borderId="9" xfId="0" applyBorder="1"/>
    <xf numFmtId="0" fontId="1" fillId="0" borderId="13" xfId="0" applyFont="1" applyBorder="1"/>
    <xf numFmtId="0" fontId="0" fillId="2" borderId="11" xfId="0" applyFill="1" applyBorder="1"/>
    <xf numFmtId="0" fontId="0" fillId="2" borderId="12" xfId="0" applyFill="1" applyBorder="1"/>
    <xf numFmtId="0" fontId="0" fillId="0" borderId="10" xfId="0" applyBorder="1"/>
    <xf numFmtId="0" fontId="0" fillId="0" borderId="19" xfId="0" applyBorder="1"/>
    <xf numFmtId="0" fontId="0" fillId="0" borderId="20" xfId="0" applyBorder="1"/>
    <xf numFmtId="0" fontId="0" fillId="3" borderId="4" xfId="0" applyFill="1" applyBorder="1"/>
    <xf numFmtId="0" fontId="0" fillId="3" borderId="14" xfId="0" applyFill="1" applyBorder="1"/>
    <xf numFmtId="0" fontId="0" fillId="3" borderId="16" xfId="0" applyFill="1" applyBorder="1"/>
    <xf numFmtId="0" fontId="2" fillId="0" borderId="19" xfId="0" applyFont="1" applyBorder="1"/>
    <xf numFmtId="0" fontId="2" fillId="3" borderId="5" xfId="0" applyFont="1" applyFill="1" applyBorder="1"/>
    <xf numFmtId="0" fontId="2" fillId="0" borderId="20" xfId="0" applyFont="1" applyBorder="1"/>
    <xf numFmtId="0" fontId="2" fillId="3" borderId="15" xfId="0" applyFont="1" applyFill="1" applyBorder="1"/>
    <xf numFmtId="0" fontId="2" fillId="0" borderId="10" xfId="0" applyFont="1" applyBorder="1"/>
    <xf numFmtId="0" fontId="2" fillId="5" borderId="4" xfId="0" applyFont="1" applyFill="1" applyBorder="1"/>
    <xf numFmtId="0" fontId="2" fillId="5" borderId="5" xfId="0" applyFont="1" applyFill="1" applyBorder="1"/>
    <xf numFmtId="0" fontId="0" fillId="4" borderId="10" xfId="0" applyFill="1" applyBorder="1"/>
    <xf numFmtId="0" fontId="0" fillId="6" borderId="10" xfId="0" applyFill="1" applyBorder="1"/>
    <xf numFmtId="0" fontId="0" fillId="6" borderId="19" xfId="0" applyFill="1" applyBorder="1"/>
    <xf numFmtId="0" fontId="2" fillId="6" borderId="19" xfId="0" applyFont="1" applyFill="1" applyBorder="1" applyAlignment="1">
      <alignment horizontal="left"/>
    </xf>
    <xf numFmtId="0" fontId="0" fillId="6" borderId="21" xfId="0" applyFill="1" applyBorder="1"/>
    <xf numFmtId="0" fontId="2" fillId="5" borderId="15" xfId="0" applyFont="1" applyFill="1" applyBorder="1"/>
    <xf numFmtId="0" fontId="0" fillId="4" borderId="19" xfId="0" applyFill="1" applyBorder="1"/>
    <xf numFmtId="0" fontId="0" fillId="4" borderId="21" xfId="0" applyFill="1" applyBorder="1"/>
    <xf numFmtId="0" fontId="2" fillId="0" borderId="11" xfId="0" applyFont="1" applyBorder="1"/>
    <xf numFmtId="0" fontId="2" fillId="5" borderId="14" xfId="0" applyFont="1" applyFill="1" applyBorder="1"/>
    <xf numFmtId="0" fontId="0" fillId="0" borderId="23" xfId="0" applyBorder="1"/>
    <xf numFmtId="0" fontId="3" fillId="0" borderId="1" xfId="0" applyFont="1" applyBorder="1"/>
    <xf numFmtId="0" fontId="2" fillId="0" borderId="1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22" xfId="0" applyFont="1" applyBorder="1"/>
    <xf numFmtId="0" fontId="2" fillId="0" borderId="17" xfId="0" applyFont="1" applyBorder="1" applyAlignment="1">
      <alignment horizontal="right"/>
    </xf>
    <xf numFmtId="164" fontId="2" fillId="0" borderId="17" xfId="0" applyNumberFormat="1" applyFont="1" applyBorder="1" applyAlignment="1">
      <alignment horizontal="right"/>
    </xf>
    <xf numFmtId="164" fontId="2" fillId="0" borderId="18" xfId="0" applyNumberFormat="1" applyFont="1" applyBorder="1" applyAlignment="1">
      <alignment horizontal="right"/>
    </xf>
    <xf numFmtId="0" fontId="2" fillId="0" borderId="17" xfId="0" applyFont="1" applyBorder="1"/>
    <xf numFmtId="164" fontId="2" fillId="0" borderId="17" xfId="0" applyNumberFormat="1" applyFont="1" applyBorder="1"/>
    <xf numFmtId="164" fontId="2" fillId="0" borderId="18" xfId="0" applyNumberFormat="1" applyFont="1" applyBorder="1"/>
    <xf numFmtId="166" fontId="2" fillId="0" borderId="22" xfId="0" applyNumberFormat="1" applyFont="1" applyBorder="1"/>
    <xf numFmtId="166" fontId="2" fillId="0" borderId="17" xfId="0" applyNumberFormat="1" applyFont="1" applyBorder="1"/>
    <xf numFmtId="166" fontId="2" fillId="0" borderId="18" xfId="0" applyNumberFormat="1" applyFont="1" applyBorder="1"/>
    <xf numFmtId="164" fontId="2" fillId="0" borderId="22" xfId="0" applyNumberFormat="1" applyFont="1" applyBorder="1"/>
    <xf numFmtId="0" fontId="2" fillId="6" borderId="4" xfId="0" applyFont="1" applyFill="1" applyBorder="1"/>
    <xf numFmtId="0" fontId="2" fillId="6" borderId="5" xfId="0" applyFont="1" applyFill="1" applyBorder="1"/>
    <xf numFmtId="166" fontId="2" fillId="6" borderId="5" xfId="0" applyNumberFormat="1" applyFont="1" applyFill="1" applyBorder="1"/>
    <xf numFmtId="165" fontId="2" fillId="6" borderId="5" xfId="0" applyNumberFormat="1" applyFont="1" applyFill="1" applyBorder="1"/>
    <xf numFmtId="1" fontId="2" fillId="6" borderId="5" xfId="0" applyNumberFormat="1" applyFont="1" applyFill="1" applyBorder="1"/>
    <xf numFmtId="166" fontId="2" fillId="0" borderId="6" xfId="0" applyNumberFormat="1" applyFont="1" applyBorder="1"/>
    <xf numFmtId="0" fontId="2" fillId="0" borderId="0" xfId="0" applyFont="1"/>
    <xf numFmtId="0" fontId="2" fillId="6" borderId="19" xfId="0" applyFont="1" applyFill="1" applyBorder="1"/>
    <xf numFmtId="0" fontId="0" fillId="7" borderId="10" xfId="0" applyFill="1" applyBorder="1"/>
    <xf numFmtId="0" fontId="0" fillId="7" borderId="19" xfId="0" applyFill="1" applyBorder="1"/>
    <xf numFmtId="0" fontId="0" fillId="7" borderId="21" xfId="0" applyFill="1" applyBorder="1"/>
    <xf numFmtId="0" fontId="0" fillId="8" borderId="10" xfId="0" applyFill="1" applyBorder="1"/>
    <xf numFmtId="0" fontId="0" fillId="8" borderId="19" xfId="0" applyFill="1" applyBorder="1"/>
    <xf numFmtId="0" fontId="0" fillId="8" borderId="21" xfId="0" applyFill="1" applyBorder="1"/>
    <xf numFmtId="0" fontId="0" fillId="9" borderId="10" xfId="0" applyFill="1" applyBorder="1"/>
    <xf numFmtId="0" fontId="0" fillId="9" borderId="19" xfId="0" applyFill="1" applyBorder="1"/>
    <xf numFmtId="0" fontId="0" fillId="9" borderId="2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326"/>
  <sheetViews>
    <sheetView tabSelected="1" zoomScale="155" workbookViewId="0">
      <selection activeCell="F146" sqref="F146"/>
    </sheetView>
  </sheetViews>
  <sheetFormatPr defaultColWidth="9.109375" defaultRowHeight="14.4" x14ac:dyDescent="0.3"/>
  <cols>
    <col min="1" max="1" width="19" customWidth="1"/>
    <col min="2" max="2" width="16.88671875" customWidth="1"/>
    <col min="3" max="3" width="19.88671875" style="56" bestFit="1" customWidth="1"/>
    <col min="4" max="4" width="20.5546875" bestFit="1" customWidth="1"/>
    <col min="5" max="5" width="8.44140625" customWidth="1"/>
    <col min="6" max="6" width="13.77734375" bestFit="1" customWidth="1"/>
  </cols>
  <sheetData>
    <row r="1" spans="1:4" ht="15" thickBot="1" x14ac:dyDescent="0.35">
      <c r="A1" s="4" t="s">
        <v>1</v>
      </c>
      <c r="B1" s="8" t="s">
        <v>7</v>
      </c>
      <c r="C1" s="35" t="s">
        <v>4</v>
      </c>
      <c r="D1" s="3" t="s">
        <v>58</v>
      </c>
    </row>
    <row r="2" spans="1:4" hidden="1" x14ac:dyDescent="0.3">
      <c r="A2" s="5" t="s">
        <v>9</v>
      </c>
      <c r="B2" s="9" t="s">
        <v>2</v>
      </c>
      <c r="C2" s="36">
        <f>(74100*1+10*28+0.6*265)/1000000</f>
        <v>7.4538999999999994E-2</v>
      </c>
      <c r="D2" t="s">
        <v>10</v>
      </c>
    </row>
    <row r="3" spans="1:4" x14ac:dyDescent="0.3">
      <c r="A3" s="6" t="s">
        <v>12</v>
      </c>
      <c r="B3" s="9" t="s">
        <v>2</v>
      </c>
      <c r="C3" s="37">
        <f>(69300*1+10*28+0.6*265)/1000000</f>
        <v>6.9738999999999995E-2</v>
      </c>
      <c r="D3" t="s">
        <v>10</v>
      </c>
    </row>
    <row r="4" spans="1:4" hidden="1" x14ac:dyDescent="0.3">
      <c r="A4" s="6" t="s">
        <v>16</v>
      </c>
      <c r="B4" s="9" t="s">
        <v>2</v>
      </c>
      <c r="C4" s="37">
        <v>5.6154500000000003E-2</v>
      </c>
      <c r="D4" t="s">
        <v>10</v>
      </c>
    </row>
    <row r="5" spans="1:4" hidden="1" x14ac:dyDescent="0.3">
      <c r="A5" s="6" t="s">
        <v>81</v>
      </c>
      <c r="B5" s="9" t="s">
        <v>2</v>
      </c>
      <c r="C5" s="37">
        <f>C4</f>
        <v>5.6154500000000003E-2</v>
      </c>
      <c r="D5" t="s">
        <v>10</v>
      </c>
    </row>
    <row r="6" spans="1:4" hidden="1" x14ac:dyDescent="0.3">
      <c r="A6" s="6" t="s">
        <v>13</v>
      </c>
      <c r="B6" s="9" t="s">
        <v>2</v>
      </c>
      <c r="C6" s="37">
        <f>(63100*1+5*28+0.1*265)/1000000</f>
        <v>6.3266500000000003E-2</v>
      </c>
      <c r="D6" t="s">
        <v>10</v>
      </c>
    </row>
    <row r="7" spans="1:4" hidden="1" x14ac:dyDescent="0.3">
      <c r="A7" s="6" t="s">
        <v>14</v>
      </c>
      <c r="B7" s="9" t="s">
        <v>2</v>
      </c>
      <c r="C7" s="37">
        <f>(97500*1+3*28+0.6*265)/1000000</f>
        <v>9.7742999999999997E-2</v>
      </c>
      <c r="D7" t="s">
        <v>10</v>
      </c>
    </row>
    <row r="8" spans="1:4" hidden="1" x14ac:dyDescent="0.3">
      <c r="A8" s="6" t="s">
        <v>15</v>
      </c>
      <c r="B8" s="9" t="s">
        <v>2</v>
      </c>
      <c r="C8" s="37">
        <v>7.1743000000000001E-2</v>
      </c>
      <c r="D8" t="s">
        <v>10</v>
      </c>
    </row>
    <row r="9" spans="1:4" hidden="1" x14ac:dyDescent="0.3">
      <c r="A9" s="6" t="s">
        <v>21</v>
      </c>
      <c r="B9" s="9" t="s">
        <v>2</v>
      </c>
      <c r="C9" s="37">
        <v>7.1743000000000001E-2</v>
      </c>
      <c r="D9" t="s">
        <v>10</v>
      </c>
    </row>
    <row r="10" spans="1:4" hidden="1" x14ac:dyDescent="0.3">
      <c r="A10" s="6" t="s">
        <v>22</v>
      </c>
      <c r="B10" s="9" t="s">
        <v>2</v>
      </c>
      <c r="C10" s="37">
        <f>(0*1+300*28+4*265)/1000000</f>
        <v>9.4599999999999997E-3</v>
      </c>
      <c r="D10" t="s">
        <v>10</v>
      </c>
    </row>
    <row r="11" spans="1:4" hidden="1" x14ac:dyDescent="0.3">
      <c r="A11" s="6" t="s">
        <v>23</v>
      </c>
      <c r="B11" s="9" t="s">
        <v>2</v>
      </c>
      <c r="C11" s="37">
        <f>(0*1+200*28+1*265)/1000000</f>
        <v>5.8650000000000004E-3</v>
      </c>
      <c r="D11" t="s">
        <v>10</v>
      </c>
    </row>
    <row r="12" spans="1:4" hidden="1" x14ac:dyDescent="0.3">
      <c r="A12" s="6" t="s">
        <v>24</v>
      </c>
      <c r="B12" s="9" t="s">
        <v>2</v>
      </c>
      <c r="C12" s="37">
        <v>1.9E-3</v>
      </c>
      <c r="D12" t="s">
        <v>10</v>
      </c>
    </row>
    <row r="13" spans="1:4" hidden="1" x14ac:dyDescent="0.3">
      <c r="A13" s="6" t="s">
        <v>25</v>
      </c>
      <c r="B13" s="9" t="s">
        <v>2</v>
      </c>
      <c r="C13" s="37">
        <v>5.4500000000000003E-5</v>
      </c>
      <c r="D13" t="s">
        <v>10</v>
      </c>
    </row>
    <row r="14" spans="1:4" hidden="1" x14ac:dyDescent="0.3">
      <c r="A14" s="6" t="s">
        <v>40</v>
      </c>
      <c r="B14" s="9" t="s">
        <v>2</v>
      </c>
      <c r="C14" s="37">
        <v>0</v>
      </c>
      <c r="D14" t="s">
        <v>10</v>
      </c>
    </row>
    <row r="15" spans="1:4" hidden="1" x14ac:dyDescent="0.3">
      <c r="A15" s="6" t="s">
        <v>39</v>
      </c>
      <c r="B15" s="9" t="s">
        <v>2</v>
      </c>
      <c r="C15" s="37">
        <f>(94600*1+10*30+4*265)/1000000</f>
        <v>9.5960000000000004E-2</v>
      </c>
      <c r="D15" t="s">
        <v>10</v>
      </c>
    </row>
    <row r="16" spans="1:4" hidden="1" x14ac:dyDescent="0.3">
      <c r="A16" s="34" t="s">
        <v>120</v>
      </c>
      <c r="B16" s="9" t="s">
        <v>2</v>
      </c>
      <c r="C16" s="37">
        <f>(91700*1+3*28+4*265)/1000000</f>
        <v>9.2843999999999996E-2</v>
      </c>
      <c r="D16" t="s">
        <v>10</v>
      </c>
    </row>
    <row r="17" spans="1:4" hidden="1" x14ac:dyDescent="0.3">
      <c r="A17" s="34" t="s">
        <v>121</v>
      </c>
      <c r="B17" s="9" t="s">
        <v>2</v>
      </c>
      <c r="C17" s="37">
        <f>(73300*1+30*28+4*265)/1000000</f>
        <v>7.5200000000000003E-2</v>
      </c>
      <c r="D17" t="s">
        <v>10</v>
      </c>
    </row>
    <row r="18" spans="1:4" ht="15" hidden="1" thickBot="1" x14ac:dyDescent="0.35">
      <c r="A18" s="7" t="s">
        <v>11</v>
      </c>
      <c r="B18" s="10" t="s">
        <v>2</v>
      </c>
      <c r="C18" s="38">
        <f>(77400*1+10*28+0.6*265)/1000000</f>
        <v>7.7839000000000005E-2</v>
      </c>
      <c r="D18" t="s">
        <v>10</v>
      </c>
    </row>
    <row r="19" spans="1:4" hidden="1" x14ac:dyDescent="0.3">
      <c r="A19" s="11" t="s">
        <v>26</v>
      </c>
      <c r="B19" s="14" t="s">
        <v>20</v>
      </c>
      <c r="C19" s="39">
        <v>7.5050000000000004E-3</v>
      </c>
      <c r="D19" t="s">
        <v>10</v>
      </c>
    </row>
    <row r="20" spans="1:4" hidden="1" x14ac:dyDescent="0.3">
      <c r="A20" s="12" t="s">
        <v>27</v>
      </c>
      <c r="B20" s="15" t="s">
        <v>20</v>
      </c>
      <c r="C20" s="40">
        <v>2.1527499999999999E-4</v>
      </c>
      <c r="D20" t="s">
        <v>10</v>
      </c>
    </row>
    <row r="21" spans="1:4" hidden="1" x14ac:dyDescent="0.3">
      <c r="A21" s="12" t="s">
        <v>28</v>
      </c>
      <c r="B21" s="15" t="s">
        <v>20</v>
      </c>
      <c r="C21" s="41">
        <v>0.20085444893596174</v>
      </c>
      <c r="D21" t="s">
        <v>10</v>
      </c>
    </row>
    <row r="22" spans="1:4" hidden="1" x14ac:dyDescent="0.3">
      <c r="A22" s="12" t="s">
        <v>19</v>
      </c>
      <c r="B22" s="15" t="s">
        <v>20</v>
      </c>
      <c r="C22" s="41">
        <v>0.20677544177206184</v>
      </c>
      <c r="D22" t="s">
        <v>10</v>
      </c>
    </row>
    <row r="23" spans="1:4" hidden="1" x14ac:dyDescent="0.3">
      <c r="A23" s="13" t="s">
        <v>29</v>
      </c>
      <c r="B23" s="16" t="s">
        <v>20</v>
      </c>
      <c r="C23" s="42">
        <v>0.21227672353036589</v>
      </c>
      <c r="D23" t="s">
        <v>10</v>
      </c>
    </row>
    <row r="24" spans="1:4" hidden="1" x14ac:dyDescent="0.3">
      <c r="A24" s="17" t="s">
        <v>59</v>
      </c>
      <c r="B24" s="18" t="s">
        <v>20</v>
      </c>
      <c r="C24" s="41">
        <v>0.20085444893596174</v>
      </c>
      <c r="D24" t="s">
        <v>10</v>
      </c>
    </row>
    <row r="25" spans="1:4" hidden="1" x14ac:dyDescent="0.3">
      <c r="A25" s="17" t="s">
        <v>60</v>
      </c>
      <c r="B25" s="18" t="s">
        <v>20</v>
      </c>
      <c r="C25" s="42">
        <v>0.20677544177206184</v>
      </c>
      <c r="D25" t="s">
        <v>10</v>
      </c>
    </row>
    <row r="26" spans="1:4" hidden="1" x14ac:dyDescent="0.3">
      <c r="A26" s="19" t="s">
        <v>61</v>
      </c>
      <c r="B26" s="20" t="s">
        <v>20</v>
      </c>
      <c r="C26" s="42">
        <v>0.25601076340738121</v>
      </c>
      <c r="D26" t="s">
        <v>10</v>
      </c>
    </row>
    <row r="27" spans="1:4" hidden="1" x14ac:dyDescent="0.3">
      <c r="A27" s="19" t="s">
        <v>100</v>
      </c>
      <c r="B27" s="20" t="s">
        <v>20</v>
      </c>
      <c r="C27" s="42">
        <f>C23</f>
        <v>0.21227672353036589</v>
      </c>
      <c r="D27" t="s">
        <v>10</v>
      </c>
    </row>
    <row r="28" spans="1:4" hidden="1" x14ac:dyDescent="0.3">
      <c r="A28" s="19" t="s">
        <v>101</v>
      </c>
      <c r="B28" s="20" t="s">
        <v>20</v>
      </c>
      <c r="C28" s="42">
        <f>C25</f>
        <v>0.20677544177206184</v>
      </c>
      <c r="D28" t="s">
        <v>10</v>
      </c>
    </row>
    <row r="29" spans="1:4" hidden="1" x14ac:dyDescent="0.3">
      <c r="A29" s="19" t="s">
        <v>102</v>
      </c>
      <c r="B29" s="20" t="s">
        <v>20</v>
      </c>
      <c r="C29" s="42">
        <f>C6</f>
        <v>6.3266500000000003E-2</v>
      </c>
      <c r="D29" t="s">
        <v>10</v>
      </c>
    </row>
    <row r="30" spans="1:4" hidden="1" x14ac:dyDescent="0.3">
      <c r="A30" s="19" t="s">
        <v>103</v>
      </c>
      <c r="B30" s="20" t="s">
        <v>20</v>
      </c>
      <c r="C30" s="42">
        <f>C19</f>
        <v>7.5050000000000004E-3</v>
      </c>
      <c r="D30" t="s">
        <v>10</v>
      </c>
    </row>
    <row r="31" spans="1:4" hidden="1" x14ac:dyDescent="0.3">
      <c r="A31" s="11" t="s">
        <v>26</v>
      </c>
      <c r="B31" s="14" t="s">
        <v>104</v>
      </c>
      <c r="C31" s="39">
        <v>0</v>
      </c>
      <c r="D31" t="s">
        <v>105</v>
      </c>
    </row>
    <row r="32" spans="1:4" hidden="1" x14ac:dyDescent="0.3">
      <c r="A32" s="12" t="s">
        <v>27</v>
      </c>
      <c r="B32" s="15" t="s">
        <v>104</v>
      </c>
      <c r="C32" s="43">
        <v>0</v>
      </c>
      <c r="D32" t="s">
        <v>105</v>
      </c>
    </row>
    <row r="33" spans="1:4" hidden="1" x14ac:dyDescent="0.3">
      <c r="A33" s="12" t="s">
        <v>28</v>
      </c>
      <c r="B33" s="15" t="s">
        <v>104</v>
      </c>
      <c r="C33" s="44">
        <v>0.20065844033470789</v>
      </c>
      <c r="D33" t="s">
        <v>105</v>
      </c>
    </row>
    <row r="34" spans="1:4" hidden="1" x14ac:dyDescent="0.3">
      <c r="A34" s="12" t="s">
        <v>19</v>
      </c>
      <c r="B34" s="15" t="s">
        <v>104</v>
      </c>
      <c r="C34" s="44">
        <v>0.2060696324237602</v>
      </c>
      <c r="D34" t="s">
        <v>105</v>
      </c>
    </row>
    <row r="35" spans="1:4" hidden="1" x14ac:dyDescent="0.3">
      <c r="A35" s="13" t="s">
        <v>29</v>
      </c>
      <c r="B35" s="16" t="s">
        <v>104</v>
      </c>
      <c r="C35" s="45">
        <v>0.21158292834671738</v>
      </c>
      <c r="D35" t="s">
        <v>105</v>
      </c>
    </row>
    <row r="36" spans="1:4" hidden="1" x14ac:dyDescent="0.3">
      <c r="A36" s="17" t="s">
        <v>59</v>
      </c>
      <c r="B36" s="18" t="s">
        <v>104</v>
      </c>
      <c r="C36" s="44">
        <f>C33</f>
        <v>0.20065844033470789</v>
      </c>
      <c r="D36" t="s">
        <v>105</v>
      </c>
    </row>
    <row r="37" spans="1:4" hidden="1" x14ac:dyDescent="0.3">
      <c r="A37" s="17" t="s">
        <v>60</v>
      </c>
      <c r="B37" s="18" t="s">
        <v>104</v>
      </c>
      <c r="C37" s="45">
        <f>C34</f>
        <v>0.2060696324237602</v>
      </c>
      <c r="D37" t="s">
        <v>105</v>
      </c>
    </row>
    <row r="38" spans="1:4" hidden="1" x14ac:dyDescent="0.3">
      <c r="A38" s="19" t="s">
        <v>61</v>
      </c>
      <c r="B38" s="20" t="s">
        <v>104</v>
      </c>
      <c r="C38" s="45">
        <v>0.25512738917310929</v>
      </c>
      <c r="D38" t="s">
        <v>105</v>
      </c>
    </row>
    <row r="39" spans="1:4" hidden="1" x14ac:dyDescent="0.3">
      <c r="A39" s="19" t="s">
        <v>100</v>
      </c>
      <c r="B39" s="20" t="s">
        <v>104</v>
      </c>
      <c r="C39" s="45">
        <f>C35</f>
        <v>0.21158292834671738</v>
      </c>
      <c r="D39" t="s">
        <v>105</v>
      </c>
    </row>
    <row r="40" spans="1:4" hidden="1" x14ac:dyDescent="0.3">
      <c r="A40" s="19" t="s">
        <v>101</v>
      </c>
      <c r="B40" s="20" t="s">
        <v>104</v>
      </c>
      <c r="C40" s="45">
        <f>C34</f>
        <v>0.2060696324237602</v>
      </c>
      <c r="D40" t="s">
        <v>105</v>
      </c>
    </row>
    <row r="41" spans="1:4" hidden="1" x14ac:dyDescent="0.3">
      <c r="A41" s="19" t="s">
        <v>102</v>
      </c>
      <c r="B41" s="20" t="s">
        <v>104</v>
      </c>
      <c r="C41" s="45">
        <v>0.26936015324382134</v>
      </c>
      <c r="D41" t="s">
        <v>105</v>
      </c>
    </row>
    <row r="42" spans="1:4" hidden="1" x14ac:dyDescent="0.3">
      <c r="A42" s="19" t="s">
        <v>103</v>
      </c>
      <c r="B42" s="20" t="s">
        <v>104</v>
      </c>
      <c r="C42" s="45">
        <f>C31</f>
        <v>0</v>
      </c>
      <c r="D42" t="s">
        <v>105</v>
      </c>
    </row>
    <row r="43" spans="1:4" hidden="1" x14ac:dyDescent="0.3">
      <c r="A43" s="11" t="s">
        <v>26</v>
      </c>
      <c r="B43" s="14" t="s">
        <v>106</v>
      </c>
      <c r="C43" s="46">
        <v>1.6933876556733121E-5</v>
      </c>
      <c r="D43" t="s">
        <v>107</v>
      </c>
    </row>
    <row r="44" spans="1:4" hidden="1" x14ac:dyDescent="0.3">
      <c r="A44" s="12" t="s">
        <v>27</v>
      </c>
      <c r="B44" s="15" t="s">
        <v>106</v>
      </c>
      <c r="C44" s="47">
        <v>1.6933876556733121E-5</v>
      </c>
      <c r="D44" t="s">
        <v>107</v>
      </c>
    </row>
    <row r="45" spans="1:4" hidden="1" x14ac:dyDescent="0.3">
      <c r="A45" s="12" t="s">
        <v>28</v>
      </c>
      <c r="B45" s="15" t="s">
        <v>106</v>
      </c>
      <c r="C45" s="47">
        <v>3.5767992929537949E-6</v>
      </c>
      <c r="D45" t="s">
        <v>107</v>
      </c>
    </row>
    <row r="46" spans="1:4" hidden="1" x14ac:dyDescent="0.3">
      <c r="A46" s="12" t="s">
        <v>19</v>
      </c>
      <c r="B46" s="15" t="s">
        <v>106</v>
      </c>
      <c r="C46" s="47">
        <v>8.342900098127943E-6</v>
      </c>
      <c r="D46" t="s">
        <v>107</v>
      </c>
    </row>
    <row r="47" spans="1:4" hidden="1" x14ac:dyDescent="0.3">
      <c r="A47" s="13" t="s">
        <v>29</v>
      </c>
      <c r="B47" s="16" t="s">
        <v>106</v>
      </c>
      <c r="C47" s="48">
        <v>8.2008886956091995E-6</v>
      </c>
      <c r="D47" t="s">
        <v>107</v>
      </c>
    </row>
    <row r="48" spans="1:4" hidden="1" x14ac:dyDescent="0.3">
      <c r="A48" s="17" t="s">
        <v>59</v>
      </c>
      <c r="B48" s="18" t="s">
        <v>106</v>
      </c>
      <c r="C48" s="47">
        <f>C45</f>
        <v>3.5767992929537949E-6</v>
      </c>
      <c r="D48" t="s">
        <v>107</v>
      </c>
    </row>
    <row r="49" spans="1:4" hidden="1" x14ac:dyDescent="0.3">
      <c r="A49" s="17" t="s">
        <v>60</v>
      </c>
      <c r="B49" s="18" t="s">
        <v>106</v>
      </c>
      <c r="C49" s="48">
        <f>C46</f>
        <v>8.342900098127943E-6</v>
      </c>
      <c r="D49" t="s">
        <v>107</v>
      </c>
    </row>
    <row r="50" spans="1:4" hidden="1" x14ac:dyDescent="0.3">
      <c r="A50" s="19" t="s">
        <v>61</v>
      </c>
      <c r="B50" s="20" t="s">
        <v>106</v>
      </c>
      <c r="C50" s="48">
        <v>1.0441775818817569E-5</v>
      </c>
      <c r="D50" t="s">
        <v>107</v>
      </c>
    </row>
    <row r="51" spans="1:4" hidden="1" x14ac:dyDescent="0.3">
      <c r="A51" s="19" t="s">
        <v>100</v>
      </c>
      <c r="B51" s="20" t="s">
        <v>106</v>
      </c>
      <c r="C51" s="48">
        <f>C47</f>
        <v>8.2008886956091995E-6</v>
      </c>
      <c r="D51" t="s">
        <v>107</v>
      </c>
    </row>
    <row r="52" spans="1:4" hidden="1" x14ac:dyDescent="0.3">
      <c r="A52" s="19" t="s">
        <v>101</v>
      </c>
      <c r="B52" s="20" t="s">
        <v>106</v>
      </c>
      <c r="C52" s="48">
        <f>C46</f>
        <v>8.342900098127943E-6</v>
      </c>
      <c r="D52" t="s">
        <v>107</v>
      </c>
    </row>
    <row r="53" spans="1:4" hidden="1" x14ac:dyDescent="0.3">
      <c r="A53" s="19" t="s">
        <v>102</v>
      </c>
      <c r="B53" s="20" t="s">
        <v>106</v>
      </c>
      <c r="C53" s="48">
        <v>4.268782143325219E-6</v>
      </c>
      <c r="D53" t="s">
        <v>107</v>
      </c>
    </row>
    <row r="54" spans="1:4" hidden="1" x14ac:dyDescent="0.3">
      <c r="A54" s="19" t="s">
        <v>103</v>
      </c>
      <c r="B54" s="20" t="s">
        <v>106</v>
      </c>
      <c r="C54" s="48">
        <f>C44</f>
        <v>1.6933876556733121E-5</v>
      </c>
      <c r="D54" t="s">
        <v>107</v>
      </c>
    </row>
    <row r="55" spans="1:4" hidden="1" x14ac:dyDescent="0.3">
      <c r="A55" s="11" t="s">
        <v>26</v>
      </c>
      <c r="B55" s="14" t="s">
        <v>108</v>
      </c>
      <c r="C55" s="46">
        <v>3.3867753113466243E-6</v>
      </c>
      <c r="D55" t="s">
        <v>109</v>
      </c>
    </row>
    <row r="56" spans="1:4" hidden="1" x14ac:dyDescent="0.3">
      <c r="A56" s="12" t="s">
        <v>27</v>
      </c>
      <c r="B56" s="15" t="s">
        <v>108</v>
      </c>
      <c r="C56" s="47">
        <v>3.3867753113466243E-6</v>
      </c>
      <c r="D56" t="s">
        <v>109</v>
      </c>
    </row>
    <row r="57" spans="1:4" hidden="1" x14ac:dyDescent="0.3">
      <c r="A57" s="12" t="s">
        <v>28</v>
      </c>
      <c r="B57" s="15" t="s">
        <v>108</v>
      </c>
      <c r="C57" s="47">
        <v>3.5767992929537952E-7</v>
      </c>
      <c r="D57" t="s">
        <v>109</v>
      </c>
    </row>
    <row r="58" spans="1:4" hidden="1" x14ac:dyDescent="0.3">
      <c r="A58" s="12" t="s">
        <v>19</v>
      </c>
      <c r="B58" s="15" t="s">
        <v>108</v>
      </c>
      <c r="C58" s="47">
        <v>1.6685800196255885E-6</v>
      </c>
      <c r="D58" t="s">
        <v>109</v>
      </c>
    </row>
    <row r="59" spans="1:4" hidden="1" x14ac:dyDescent="0.3">
      <c r="A59" s="13" t="s">
        <v>29</v>
      </c>
      <c r="B59" s="16" t="s">
        <v>108</v>
      </c>
      <c r="C59" s="48">
        <v>1.64017773912184E-6</v>
      </c>
      <c r="D59" t="s">
        <v>109</v>
      </c>
    </row>
    <row r="60" spans="1:4" hidden="1" x14ac:dyDescent="0.3">
      <c r="A60" s="17" t="s">
        <v>59</v>
      </c>
      <c r="B60" s="18" t="s">
        <v>108</v>
      </c>
      <c r="C60" s="47">
        <f>C57</f>
        <v>3.5767992929537952E-7</v>
      </c>
      <c r="D60" t="s">
        <v>109</v>
      </c>
    </row>
    <row r="61" spans="1:4" hidden="1" x14ac:dyDescent="0.3">
      <c r="A61" s="17" t="s">
        <v>60</v>
      </c>
      <c r="B61" s="18" t="s">
        <v>108</v>
      </c>
      <c r="C61" s="48">
        <f>C58</f>
        <v>1.6685800196255885E-6</v>
      </c>
      <c r="D61" t="s">
        <v>109</v>
      </c>
    </row>
    <row r="62" spans="1:4" hidden="1" x14ac:dyDescent="0.3">
      <c r="A62" s="19" t="s">
        <v>61</v>
      </c>
      <c r="B62" s="20" t="s">
        <v>108</v>
      </c>
      <c r="C62" s="48">
        <v>2.0883551637635137E-6</v>
      </c>
      <c r="D62" t="s">
        <v>109</v>
      </c>
    </row>
    <row r="63" spans="1:4" hidden="1" x14ac:dyDescent="0.3">
      <c r="A63" s="19" t="s">
        <v>100</v>
      </c>
      <c r="B63" s="20" t="s">
        <v>108</v>
      </c>
      <c r="C63" s="48">
        <f>C59</f>
        <v>1.64017773912184E-6</v>
      </c>
      <c r="D63" t="s">
        <v>109</v>
      </c>
    </row>
    <row r="64" spans="1:4" hidden="1" x14ac:dyDescent="0.3">
      <c r="A64" s="19" t="s">
        <v>101</v>
      </c>
      <c r="B64" s="20" t="s">
        <v>108</v>
      </c>
      <c r="C64" s="48">
        <f>C58</f>
        <v>1.6685800196255885E-6</v>
      </c>
      <c r="D64" t="s">
        <v>109</v>
      </c>
    </row>
    <row r="65" spans="1:4" hidden="1" x14ac:dyDescent="0.3">
      <c r="A65" s="19" t="s">
        <v>102</v>
      </c>
      <c r="B65" s="20" t="s">
        <v>108</v>
      </c>
      <c r="C65" s="48">
        <v>4.2687821433252195E-7</v>
      </c>
      <c r="D65" t="s">
        <v>109</v>
      </c>
    </row>
    <row r="66" spans="1:4" hidden="1" x14ac:dyDescent="0.3">
      <c r="A66" s="19" t="s">
        <v>103</v>
      </c>
      <c r="B66" s="20" t="s">
        <v>108</v>
      </c>
      <c r="C66" s="48">
        <f>C56</f>
        <v>3.3867753113466243E-6</v>
      </c>
      <c r="D66" t="s">
        <v>109</v>
      </c>
    </row>
    <row r="67" spans="1:4" hidden="1" x14ac:dyDescent="0.3">
      <c r="A67" s="21" t="s">
        <v>77</v>
      </c>
      <c r="B67" s="22" t="s">
        <v>78</v>
      </c>
      <c r="C67" s="49">
        <v>3.9241308896493668E-3</v>
      </c>
      <c r="D67" t="s">
        <v>10</v>
      </c>
    </row>
    <row r="68" spans="1:4" hidden="1" x14ac:dyDescent="0.3">
      <c r="A68" s="32" t="s">
        <v>77</v>
      </c>
      <c r="B68" s="33" t="s">
        <v>117</v>
      </c>
      <c r="C68" s="42">
        <v>4.2869442636878858E-3</v>
      </c>
      <c r="D68" t="s">
        <v>10</v>
      </c>
    </row>
    <row r="69" spans="1:4" hidden="1" x14ac:dyDescent="0.3">
      <c r="A69" s="32" t="s">
        <v>77</v>
      </c>
      <c r="B69" s="33" t="s">
        <v>118</v>
      </c>
      <c r="C69" s="42">
        <v>1.5024825544433081E-7</v>
      </c>
      <c r="D69" t="s">
        <v>10</v>
      </c>
    </row>
    <row r="70" spans="1:4" hidden="1" x14ac:dyDescent="0.3">
      <c r="A70" s="32" t="s">
        <v>77</v>
      </c>
      <c r="B70" s="33" t="s">
        <v>119</v>
      </c>
      <c r="C70" s="42">
        <v>2.8562534794641696E-8</v>
      </c>
      <c r="D70" t="s">
        <v>10</v>
      </c>
    </row>
    <row r="71" spans="1:4" hidden="1" x14ac:dyDescent="0.3">
      <c r="A71" s="17" t="s">
        <v>41</v>
      </c>
      <c r="B71" s="23" t="s">
        <v>79</v>
      </c>
      <c r="C71" s="42">
        <f>3.40717185517873/1000</f>
        <v>3.40717185517873E-3</v>
      </c>
      <c r="D71" t="s">
        <v>10</v>
      </c>
    </row>
    <row r="72" spans="1:4" hidden="1" x14ac:dyDescent="0.3">
      <c r="A72" s="19" t="s">
        <v>80</v>
      </c>
      <c r="B72" s="29" t="s">
        <v>79</v>
      </c>
      <c r="C72" s="42">
        <v>9.4537099999999997E-4</v>
      </c>
      <c r="D72" t="s">
        <v>10</v>
      </c>
    </row>
    <row r="73" spans="1:4" hidden="1" x14ac:dyDescent="0.3">
      <c r="A73" s="19" t="s">
        <v>41</v>
      </c>
      <c r="B73" s="29" t="s">
        <v>114</v>
      </c>
      <c r="C73" s="42">
        <v>1.3890902175121669E-3</v>
      </c>
      <c r="D73" t="s">
        <v>10</v>
      </c>
    </row>
    <row r="74" spans="1:4" hidden="1" x14ac:dyDescent="0.3">
      <c r="A74" s="19" t="s">
        <v>80</v>
      </c>
      <c r="B74" s="29" t="s">
        <v>114</v>
      </c>
      <c r="C74" s="42">
        <v>3.9463727235429047E-5</v>
      </c>
      <c r="D74" t="s">
        <v>10</v>
      </c>
    </row>
    <row r="75" spans="1:4" hidden="1" x14ac:dyDescent="0.3">
      <c r="A75" s="19" t="s">
        <v>41</v>
      </c>
      <c r="B75" s="29" t="s">
        <v>115</v>
      </c>
      <c r="C75" s="42">
        <v>8.0475745349038448E-5</v>
      </c>
      <c r="D75" t="s">
        <v>10</v>
      </c>
    </row>
    <row r="76" spans="1:4" hidden="1" x14ac:dyDescent="0.3">
      <c r="A76" s="19" t="s">
        <v>80</v>
      </c>
      <c r="B76" s="29" t="s">
        <v>115</v>
      </c>
      <c r="C76" s="42">
        <v>3.6099459394028983E-5</v>
      </c>
      <c r="D76" t="s">
        <v>10</v>
      </c>
    </row>
    <row r="77" spans="1:4" hidden="1" x14ac:dyDescent="0.3">
      <c r="A77" s="19" t="s">
        <v>41</v>
      </c>
      <c r="B77" s="29" t="s">
        <v>116</v>
      </c>
      <c r="C77" s="42">
        <v>2.0765113894638837E-8</v>
      </c>
      <c r="D77" t="s">
        <v>10</v>
      </c>
    </row>
    <row r="78" spans="1:4" hidden="1" x14ac:dyDescent="0.3">
      <c r="A78" s="19" t="s">
        <v>80</v>
      </c>
      <c r="B78" s="29" t="s">
        <v>116</v>
      </c>
      <c r="C78" s="45">
        <v>5.9412987700107766E-10</v>
      </c>
      <c r="D78" t="s">
        <v>10</v>
      </c>
    </row>
    <row r="79" spans="1:4" hidden="1" x14ac:dyDescent="0.3">
      <c r="A79" s="25" t="s">
        <v>30</v>
      </c>
      <c r="B79" s="24" t="s">
        <v>18</v>
      </c>
      <c r="C79" s="50">
        <f>C2</f>
        <v>7.4538999999999994E-2</v>
      </c>
      <c r="D79" t="s">
        <v>10</v>
      </c>
    </row>
    <row r="80" spans="1:4" hidden="1" x14ac:dyDescent="0.3">
      <c r="A80" s="26" t="s">
        <v>31</v>
      </c>
      <c r="B80" s="30" t="s">
        <v>18</v>
      </c>
      <c r="C80" s="51">
        <f>C6</f>
        <v>6.3266500000000003E-2</v>
      </c>
      <c r="D80" t="s">
        <v>10</v>
      </c>
    </row>
    <row r="81" spans="1:4" hidden="1" x14ac:dyDescent="0.3">
      <c r="A81" s="26" t="s">
        <v>62</v>
      </c>
      <c r="B81" s="30" t="s">
        <v>18</v>
      </c>
      <c r="C81" s="51">
        <v>0</v>
      </c>
      <c r="D81" t="s">
        <v>10</v>
      </c>
    </row>
    <row r="82" spans="1:4" hidden="1" x14ac:dyDescent="0.3">
      <c r="A82" s="26" t="s">
        <v>63</v>
      </c>
      <c r="B82" s="30" t="s">
        <v>18</v>
      </c>
      <c r="C82" s="51">
        <f>C18</f>
        <v>7.7839000000000005E-2</v>
      </c>
      <c r="D82" t="s">
        <v>10</v>
      </c>
    </row>
    <row r="83" spans="1:4" hidden="1" x14ac:dyDescent="0.3">
      <c r="A83" s="26" t="s">
        <v>64</v>
      </c>
      <c r="B83" s="30" t="s">
        <v>18</v>
      </c>
      <c r="C83" s="51">
        <f>C4</f>
        <v>5.6154500000000003E-2</v>
      </c>
      <c r="D83" t="s">
        <v>10</v>
      </c>
    </row>
    <row r="84" spans="1:4" x14ac:dyDescent="0.3">
      <c r="A84" s="26" t="s">
        <v>32</v>
      </c>
      <c r="B84" s="30" t="s">
        <v>18</v>
      </c>
      <c r="C84" s="51">
        <f>C3</f>
        <v>6.9738999999999995E-2</v>
      </c>
      <c r="D84" t="s">
        <v>10</v>
      </c>
    </row>
    <row r="85" spans="1:4" hidden="1" x14ac:dyDescent="0.3">
      <c r="A85" s="26" t="s">
        <v>17</v>
      </c>
      <c r="B85" s="30" t="s">
        <v>18</v>
      </c>
      <c r="C85" s="51">
        <f>C6</f>
        <v>6.3266500000000003E-2</v>
      </c>
      <c r="D85" t="s">
        <v>10</v>
      </c>
    </row>
    <row r="86" spans="1:4" hidden="1" x14ac:dyDescent="0.3">
      <c r="A86" s="26" t="s">
        <v>65</v>
      </c>
      <c r="B86" s="30" t="s">
        <v>18</v>
      </c>
      <c r="C86" s="51">
        <v>0</v>
      </c>
      <c r="D86" t="s">
        <v>10</v>
      </c>
    </row>
    <row r="87" spans="1:4" hidden="1" x14ac:dyDescent="0.3">
      <c r="A87" s="26" t="s">
        <v>33</v>
      </c>
      <c r="B87" s="30" t="s">
        <v>18</v>
      </c>
      <c r="C87" s="51">
        <f>C8</f>
        <v>7.1743000000000001E-2</v>
      </c>
      <c r="D87" t="s">
        <v>10</v>
      </c>
    </row>
    <row r="88" spans="1:4" hidden="1" x14ac:dyDescent="0.3">
      <c r="A88" s="26" t="s">
        <v>34</v>
      </c>
      <c r="B88" s="30" t="s">
        <v>18</v>
      </c>
      <c r="C88" s="51">
        <f>C10</f>
        <v>9.4599999999999997E-3</v>
      </c>
      <c r="D88" t="s">
        <v>10</v>
      </c>
    </row>
    <row r="89" spans="1:4" hidden="1" x14ac:dyDescent="0.3">
      <c r="A89" s="26" t="s">
        <v>35</v>
      </c>
      <c r="B89" s="30" t="s">
        <v>18</v>
      </c>
      <c r="C89" s="51">
        <f>C11</f>
        <v>5.8650000000000004E-3</v>
      </c>
      <c r="D89" t="s">
        <v>10</v>
      </c>
    </row>
    <row r="90" spans="1:4" hidden="1" x14ac:dyDescent="0.3">
      <c r="A90" s="57" t="s">
        <v>36</v>
      </c>
      <c r="B90" s="30" t="s">
        <v>18</v>
      </c>
      <c r="C90" s="51">
        <v>0</v>
      </c>
      <c r="D90" t="s">
        <v>10</v>
      </c>
    </row>
    <row r="91" spans="1:4" hidden="1" x14ac:dyDescent="0.3">
      <c r="A91" s="26" t="s">
        <v>66</v>
      </c>
      <c r="B91" s="30" t="s">
        <v>18</v>
      </c>
      <c r="C91" s="51">
        <v>0</v>
      </c>
      <c r="D91" t="s">
        <v>10</v>
      </c>
    </row>
    <row r="92" spans="1:4" hidden="1" x14ac:dyDescent="0.3">
      <c r="A92" s="26" t="s">
        <v>42</v>
      </c>
      <c r="B92" s="30" t="s">
        <v>18</v>
      </c>
      <c r="C92" s="51">
        <f>C2</f>
        <v>7.4538999999999994E-2</v>
      </c>
      <c r="D92" t="s">
        <v>10</v>
      </c>
    </row>
    <row r="93" spans="1:4" x14ac:dyDescent="0.3">
      <c r="A93" s="26" t="s">
        <v>43</v>
      </c>
      <c r="B93" s="30" t="s">
        <v>18</v>
      </c>
      <c r="C93" s="51">
        <f>C3</f>
        <v>6.9738999999999995E-2</v>
      </c>
      <c r="D93" t="s">
        <v>10</v>
      </c>
    </row>
    <row r="94" spans="1:4" hidden="1" x14ac:dyDescent="0.3">
      <c r="A94" s="26" t="s">
        <v>44</v>
      </c>
      <c r="B94" s="30" t="s">
        <v>18</v>
      </c>
      <c r="C94" s="51">
        <f>C4</f>
        <v>5.6154500000000003E-2</v>
      </c>
      <c r="D94" t="s">
        <v>10</v>
      </c>
    </row>
    <row r="95" spans="1:4" hidden="1" x14ac:dyDescent="0.3">
      <c r="A95" s="26" t="s">
        <v>67</v>
      </c>
      <c r="B95" s="30" t="s">
        <v>18</v>
      </c>
      <c r="C95" s="51">
        <v>0</v>
      </c>
      <c r="D95" t="s">
        <v>10</v>
      </c>
    </row>
    <row r="96" spans="1:4" hidden="1" x14ac:dyDescent="0.3">
      <c r="A96" s="26" t="s">
        <v>68</v>
      </c>
      <c r="B96" s="30" t="s">
        <v>18</v>
      </c>
      <c r="C96" s="51">
        <v>0</v>
      </c>
      <c r="D96" t="s">
        <v>10</v>
      </c>
    </row>
    <row r="97" spans="1:4" hidden="1" x14ac:dyDescent="0.3">
      <c r="A97" s="26" t="s">
        <v>69</v>
      </c>
      <c r="B97" s="30" t="s">
        <v>18</v>
      </c>
      <c r="C97" s="51">
        <f>C6</f>
        <v>6.3266500000000003E-2</v>
      </c>
      <c r="D97" t="s">
        <v>10</v>
      </c>
    </row>
    <row r="98" spans="1:4" hidden="1" x14ac:dyDescent="0.3">
      <c r="A98" s="26" t="s">
        <v>45</v>
      </c>
      <c r="B98" s="30" t="s">
        <v>18</v>
      </c>
      <c r="C98" s="51">
        <f>C12</f>
        <v>1.9E-3</v>
      </c>
      <c r="D98" t="s">
        <v>10</v>
      </c>
    </row>
    <row r="99" spans="1:4" hidden="1" x14ac:dyDescent="0.3">
      <c r="A99" s="26" t="s">
        <v>70</v>
      </c>
      <c r="B99" s="30" t="s">
        <v>18</v>
      </c>
      <c r="C99" s="51">
        <f>C10</f>
        <v>9.4599999999999997E-3</v>
      </c>
      <c r="D99" t="s">
        <v>10</v>
      </c>
    </row>
    <row r="100" spans="1:4" hidden="1" x14ac:dyDescent="0.3">
      <c r="A100" s="26" t="s">
        <v>46</v>
      </c>
      <c r="B100" s="30" t="s">
        <v>18</v>
      </c>
      <c r="C100" s="51">
        <f>C18</f>
        <v>7.7839000000000005E-2</v>
      </c>
      <c r="D100" t="s">
        <v>10</v>
      </c>
    </row>
    <row r="101" spans="1:4" hidden="1" x14ac:dyDescent="0.3">
      <c r="A101" s="26" t="s">
        <v>122</v>
      </c>
      <c r="B101" s="30" t="s">
        <v>18</v>
      </c>
      <c r="C101" s="51">
        <f>C15</f>
        <v>9.5960000000000004E-2</v>
      </c>
      <c r="D101" t="s">
        <v>10</v>
      </c>
    </row>
    <row r="102" spans="1:4" hidden="1" x14ac:dyDescent="0.3">
      <c r="A102" s="26" t="s">
        <v>123</v>
      </c>
      <c r="B102" s="30" t="s">
        <v>18</v>
      </c>
      <c r="C102" s="51">
        <f>C16</f>
        <v>9.2843999999999996E-2</v>
      </c>
      <c r="D102" t="s">
        <v>10</v>
      </c>
    </row>
    <row r="103" spans="1:4" hidden="1" x14ac:dyDescent="0.3">
      <c r="A103" s="26" t="s">
        <v>124</v>
      </c>
      <c r="B103" s="30" t="s">
        <v>18</v>
      </c>
      <c r="C103" s="51">
        <f>C17</f>
        <v>7.5200000000000003E-2</v>
      </c>
      <c r="D103" t="s">
        <v>10</v>
      </c>
    </row>
    <row r="104" spans="1:4" hidden="1" x14ac:dyDescent="0.3">
      <c r="A104" s="26" t="s">
        <v>37</v>
      </c>
      <c r="B104" s="30" t="s">
        <v>18</v>
      </c>
      <c r="C104" s="51">
        <f>C2</f>
        <v>7.4538999999999994E-2</v>
      </c>
      <c r="D104" t="s">
        <v>10</v>
      </c>
    </row>
    <row r="105" spans="1:4" hidden="1" x14ac:dyDescent="0.3">
      <c r="A105" s="26" t="s">
        <v>71</v>
      </c>
      <c r="B105" s="30" t="s">
        <v>18</v>
      </c>
      <c r="C105" s="51">
        <v>0</v>
      </c>
      <c r="D105" t="s">
        <v>10</v>
      </c>
    </row>
    <row r="106" spans="1:4" hidden="1" x14ac:dyDescent="0.3">
      <c r="A106" s="26" t="s">
        <v>38</v>
      </c>
      <c r="B106" s="30" t="s">
        <v>18</v>
      </c>
      <c r="C106" s="51">
        <f>C18</f>
        <v>7.7839000000000005E-2</v>
      </c>
      <c r="D106" t="s">
        <v>10</v>
      </c>
    </row>
    <row r="107" spans="1:4" x14ac:dyDescent="0.3">
      <c r="A107" s="26" t="s">
        <v>72</v>
      </c>
      <c r="B107" s="30" t="s">
        <v>18</v>
      </c>
      <c r="C107" s="51">
        <f>C3</f>
        <v>6.9738999999999995E-2</v>
      </c>
      <c r="D107" t="s">
        <v>10</v>
      </c>
    </row>
    <row r="108" spans="1:4" hidden="1" x14ac:dyDescent="0.3">
      <c r="A108" s="26" t="s">
        <v>73</v>
      </c>
      <c r="B108" s="30" t="s">
        <v>18</v>
      </c>
      <c r="C108" s="51">
        <f>C6</f>
        <v>6.3266500000000003E-2</v>
      </c>
      <c r="D108" t="s">
        <v>10</v>
      </c>
    </row>
    <row r="109" spans="1:4" hidden="1" x14ac:dyDescent="0.3">
      <c r="A109" s="26" t="s">
        <v>74</v>
      </c>
      <c r="B109" s="30" t="s">
        <v>18</v>
      </c>
      <c r="C109" s="51">
        <v>0</v>
      </c>
      <c r="D109" t="s">
        <v>10</v>
      </c>
    </row>
    <row r="110" spans="1:4" hidden="1" x14ac:dyDescent="0.3">
      <c r="A110" s="26" t="s">
        <v>47</v>
      </c>
      <c r="B110" s="30" t="s">
        <v>18</v>
      </c>
      <c r="C110" s="51">
        <f>C9</f>
        <v>7.1743000000000001E-2</v>
      </c>
      <c r="D110" t="s">
        <v>10</v>
      </c>
    </row>
    <row r="111" spans="1:4" hidden="1" x14ac:dyDescent="0.3">
      <c r="A111" s="26" t="s">
        <v>48</v>
      </c>
      <c r="B111" s="30" t="s">
        <v>18</v>
      </c>
      <c r="C111" s="51">
        <f>C2</f>
        <v>7.4538999999999994E-2</v>
      </c>
      <c r="D111" t="s">
        <v>10</v>
      </c>
    </row>
    <row r="112" spans="1:4" hidden="1" x14ac:dyDescent="0.3">
      <c r="A112" s="26" t="s">
        <v>49</v>
      </c>
      <c r="B112" s="30" t="s">
        <v>18</v>
      </c>
      <c r="C112" s="51">
        <f>C4</f>
        <v>5.6154500000000003E-2</v>
      </c>
      <c r="D112" t="s">
        <v>10</v>
      </c>
    </row>
    <row r="113" spans="1:4" hidden="1" x14ac:dyDescent="0.3">
      <c r="A113" s="26" t="s">
        <v>50</v>
      </c>
      <c r="B113" s="30" t="s">
        <v>18</v>
      </c>
      <c r="C113" s="51">
        <f>C6</f>
        <v>6.3266500000000003E-2</v>
      </c>
      <c r="D113" t="s">
        <v>10</v>
      </c>
    </row>
    <row r="114" spans="1:4" hidden="1" x14ac:dyDescent="0.3">
      <c r="A114" s="26" t="s">
        <v>75</v>
      </c>
      <c r="B114" s="30" t="s">
        <v>18</v>
      </c>
      <c r="C114" s="51">
        <v>0</v>
      </c>
      <c r="D114" t="s">
        <v>10</v>
      </c>
    </row>
    <row r="115" spans="1:4" hidden="1" x14ac:dyDescent="0.3">
      <c r="A115" s="26" t="s">
        <v>51</v>
      </c>
      <c r="B115" s="30" t="s">
        <v>18</v>
      </c>
      <c r="C115" s="51">
        <f>C18</f>
        <v>7.7839000000000005E-2</v>
      </c>
      <c r="D115" t="s">
        <v>10</v>
      </c>
    </row>
    <row r="116" spans="1:4" hidden="1" x14ac:dyDescent="0.3">
      <c r="A116" s="26" t="s">
        <v>52</v>
      </c>
      <c r="B116" s="30" t="s">
        <v>18</v>
      </c>
      <c r="C116" s="36">
        <f>(74100*1+3.9*28+3.9*265)/1000000</f>
        <v>7.5242699999999996E-2</v>
      </c>
      <c r="D116" t="s">
        <v>10</v>
      </c>
    </row>
    <row r="117" spans="1:4" x14ac:dyDescent="0.3">
      <c r="A117" s="26" t="s">
        <v>53</v>
      </c>
      <c r="B117" s="30" t="s">
        <v>18</v>
      </c>
      <c r="C117" s="37">
        <f>(69300*1+33*28+3.2*265)/1000000</f>
        <v>7.1071999999999996E-2</v>
      </c>
      <c r="D117" t="s">
        <v>10</v>
      </c>
    </row>
    <row r="118" spans="1:4" hidden="1" x14ac:dyDescent="0.3">
      <c r="A118" s="26" t="s">
        <v>54</v>
      </c>
      <c r="B118" s="30" t="s">
        <v>18</v>
      </c>
      <c r="C118" s="51">
        <f>C4</f>
        <v>5.6154500000000003E-2</v>
      </c>
      <c r="D118" t="s">
        <v>10</v>
      </c>
    </row>
    <row r="119" spans="1:4" hidden="1" x14ac:dyDescent="0.3">
      <c r="A119" s="26" t="s">
        <v>55</v>
      </c>
      <c r="B119" s="30" t="s">
        <v>18</v>
      </c>
      <c r="C119" s="51">
        <f>C6</f>
        <v>6.3266500000000003E-2</v>
      </c>
      <c r="D119" t="s">
        <v>10</v>
      </c>
    </row>
    <row r="120" spans="1:4" hidden="1" x14ac:dyDescent="0.3">
      <c r="A120" s="26" t="s">
        <v>76</v>
      </c>
      <c r="B120" s="30" t="s">
        <v>18</v>
      </c>
      <c r="C120" s="51">
        <v>0</v>
      </c>
      <c r="D120" t="s">
        <v>10</v>
      </c>
    </row>
    <row r="121" spans="1:4" hidden="1" x14ac:dyDescent="0.3">
      <c r="A121" s="26" t="s">
        <v>56</v>
      </c>
      <c r="B121" s="30" t="s">
        <v>18</v>
      </c>
      <c r="C121" s="52">
        <f>(3*28+0.6*265)/1000000</f>
        <v>2.43E-4</v>
      </c>
      <c r="D121" t="s">
        <v>10</v>
      </c>
    </row>
    <row r="122" spans="1:4" hidden="1" x14ac:dyDescent="0.3">
      <c r="A122" s="26" t="s">
        <v>57</v>
      </c>
      <c r="B122" s="30" t="s">
        <v>18</v>
      </c>
      <c r="C122" s="51">
        <f>C18</f>
        <v>7.7839000000000005E-2</v>
      </c>
      <c r="D122" t="s">
        <v>10</v>
      </c>
    </row>
    <row r="123" spans="1:4" hidden="1" x14ac:dyDescent="0.3">
      <c r="A123" s="27" t="s">
        <v>97</v>
      </c>
      <c r="B123" s="30" t="s">
        <v>18</v>
      </c>
      <c r="C123" s="51">
        <f>+C7</f>
        <v>9.7742999999999997E-2</v>
      </c>
      <c r="D123" t="s">
        <v>10</v>
      </c>
    </row>
    <row r="124" spans="1:4" hidden="1" x14ac:dyDescent="0.3">
      <c r="A124" s="26" t="s">
        <v>98</v>
      </c>
      <c r="B124" s="30" t="s">
        <v>18</v>
      </c>
      <c r="C124" s="51">
        <f>+C18</f>
        <v>7.7839000000000005E-2</v>
      </c>
      <c r="D124" t="s">
        <v>10</v>
      </c>
    </row>
    <row r="125" spans="1:4" x14ac:dyDescent="0.3">
      <c r="A125" s="26" t="s">
        <v>82</v>
      </c>
      <c r="B125" s="30" t="s">
        <v>18</v>
      </c>
      <c r="C125" s="51">
        <f>+C84</f>
        <v>6.9738999999999995E-2</v>
      </c>
      <c r="D125" t="s">
        <v>10</v>
      </c>
    </row>
    <row r="126" spans="1:4" x14ac:dyDescent="0.3">
      <c r="A126" s="26" t="s">
        <v>83</v>
      </c>
      <c r="B126" s="30" t="s">
        <v>18</v>
      </c>
      <c r="C126" s="51">
        <f>(70000*1+0.5*25+2*298)/1000000</f>
        <v>7.0608500000000005E-2</v>
      </c>
      <c r="D126" t="s">
        <v>10</v>
      </c>
    </row>
    <row r="127" spans="1:4" x14ac:dyDescent="0.3">
      <c r="A127" s="26" t="s">
        <v>84</v>
      </c>
      <c r="B127" s="30" t="s">
        <v>18</v>
      </c>
      <c r="C127" s="51">
        <f>+C3</f>
        <v>6.9738999999999995E-2</v>
      </c>
      <c r="D127" t="s">
        <v>10</v>
      </c>
    </row>
    <row r="128" spans="1:4" hidden="1" x14ac:dyDescent="0.3">
      <c r="A128" s="26" t="s">
        <v>85</v>
      </c>
      <c r="B128" s="30" t="s">
        <v>18</v>
      </c>
      <c r="C128" s="51">
        <f>+C92</f>
        <v>7.4538999999999994E-2</v>
      </c>
      <c r="D128" t="s">
        <v>10</v>
      </c>
    </row>
    <row r="129" spans="1:4" x14ac:dyDescent="0.3">
      <c r="A129" s="26" t="s">
        <v>86</v>
      </c>
      <c r="B129" s="30" t="s">
        <v>18</v>
      </c>
      <c r="C129" s="51">
        <f>+C127</f>
        <v>6.9738999999999995E-2</v>
      </c>
      <c r="D129" t="s">
        <v>10</v>
      </c>
    </row>
    <row r="130" spans="1:4" hidden="1" x14ac:dyDescent="0.3">
      <c r="A130" s="26" t="s">
        <v>87</v>
      </c>
      <c r="B130" s="30" t="s">
        <v>18</v>
      </c>
      <c r="C130" s="51">
        <f>+C128</f>
        <v>7.4538999999999994E-2</v>
      </c>
      <c r="D130" t="s">
        <v>10</v>
      </c>
    </row>
    <row r="131" spans="1:4" hidden="1" x14ac:dyDescent="0.3">
      <c r="A131" s="26" t="s">
        <v>88</v>
      </c>
      <c r="B131" s="30" t="s">
        <v>18</v>
      </c>
      <c r="C131" s="51">
        <f>+C100</f>
        <v>7.7839000000000005E-2</v>
      </c>
      <c r="D131" t="s">
        <v>10</v>
      </c>
    </row>
    <row r="132" spans="1:4" hidden="1" x14ac:dyDescent="0.3">
      <c r="A132" s="26" t="s">
        <v>89</v>
      </c>
      <c r="B132" s="30" t="s">
        <v>18</v>
      </c>
      <c r="C132" s="51">
        <f>+C108</f>
        <v>6.3266500000000003E-2</v>
      </c>
      <c r="D132" t="s">
        <v>10</v>
      </c>
    </row>
    <row r="133" spans="1:4" x14ac:dyDescent="0.3">
      <c r="A133" s="26" t="s">
        <v>90</v>
      </c>
      <c r="B133" s="30" t="s">
        <v>18</v>
      </c>
      <c r="C133" s="51">
        <f>+C125</f>
        <v>6.9738999999999995E-2</v>
      </c>
      <c r="D133" t="s">
        <v>10</v>
      </c>
    </row>
    <row r="134" spans="1:4" hidden="1" x14ac:dyDescent="0.3">
      <c r="A134" s="26" t="s">
        <v>91</v>
      </c>
      <c r="B134" s="30" t="s">
        <v>18</v>
      </c>
      <c r="C134" s="51">
        <v>0</v>
      </c>
      <c r="D134" t="s">
        <v>10</v>
      </c>
    </row>
    <row r="135" spans="1:4" hidden="1" x14ac:dyDescent="0.3">
      <c r="A135" s="26" t="s">
        <v>92</v>
      </c>
      <c r="B135" s="30" t="s">
        <v>18</v>
      </c>
      <c r="C135" s="51">
        <f>+C134</f>
        <v>0</v>
      </c>
      <c r="D135" t="s">
        <v>10</v>
      </c>
    </row>
    <row r="136" spans="1:4" hidden="1" x14ac:dyDescent="0.3">
      <c r="A136" s="26" t="s">
        <v>93</v>
      </c>
      <c r="B136" s="30" t="s">
        <v>18</v>
      </c>
      <c r="C136" s="51">
        <f>+C128</f>
        <v>7.4538999999999994E-2</v>
      </c>
      <c r="D136" t="s">
        <v>10</v>
      </c>
    </row>
    <row r="137" spans="1:4" hidden="1" x14ac:dyDescent="0.3">
      <c r="A137" s="26" t="s">
        <v>94</v>
      </c>
      <c r="B137" s="30" t="s">
        <v>18</v>
      </c>
      <c r="C137" s="53">
        <f>+C132</f>
        <v>6.3266500000000003E-2</v>
      </c>
      <c r="D137" t="s">
        <v>10</v>
      </c>
    </row>
    <row r="138" spans="1:4" x14ac:dyDescent="0.3">
      <c r="A138" s="26" t="s">
        <v>95</v>
      </c>
      <c r="B138" s="30" t="s">
        <v>18</v>
      </c>
      <c r="C138" s="53">
        <f>+C125</f>
        <v>6.9738999999999995E-2</v>
      </c>
      <c r="D138" t="s">
        <v>10</v>
      </c>
    </row>
    <row r="139" spans="1:4" hidden="1" x14ac:dyDescent="0.3">
      <c r="A139" s="26" t="s">
        <v>96</v>
      </c>
      <c r="B139" s="30" t="s">
        <v>18</v>
      </c>
      <c r="C139" s="51">
        <v>0</v>
      </c>
      <c r="D139" t="s">
        <v>10</v>
      </c>
    </row>
    <row r="140" spans="1:4" ht="15" hidden="1" thickBot="1" x14ac:dyDescent="0.35">
      <c r="A140" s="26" t="s">
        <v>99</v>
      </c>
      <c r="B140" s="31" t="s">
        <v>18</v>
      </c>
      <c r="C140" s="38">
        <f>(30*25+4*298)/1000000</f>
        <v>1.9419999999999999E-3</v>
      </c>
      <c r="D140" t="s">
        <v>10</v>
      </c>
    </row>
    <row r="141" spans="1:4" hidden="1" x14ac:dyDescent="0.3">
      <c r="A141" s="25" t="s">
        <v>30</v>
      </c>
      <c r="B141" s="58" t="s">
        <v>110</v>
      </c>
      <c r="C141" s="51">
        <f>74100/1000000</f>
        <v>7.4099999999999999E-2</v>
      </c>
      <c r="D141" t="s">
        <v>105</v>
      </c>
    </row>
    <row r="142" spans="1:4" hidden="1" x14ac:dyDescent="0.3">
      <c r="A142" s="26" t="s">
        <v>31</v>
      </c>
      <c r="B142" s="59" t="s">
        <v>110</v>
      </c>
      <c r="C142" s="51">
        <f>63100/1000000</f>
        <v>6.3100000000000003E-2</v>
      </c>
      <c r="D142" t="s">
        <v>105</v>
      </c>
    </row>
    <row r="143" spans="1:4" hidden="1" x14ac:dyDescent="0.3">
      <c r="A143" s="26" t="s">
        <v>62</v>
      </c>
      <c r="B143" s="59" t="s">
        <v>110</v>
      </c>
      <c r="C143" s="51">
        <v>0</v>
      </c>
      <c r="D143" t="s">
        <v>105</v>
      </c>
    </row>
    <row r="144" spans="1:4" hidden="1" x14ac:dyDescent="0.3">
      <c r="A144" s="26" t="s">
        <v>63</v>
      </c>
      <c r="B144" s="59" t="s">
        <v>110</v>
      </c>
      <c r="C144" s="51">
        <f>77400/1000000</f>
        <v>7.7399999999999997E-2</v>
      </c>
      <c r="D144" t="s">
        <v>105</v>
      </c>
    </row>
    <row r="145" spans="1:4" hidden="1" x14ac:dyDescent="0.3">
      <c r="A145" s="26" t="s">
        <v>64</v>
      </c>
      <c r="B145" s="59" t="s">
        <v>110</v>
      </c>
      <c r="C145" s="51">
        <f>56100/1000000</f>
        <v>5.6099999999999997E-2</v>
      </c>
      <c r="D145" t="s">
        <v>105</v>
      </c>
    </row>
    <row r="146" spans="1:4" x14ac:dyDescent="0.3">
      <c r="A146" s="26" t="s">
        <v>32</v>
      </c>
      <c r="B146" s="59" t="s">
        <v>110</v>
      </c>
      <c r="C146" s="51">
        <f>69300/1000000</f>
        <v>6.93E-2</v>
      </c>
      <c r="D146" t="s">
        <v>105</v>
      </c>
    </row>
    <row r="147" spans="1:4" hidden="1" x14ac:dyDescent="0.3">
      <c r="A147" s="26" t="s">
        <v>17</v>
      </c>
      <c r="B147" s="59" t="s">
        <v>110</v>
      </c>
      <c r="C147" s="51">
        <f>C142</f>
        <v>6.3100000000000003E-2</v>
      </c>
      <c r="D147" t="s">
        <v>105</v>
      </c>
    </row>
    <row r="148" spans="1:4" hidden="1" x14ac:dyDescent="0.3">
      <c r="A148" s="26" t="s">
        <v>65</v>
      </c>
      <c r="B148" s="59" t="s">
        <v>110</v>
      </c>
      <c r="C148" s="51">
        <v>0</v>
      </c>
      <c r="D148" t="s">
        <v>105</v>
      </c>
    </row>
    <row r="149" spans="1:4" hidden="1" x14ac:dyDescent="0.3">
      <c r="A149" s="26" t="s">
        <v>33</v>
      </c>
      <c r="B149" s="59" t="s">
        <v>110</v>
      </c>
      <c r="C149" s="51">
        <f>71500/1000000</f>
        <v>7.1499999999999994E-2</v>
      </c>
      <c r="D149" t="s">
        <v>105</v>
      </c>
    </row>
    <row r="150" spans="1:4" hidden="1" x14ac:dyDescent="0.3">
      <c r="A150" s="26" t="s">
        <v>34</v>
      </c>
      <c r="B150" s="59" t="s">
        <v>110</v>
      </c>
      <c r="C150" s="51">
        <v>0</v>
      </c>
      <c r="D150" t="s">
        <v>105</v>
      </c>
    </row>
    <row r="151" spans="1:4" hidden="1" x14ac:dyDescent="0.3">
      <c r="A151" s="26" t="s">
        <v>35</v>
      </c>
      <c r="B151" s="59" t="s">
        <v>110</v>
      </c>
      <c r="C151" s="51">
        <v>0</v>
      </c>
      <c r="D151" t="s">
        <v>105</v>
      </c>
    </row>
    <row r="152" spans="1:4" hidden="1" x14ac:dyDescent="0.3">
      <c r="A152" s="26" t="s">
        <v>36</v>
      </c>
      <c r="B152" s="59" t="s">
        <v>110</v>
      </c>
      <c r="C152" s="51">
        <f>97500/1000000</f>
        <v>9.7500000000000003E-2</v>
      </c>
      <c r="D152" t="s">
        <v>105</v>
      </c>
    </row>
    <row r="153" spans="1:4" hidden="1" x14ac:dyDescent="0.3">
      <c r="A153" s="26" t="s">
        <v>66</v>
      </c>
      <c r="B153" s="59" t="s">
        <v>110</v>
      </c>
      <c r="C153" s="51">
        <v>0</v>
      </c>
      <c r="D153" t="s">
        <v>105</v>
      </c>
    </row>
    <row r="154" spans="1:4" hidden="1" x14ac:dyDescent="0.3">
      <c r="A154" s="26" t="s">
        <v>42</v>
      </c>
      <c r="B154" s="59" t="s">
        <v>110</v>
      </c>
      <c r="C154" s="51">
        <f>C141</f>
        <v>7.4099999999999999E-2</v>
      </c>
      <c r="D154" t="s">
        <v>105</v>
      </c>
    </row>
    <row r="155" spans="1:4" x14ac:dyDescent="0.3">
      <c r="A155" s="26" t="s">
        <v>43</v>
      </c>
      <c r="B155" s="59" t="s">
        <v>110</v>
      </c>
      <c r="C155" s="51">
        <f>C146</f>
        <v>6.93E-2</v>
      </c>
      <c r="D155" t="s">
        <v>105</v>
      </c>
    </row>
    <row r="156" spans="1:4" hidden="1" x14ac:dyDescent="0.3">
      <c r="A156" s="26" t="s">
        <v>44</v>
      </c>
      <c r="B156" s="59" t="s">
        <v>110</v>
      </c>
      <c r="C156" s="51">
        <f>C145</f>
        <v>5.6099999999999997E-2</v>
      </c>
      <c r="D156" t="s">
        <v>105</v>
      </c>
    </row>
    <row r="157" spans="1:4" hidden="1" x14ac:dyDescent="0.3">
      <c r="A157" s="26" t="s">
        <v>67</v>
      </c>
      <c r="B157" s="59" t="s">
        <v>110</v>
      </c>
      <c r="C157" s="51">
        <v>0</v>
      </c>
      <c r="D157" t="s">
        <v>105</v>
      </c>
    </row>
    <row r="158" spans="1:4" hidden="1" x14ac:dyDescent="0.3">
      <c r="A158" s="26" t="s">
        <v>68</v>
      </c>
      <c r="B158" s="59" t="s">
        <v>110</v>
      </c>
      <c r="C158" s="51">
        <v>0</v>
      </c>
      <c r="D158" t="s">
        <v>105</v>
      </c>
    </row>
    <row r="159" spans="1:4" hidden="1" x14ac:dyDescent="0.3">
      <c r="A159" s="26" t="s">
        <v>69</v>
      </c>
      <c r="B159" s="59" t="s">
        <v>110</v>
      </c>
      <c r="C159" s="51">
        <f>C142</f>
        <v>6.3100000000000003E-2</v>
      </c>
      <c r="D159" t="s">
        <v>105</v>
      </c>
    </row>
    <row r="160" spans="1:4" hidden="1" x14ac:dyDescent="0.3">
      <c r="A160" s="26" t="s">
        <v>45</v>
      </c>
      <c r="B160" s="59" t="s">
        <v>110</v>
      </c>
      <c r="C160" s="51">
        <v>0</v>
      </c>
      <c r="D160" t="s">
        <v>105</v>
      </c>
    </row>
    <row r="161" spans="1:4" hidden="1" x14ac:dyDescent="0.3">
      <c r="A161" s="26" t="s">
        <v>70</v>
      </c>
      <c r="B161" s="59" t="s">
        <v>110</v>
      </c>
      <c r="C161" s="51">
        <v>0</v>
      </c>
      <c r="D161" t="s">
        <v>105</v>
      </c>
    </row>
    <row r="162" spans="1:4" hidden="1" x14ac:dyDescent="0.3">
      <c r="A162" s="26" t="s">
        <v>46</v>
      </c>
      <c r="B162" s="59" t="s">
        <v>110</v>
      </c>
      <c r="C162" s="51">
        <f>C144</f>
        <v>7.7399999999999997E-2</v>
      </c>
      <c r="D162" t="s">
        <v>105</v>
      </c>
    </row>
    <row r="163" spans="1:4" hidden="1" x14ac:dyDescent="0.3">
      <c r="A163" s="26" t="s">
        <v>122</v>
      </c>
      <c r="B163" s="59" t="s">
        <v>110</v>
      </c>
      <c r="C163" s="37">
        <f>(94600*1)/1000000</f>
        <v>9.4600000000000004E-2</v>
      </c>
      <c r="D163" t="s">
        <v>105</v>
      </c>
    </row>
    <row r="164" spans="1:4" hidden="1" x14ac:dyDescent="0.3">
      <c r="A164" s="26" t="s">
        <v>123</v>
      </c>
      <c r="B164" s="59" t="s">
        <v>110</v>
      </c>
      <c r="C164" s="37">
        <f>(91700*1)/1000000</f>
        <v>9.1700000000000004E-2</v>
      </c>
      <c r="D164" t="s">
        <v>105</v>
      </c>
    </row>
    <row r="165" spans="1:4" hidden="1" x14ac:dyDescent="0.3">
      <c r="A165" s="26" t="s">
        <v>124</v>
      </c>
      <c r="B165" s="59" t="s">
        <v>110</v>
      </c>
      <c r="C165" s="37">
        <f>(73300*1)/1000000</f>
        <v>7.3300000000000004E-2</v>
      </c>
      <c r="D165" t="s">
        <v>105</v>
      </c>
    </row>
    <row r="166" spans="1:4" hidden="1" x14ac:dyDescent="0.3">
      <c r="A166" s="26" t="s">
        <v>37</v>
      </c>
      <c r="B166" s="59" t="s">
        <v>110</v>
      </c>
      <c r="C166" s="51">
        <f>C141</f>
        <v>7.4099999999999999E-2</v>
      </c>
      <c r="D166" t="s">
        <v>105</v>
      </c>
    </row>
    <row r="167" spans="1:4" hidden="1" x14ac:dyDescent="0.3">
      <c r="A167" s="26" t="s">
        <v>71</v>
      </c>
      <c r="B167" s="59" t="s">
        <v>110</v>
      </c>
      <c r="C167" s="51">
        <v>0</v>
      </c>
      <c r="D167" t="s">
        <v>105</v>
      </c>
    </row>
    <row r="168" spans="1:4" hidden="1" x14ac:dyDescent="0.3">
      <c r="A168" s="26" t="s">
        <v>38</v>
      </c>
      <c r="B168" s="59" t="s">
        <v>110</v>
      </c>
      <c r="C168" s="51">
        <f>C144</f>
        <v>7.7399999999999997E-2</v>
      </c>
      <c r="D168" t="s">
        <v>105</v>
      </c>
    </row>
    <row r="169" spans="1:4" x14ac:dyDescent="0.3">
      <c r="A169" s="26" t="s">
        <v>72</v>
      </c>
      <c r="B169" s="59" t="s">
        <v>110</v>
      </c>
      <c r="C169" s="51">
        <f>C146</f>
        <v>6.93E-2</v>
      </c>
      <c r="D169" t="s">
        <v>105</v>
      </c>
    </row>
    <row r="170" spans="1:4" hidden="1" x14ac:dyDescent="0.3">
      <c r="A170" s="26" t="s">
        <v>73</v>
      </c>
      <c r="B170" s="59" t="s">
        <v>110</v>
      </c>
      <c r="C170" s="51">
        <f>C142</f>
        <v>6.3100000000000003E-2</v>
      </c>
      <c r="D170" t="s">
        <v>105</v>
      </c>
    </row>
    <row r="171" spans="1:4" hidden="1" x14ac:dyDescent="0.3">
      <c r="A171" s="26" t="s">
        <v>74</v>
      </c>
      <c r="B171" s="59" t="s">
        <v>110</v>
      </c>
      <c r="C171" s="51">
        <f>C109</f>
        <v>0</v>
      </c>
      <c r="D171" t="s">
        <v>105</v>
      </c>
    </row>
    <row r="172" spans="1:4" hidden="1" x14ac:dyDescent="0.3">
      <c r="A172" s="26" t="s">
        <v>47</v>
      </c>
      <c r="B172" s="59" t="s">
        <v>110</v>
      </c>
      <c r="C172" s="51">
        <f>C149</f>
        <v>7.1499999999999994E-2</v>
      </c>
      <c r="D172" t="s">
        <v>105</v>
      </c>
    </row>
    <row r="173" spans="1:4" hidden="1" x14ac:dyDescent="0.3">
      <c r="A173" s="26" t="s">
        <v>48</v>
      </c>
      <c r="B173" s="59" t="s">
        <v>110</v>
      </c>
      <c r="C173" s="51">
        <f>C141</f>
        <v>7.4099999999999999E-2</v>
      </c>
      <c r="D173" t="s">
        <v>105</v>
      </c>
    </row>
    <row r="174" spans="1:4" hidden="1" x14ac:dyDescent="0.3">
      <c r="A174" s="26" t="s">
        <v>49</v>
      </c>
      <c r="B174" s="59" t="s">
        <v>110</v>
      </c>
      <c r="C174" s="51">
        <f>C145</f>
        <v>5.6099999999999997E-2</v>
      </c>
      <c r="D174" t="s">
        <v>105</v>
      </c>
    </row>
    <row r="175" spans="1:4" hidden="1" x14ac:dyDescent="0.3">
      <c r="A175" s="26" t="s">
        <v>50</v>
      </c>
      <c r="B175" s="59" t="s">
        <v>110</v>
      </c>
      <c r="C175" s="51">
        <f>C142</f>
        <v>6.3100000000000003E-2</v>
      </c>
      <c r="D175" t="s">
        <v>105</v>
      </c>
    </row>
    <row r="176" spans="1:4" hidden="1" x14ac:dyDescent="0.3">
      <c r="A176" s="26" t="s">
        <v>75</v>
      </c>
      <c r="B176" s="59" t="s">
        <v>110</v>
      </c>
      <c r="C176" s="51">
        <v>0</v>
      </c>
      <c r="D176" t="s">
        <v>105</v>
      </c>
    </row>
    <row r="177" spans="1:4" hidden="1" x14ac:dyDescent="0.3">
      <c r="A177" s="26" t="s">
        <v>51</v>
      </c>
      <c r="B177" s="59" t="s">
        <v>110</v>
      </c>
      <c r="C177" s="51">
        <f>C144</f>
        <v>7.7399999999999997E-2</v>
      </c>
      <c r="D177" t="s">
        <v>105</v>
      </c>
    </row>
    <row r="178" spans="1:4" hidden="1" x14ac:dyDescent="0.3">
      <c r="A178" s="26" t="s">
        <v>52</v>
      </c>
      <c r="B178" s="59" t="s">
        <v>110</v>
      </c>
      <c r="C178" s="36">
        <f>(74100*1)/1000000</f>
        <v>7.4099999999999999E-2</v>
      </c>
      <c r="D178" t="s">
        <v>105</v>
      </c>
    </row>
    <row r="179" spans="1:4" x14ac:dyDescent="0.3">
      <c r="A179" s="26" t="s">
        <v>53</v>
      </c>
      <c r="B179" s="59" t="s">
        <v>110</v>
      </c>
      <c r="C179" s="37">
        <f>(69300*1)/1000000</f>
        <v>6.93E-2</v>
      </c>
      <c r="D179" t="s">
        <v>105</v>
      </c>
    </row>
    <row r="180" spans="1:4" hidden="1" x14ac:dyDescent="0.3">
      <c r="A180" s="26" t="s">
        <v>54</v>
      </c>
      <c r="B180" s="59" t="s">
        <v>110</v>
      </c>
      <c r="C180" s="51">
        <f>C145</f>
        <v>5.6099999999999997E-2</v>
      </c>
      <c r="D180" t="s">
        <v>105</v>
      </c>
    </row>
    <row r="181" spans="1:4" hidden="1" x14ac:dyDescent="0.3">
      <c r="A181" s="26" t="s">
        <v>55</v>
      </c>
      <c r="B181" s="59" t="s">
        <v>110</v>
      </c>
      <c r="C181" s="51">
        <f>C142</f>
        <v>6.3100000000000003E-2</v>
      </c>
      <c r="D181" t="s">
        <v>105</v>
      </c>
    </row>
    <row r="182" spans="1:4" hidden="1" x14ac:dyDescent="0.3">
      <c r="A182" s="26" t="s">
        <v>76</v>
      </c>
      <c r="B182" s="59" t="s">
        <v>110</v>
      </c>
      <c r="C182" s="51">
        <v>0</v>
      </c>
      <c r="D182" t="s">
        <v>105</v>
      </c>
    </row>
    <row r="183" spans="1:4" hidden="1" x14ac:dyDescent="0.3">
      <c r="A183" s="26" t="s">
        <v>56</v>
      </c>
      <c r="B183" s="59" t="s">
        <v>110</v>
      </c>
      <c r="C183" s="54">
        <v>0</v>
      </c>
      <c r="D183" t="s">
        <v>105</v>
      </c>
    </row>
    <row r="184" spans="1:4" hidden="1" x14ac:dyDescent="0.3">
      <c r="A184" s="26" t="s">
        <v>57</v>
      </c>
      <c r="B184" s="59" t="s">
        <v>110</v>
      </c>
      <c r="C184" s="51">
        <f>C144</f>
        <v>7.7399999999999997E-2</v>
      </c>
      <c r="D184" t="s">
        <v>105</v>
      </c>
    </row>
    <row r="185" spans="1:4" hidden="1" x14ac:dyDescent="0.3">
      <c r="A185" s="26" t="s">
        <v>97</v>
      </c>
      <c r="B185" s="59" t="s">
        <v>110</v>
      </c>
      <c r="C185" s="51">
        <f>C152</f>
        <v>9.7500000000000003E-2</v>
      </c>
      <c r="D185" t="s">
        <v>105</v>
      </c>
    </row>
    <row r="186" spans="1:4" hidden="1" x14ac:dyDescent="0.3">
      <c r="A186" s="26" t="s">
        <v>98</v>
      </c>
      <c r="B186" s="59" t="s">
        <v>110</v>
      </c>
      <c r="C186" s="51">
        <f>C144</f>
        <v>7.7399999999999997E-2</v>
      </c>
      <c r="D186" t="s">
        <v>105</v>
      </c>
    </row>
    <row r="187" spans="1:4" x14ac:dyDescent="0.3">
      <c r="A187" s="26" t="s">
        <v>82</v>
      </c>
      <c r="B187" s="59" t="s">
        <v>110</v>
      </c>
      <c r="C187" s="51">
        <f>C146</f>
        <v>6.93E-2</v>
      </c>
      <c r="D187" t="s">
        <v>105</v>
      </c>
    </row>
    <row r="188" spans="1:4" x14ac:dyDescent="0.3">
      <c r="A188" s="26" t="s">
        <v>83</v>
      </c>
      <c r="B188" s="59" t="s">
        <v>110</v>
      </c>
      <c r="C188" s="51">
        <f>70000/1000000</f>
        <v>7.0000000000000007E-2</v>
      </c>
      <c r="D188" t="s">
        <v>105</v>
      </c>
    </row>
    <row r="189" spans="1:4" x14ac:dyDescent="0.3">
      <c r="A189" s="26" t="s">
        <v>84</v>
      </c>
      <c r="B189" s="59" t="s">
        <v>110</v>
      </c>
      <c r="C189" s="51">
        <f>C146</f>
        <v>6.93E-2</v>
      </c>
      <c r="D189" t="s">
        <v>105</v>
      </c>
    </row>
    <row r="190" spans="1:4" hidden="1" x14ac:dyDescent="0.3">
      <c r="A190" s="26" t="s">
        <v>85</v>
      </c>
      <c r="B190" s="59" t="s">
        <v>110</v>
      </c>
      <c r="C190" s="51">
        <f>C141</f>
        <v>7.4099999999999999E-2</v>
      </c>
      <c r="D190" t="s">
        <v>105</v>
      </c>
    </row>
    <row r="191" spans="1:4" x14ac:dyDescent="0.3">
      <c r="A191" s="26" t="s">
        <v>86</v>
      </c>
      <c r="B191" s="59" t="s">
        <v>110</v>
      </c>
      <c r="C191" s="51">
        <f>C146</f>
        <v>6.93E-2</v>
      </c>
      <c r="D191" t="s">
        <v>105</v>
      </c>
    </row>
    <row r="192" spans="1:4" hidden="1" x14ac:dyDescent="0.3">
      <c r="A192" s="26" t="s">
        <v>87</v>
      </c>
      <c r="B192" s="59" t="s">
        <v>110</v>
      </c>
      <c r="C192" s="51">
        <f>C141</f>
        <v>7.4099999999999999E-2</v>
      </c>
      <c r="D192" t="s">
        <v>105</v>
      </c>
    </row>
    <row r="193" spans="1:4" hidden="1" x14ac:dyDescent="0.3">
      <c r="A193" s="26" t="s">
        <v>88</v>
      </c>
      <c r="B193" s="59" t="s">
        <v>110</v>
      </c>
      <c r="C193" s="51">
        <f>C144</f>
        <v>7.7399999999999997E-2</v>
      </c>
      <c r="D193" t="s">
        <v>105</v>
      </c>
    </row>
    <row r="194" spans="1:4" hidden="1" x14ac:dyDescent="0.3">
      <c r="A194" s="26" t="s">
        <v>89</v>
      </c>
      <c r="B194" s="59" t="s">
        <v>110</v>
      </c>
      <c r="C194" s="51">
        <f>C142</f>
        <v>6.3100000000000003E-2</v>
      </c>
      <c r="D194" t="s">
        <v>105</v>
      </c>
    </row>
    <row r="195" spans="1:4" x14ac:dyDescent="0.3">
      <c r="A195" s="26" t="s">
        <v>90</v>
      </c>
      <c r="B195" s="59" t="s">
        <v>110</v>
      </c>
      <c r="C195" s="51">
        <f>C146</f>
        <v>6.93E-2</v>
      </c>
      <c r="D195" t="s">
        <v>105</v>
      </c>
    </row>
    <row r="196" spans="1:4" hidden="1" x14ac:dyDescent="0.3">
      <c r="A196" s="26" t="s">
        <v>91</v>
      </c>
      <c r="B196" s="59" t="s">
        <v>110</v>
      </c>
      <c r="C196" s="51">
        <v>0</v>
      </c>
      <c r="D196" t="s">
        <v>105</v>
      </c>
    </row>
    <row r="197" spans="1:4" hidden="1" x14ac:dyDescent="0.3">
      <c r="A197" s="26" t="s">
        <v>92</v>
      </c>
      <c r="B197" s="59" t="s">
        <v>110</v>
      </c>
      <c r="C197" s="51">
        <f>C149</f>
        <v>7.1499999999999994E-2</v>
      </c>
      <c r="D197" t="s">
        <v>105</v>
      </c>
    </row>
    <row r="198" spans="1:4" hidden="1" x14ac:dyDescent="0.3">
      <c r="A198" s="26" t="s">
        <v>93</v>
      </c>
      <c r="B198" s="59" t="s">
        <v>110</v>
      </c>
      <c r="C198" s="51">
        <f>C141</f>
        <v>7.4099999999999999E-2</v>
      </c>
      <c r="D198" t="s">
        <v>105</v>
      </c>
    </row>
    <row r="199" spans="1:4" hidden="1" x14ac:dyDescent="0.3">
      <c r="A199" s="26" t="s">
        <v>94</v>
      </c>
      <c r="B199" s="59" t="s">
        <v>110</v>
      </c>
      <c r="C199" s="53">
        <f>C142</f>
        <v>6.3100000000000003E-2</v>
      </c>
      <c r="D199" t="s">
        <v>105</v>
      </c>
    </row>
    <row r="200" spans="1:4" x14ac:dyDescent="0.3">
      <c r="A200" s="26" t="s">
        <v>95</v>
      </c>
      <c r="B200" s="59" t="s">
        <v>110</v>
      </c>
      <c r="C200" s="53">
        <f>C146</f>
        <v>6.93E-2</v>
      </c>
      <c r="D200" t="s">
        <v>105</v>
      </c>
    </row>
    <row r="201" spans="1:4" hidden="1" x14ac:dyDescent="0.3">
      <c r="A201" s="26" t="s">
        <v>96</v>
      </c>
      <c r="B201" s="59" t="s">
        <v>110</v>
      </c>
      <c r="C201" s="51">
        <v>0</v>
      </c>
      <c r="D201" t="s">
        <v>105</v>
      </c>
    </row>
    <row r="202" spans="1:4" ht="15" hidden="1" thickBot="1" x14ac:dyDescent="0.35">
      <c r="A202" s="28" t="s">
        <v>99</v>
      </c>
      <c r="B202" s="60" t="s">
        <v>110</v>
      </c>
      <c r="C202" s="38">
        <f>C160</f>
        <v>0</v>
      </c>
      <c r="D202" t="s">
        <v>105</v>
      </c>
    </row>
    <row r="203" spans="1:4" hidden="1" x14ac:dyDescent="0.3">
      <c r="A203" s="25" t="s">
        <v>30</v>
      </c>
      <c r="B203" s="61" t="s">
        <v>111</v>
      </c>
      <c r="C203" s="52">
        <f>3/1000000</f>
        <v>3.0000000000000001E-6</v>
      </c>
      <c r="D203" t="s">
        <v>107</v>
      </c>
    </row>
    <row r="204" spans="1:4" hidden="1" x14ac:dyDescent="0.3">
      <c r="A204" s="26" t="s">
        <v>31</v>
      </c>
      <c r="B204" s="62" t="s">
        <v>111</v>
      </c>
      <c r="C204" s="52">
        <f>1/1000000</f>
        <v>9.9999999999999995E-7</v>
      </c>
      <c r="D204" t="s">
        <v>107</v>
      </c>
    </row>
    <row r="205" spans="1:4" hidden="1" x14ac:dyDescent="0.3">
      <c r="A205" s="26" t="s">
        <v>62</v>
      </c>
      <c r="B205" s="62" t="s">
        <v>111</v>
      </c>
      <c r="C205" s="52">
        <v>0</v>
      </c>
      <c r="D205" t="s">
        <v>107</v>
      </c>
    </row>
    <row r="206" spans="1:4" hidden="1" x14ac:dyDescent="0.3">
      <c r="A206" s="26" t="s">
        <v>63</v>
      </c>
      <c r="B206" s="62" t="s">
        <v>111</v>
      </c>
      <c r="C206" s="52">
        <f>3/1000000</f>
        <v>3.0000000000000001E-6</v>
      </c>
      <c r="D206" t="s">
        <v>107</v>
      </c>
    </row>
    <row r="207" spans="1:4" hidden="1" x14ac:dyDescent="0.3">
      <c r="A207" s="26" t="s">
        <v>64</v>
      </c>
      <c r="B207" s="62" t="s">
        <v>111</v>
      </c>
      <c r="C207" s="52">
        <f>1/1000000</f>
        <v>9.9999999999999995E-7</v>
      </c>
      <c r="D207" t="s">
        <v>107</v>
      </c>
    </row>
    <row r="208" spans="1:4" x14ac:dyDescent="0.3">
      <c r="A208" s="26" t="s">
        <v>32</v>
      </c>
      <c r="B208" s="62" t="s">
        <v>111</v>
      </c>
      <c r="C208" s="52">
        <f>3/1000000</f>
        <v>3.0000000000000001E-6</v>
      </c>
      <c r="D208" t="s">
        <v>107</v>
      </c>
    </row>
    <row r="209" spans="1:4" hidden="1" x14ac:dyDescent="0.3">
      <c r="A209" s="26" t="s">
        <v>17</v>
      </c>
      <c r="B209" s="62" t="s">
        <v>111</v>
      </c>
      <c r="C209" s="52">
        <f>C204</f>
        <v>9.9999999999999995E-7</v>
      </c>
      <c r="D209" t="s">
        <v>107</v>
      </c>
    </row>
    <row r="210" spans="1:4" hidden="1" x14ac:dyDescent="0.3">
      <c r="A210" s="26" t="s">
        <v>65</v>
      </c>
      <c r="B210" s="62" t="s">
        <v>111</v>
      </c>
      <c r="C210" s="52">
        <v>0</v>
      </c>
      <c r="D210" t="s">
        <v>107</v>
      </c>
    </row>
    <row r="211" spans="1:4" hidden="1" x14ac:dyDescent="0.3">
      <c r="A211" s="26" t="s">
        <v>33</v>
      </c>
      <c r="B211" s="62" t="s">
        <v>111</v>
      </c>
      <c r="C211" s="52">
        <f>3/1000000</f>
        <v>3.0000000000000001E-6</v>
      </c>
      <c r="D211" t="s">
        <v>107</v>
      </c>
    </row>
    <row r="212" spans="1:4" hidden="1" x14ac:dyDescent="0.3">
      <c r="A212" s="26" t="s">
        <v>34</v>
      </c>
      <c r="B212" s="62" t="s">
        <v>111</v>
      </c>
      <c r="C212" s="52">
        <f>30/1000000</f>
        <v>3.0000000000000001E-5</v>
      </c>
      <c r="D212" t="s">
        <v>107</v>
      </c>
    </row>
    <row r="213" spans="1:4" hidden="1" x14ac:dyDescent="0.3">
      <c r="A213" s="26" t="s">
        <v>35</v>
      </c>
      <c r="B213" s="62" t="s">
        <v>111</v>
      </c>
      <c r="C213" s="52">
        <f>200/1000000</f>
        <v>2.0000000000000001E-4</v>
      </c>
      <c r="D213" t="s">
        <v>107</v>
      </c>
    </row>
    <row r="214" spans="1:4" hidden="1" x14ac:dyDescent="0.3">
      <c r="A214" s="26" t="s">
        <v>36</v>
      </c>
      <c r="B214" s="62" t="s">
        <v>111</v>
      </c>
      <c r="C214" s="52">
        <f>3/1000000</f>
        <v>3.0000000000000001E-6</v>
      </c>
      <c r="D214" t="s">
        <v>107</v>
      </c>
    </row>
    <row r="215" spans="1:4" hidden="1" x14ac:dyDescent="0.3">
      <c r="A215" s="26" t="s">
        <v>66</v>
      </c>
      <c r="B215" s="62" t="s">
        <v>111</v>
      </c>
      <c r="C215" s="52">
        <v>0</v>
      </c>
      <c r="D215" t="s">
        <v>107</v>
      </c>
    </row>
    <row r="216" spans="1:4" hidden="1" x14ac:dyDescent="0.3">
      <c r="A216" s="26" t="s">
        <v>42</v>
      </c>
      <c r="B216" s="62" t="s">
        <v>111</v>
      </c>
      <c r="C216" s="52">
        <f>C203</f>
        <v>3.0000000000000001E-6</v>
      </c>
      <c r="D216" t="s">
        <v>107</v>
      </c>
    </row>
    <row r="217" spans="1:4" x14ac:dyDescent="0.3">
      <c r="A217" s="26" t="s">
        <v>43</v>
      </c>
      <c r="B217" s="62" t="s">
        <v>111</v>
      </c>
      <c r="C217" s="52">
        <f>C208</f>
        <v>3.0000000000000001E-6</v>
      </c>
      <c r="D217" t="s">
        <v>107</v>
      </c>
    </row>
    <row r="218" spans="1:4" hidden="1" x14ac:dyDescent="0.3">
      <c r="A218" s="26" t="s">
        <v>44</v>
      </c>
      <c r="B218" s="62" t="s">
        <v>111</v>
      </c>
      <c r="C218" s="52">
        <f>C207</f>
        <v>9.9999999999999995E-7</v>
      </c>
      <c r="D218" t="s">
        <v>107</v>
      </c>
    </row>
    <row r="219" spans="1:4" hidden="1" x14ac:dyDescent="0.3">
      <c r="A219" s="26" t="s">
        <v>67</v>
      </c>
      <c r="B219" s="62" t="s">
        <v>111</v>
      </c>
      <c r="C219" s="52">
        <v>0</v>
      </c>
      <c r="D219" t="s">
        <v>107</v>
      </c>
    </row>
    <row r="220" spans="1:4" hidden="1" x14ac:dyDescent="0.3">
      <c r="A220" s="26" t="s">
        <v>68</v>
      </c>
      <c r="B220" s="62" t="s">
        <v>111</v>
      </c>
      <c r="C220" s="52">
        <v>0</v>
      </c>
      <c r="D220" t="s">
        <v>107</v>
      </c>
    </row>
    <row r="221" spans="1:4" hidden="1" x14ac:dyDescent="0.3">
      <c r="A221" s="26" t="s">
        <v>69</v>
      </c>
      <c r="B221" s="62" t="s">
        <v>111</v>
      </c>
      <c r="C221" s="52">
        <f>C204</f>
        <v>9.9999999999999995E-7</v>
      </c>
      <c r="D221" t="s">
        <v>107</v>
      </c>
    </row>
    <row r="222" spans="1:4" hidden="1" x14ac:dyDescent="0.3">
      <c r="A222" s="26" t="s">
        <v>45</v>
      </c>
      <c r="B222" s="62" t="s">
        <v>111</v>
      </c>
      <c r="C222" s="52">
        <f>30/1000000</f>
        <v>3.0000000000000001E-5</v>
      </c>
      <c r="D222" t="s">
        <v>107</v>
      </c>
    </row>
    <row r="223" spans="1:4" hidden="1" x14ac:dyDescent="0.3">
      <c r="A223" s="26" t="s">
        <v>70</v>
      </c>
      <c r="B223" s="62" t="s">
        <v>111</v>
      </c>
      <c r="C223" s="52">
        <f>C212</f>
        <v>3.0000000000000001E-5</v>
      </c>
      <c r="D223" t="s">
        <v>107</v>
      </c>
    </row>
    <row r="224" spans="1:4" hidden="1" x14ac:dyDescent="0.3">
      <c r="A224" s="26" t="s">
        <v>46</v>
      </c>
      <c r="B224" s="62" t="s">
        <v>111</v>
      </c>
      <c r="C224" s="52">
        <f>C206</f>
        <v>3.0000000000000001E-6</v>
      </c>
      <c r="D224" t="s">
        <v>107</v>
      </c>
    </row>
    <row r="225" spans="1:4" hidden="1" x14ac:dyDescent="0.3">
      <c r="A225" s="26" t="s">
        <v>122</v>
      </c>
      <c r="B225" s="62" t="s">
        <v>111</v>
      </c>
      <c r="C225" s="52">
        <f>(10*30)/1000000</f>
        <v>2.9999999999999997E-4</v>
      </c>
      <c r="D225" t="s">
        <v>107</v>
      </c>
    </row>
    <row r="226" spans="1:4" hidden="1" x14ac:dyDescent="0.3">
      <c r="A226" s="26" t="s">
        <v>123</v>
      </c>
      <c r="B226" s="62" t="s">
        <v>111</v>
      </c>
      <c r="C226" s="52">
        <f>(3)/1000000</f>
        <v>3.0000000000000001E-6</v>
      </c>
      <c r="D226" t="s">
        <v>107</v>
      </c>
    </row>
    <row r="227" spans="1:4" hidden="1" x14ac:dyDescent="0.3">
      <c r="A227" s="26" t="s">
        <v>124</v>
      </c>
      <c r="B227" s="62" t="s">
        <v>111</v>
      </c>
      <c r="C227" s="52">
        <f>(30)/1000000</f>
        <v>3.0000000000000001E-5</v>
      </c>
      <c r="D227" t="s">
        <v>107</v>
      </c>
    </row>
    <row r="228" spans="1:4" hidden="1" x14ac:dyDescent="0.3">
      <c r="A228" s="26" t="s">
        <v>37</v>
      </c>
      <c r="B228" s="62" t="s">
        <v>111</v>
      </c>
      <c r="C228" s="52">
        <f>C203</f>
        <v>3.0000000000000001E-6</v>
      </c>
      <c r="D228" t="s">
        <v>107</v>
      </c>
    </row>
    <row r="229" spans="1:4" hidden="1" x14ac:dyDescent="0.3">
      <c r="A229" s="26" t="s">
        <v>71</v>
      </c>
      <c r="B229" s="62" t="s">
        <v>111</v>
      </c>
      <c r="C229" s="52">
        <v>0</v>
      </c>
      <c r="D229" t="s">
        <v>107</v>
      </c>
    </row>
    <row r="230" spans="1:4" hidden="1" x14ac:dyDescent="0.3">
      <c r="A230" s="26" t="s">
        <v>38</v>
      </c>
      <c r="B230" s="62" t="s">
        <v>111</v>
      </c>
      <c r="C230" s="52">
        <f>C206</f>
        <v>3.0000000000000001E-6</v>
      </c>
      <c r="D230" t="s">
        <v>107</v>
      </c>
    </row>
    <row r="231" spans="1:4" x14ac:dyDescent="0.3">
      <c r="A231" s="26" t="s">
        <v>72</v>
      </c>
      <c r="B231" s="62" t="s">
        <v>111</v>
      </c>
      <c r="C231" s="52">
        <f>C208</f>
        <v>3.0000000000000001E-6</v>
      </c>
      <c r="D231" t="s">
        <v>107</v>
      </c>
    </row>
    <row r="232" spans="1:4" hidden="1" x14ac:dyDescent="0.3">
      <c r="A232" s="26" t="s">
        <v>73</v>
      </c>
      <c r="B232" s="62" t="s">
        <v>111</v>
      </c>
      <c r="C232" s="52">
        <f>C204</f>
        <v>9.9999999999999995E-7</v>
      </c>
      <c r="D232" t="s">
        <v>107</v>
      </c>
    </row>
    <row r="233" spans="1:4" hidden="1" x14ac:dyDescent="0.3">
      <c r="A233" s="26" t="s">
        <v>74</v>
      </c>
      <c r="B233" s="62" t="s">
        <v>111</v>
      </c>
      <c r="C233" s="52">
        <v>0</v>
      </c>
      <c r="D233" t="s">
        <v>107</v>
      </c>
    </row>
    <row r="234" spans="1:4" hidden="1" x14ac:dyDescent="0.3">
      <c r="A234" s="26" t="s">
        <v>47</v>
      </c>
      <c r="B234" s="62" t="s">
        <v>111</v>
      </c>
      <c r="C234" s="52">
        <f>C211</f>
        <v>3.0000000000000001E-6</v>
      </c>
      <c r="D234" t="s">
        <v>107</v>
      </c>
    </row>
    <row r="235" spans="1:4" hidden="1" x14ac:dyDescent="0.3">
      <c r="A235" s="26" t="s">
        <v>48</v>
      </c>
      <c r="B235" s="62" t="s">
        <v>111</v>
      </c>
      <c r="C235" s="52">
        <f>C203</f>
        <v>3.0000000000000001E-6</v>
      </c>
      <c r="D235" t="s">
        <v>107</v>
      </c>
    </row>
    <row r="236" spans="1:4" hidden="1" x14ac:dyDescent="0.3">
      <c r="A236" s="26" t="s">
        <v>49</v>
      </c>
      <c r="B236" s="62" t="s">
        <v>111</v>
      </c>
      <c r="C236" s="52">
        <f>C207</f>
        <v>9.9999999999999995E-7</v>
      </c>
      <c r="D236" t="s">
        <v>107</v>
      </c>
    </row>
    <row r="237" spans="1:4" hidden="1" x14ac:dyDescent="0.3">
      <c r="A237" s="26" t="s">
        <v>50</v>
      </c>
      <c r="B237" s="62" t="s">
        <v>111</v>
      </c>
      <c r="C237" s="52">
        <f>C204</f>
        <v>9.9999999999999995E-7</v>
      </c>
      <c r="D237" t="s">
        <v>107</v>
      </c>
    </row>
    <row r="238" spans="1:4" hidden="1" x14ac:dyDescent="0.3">
      <c r="A238" s="26" t="s">
        <v>75</v>
      </c>
      <c r="B238" s="62" t="s">
        <v>111</v>
      </c>
      <c r="C238" s="52">
        <v>0</v>
      </c>
      <c r="D238" t="s">
        <v>107</v>
      </c>
    </row>
    <row r="239" spans="1:4" hidden="1" x14ac:dyDescent="0.3">
      <c r="A239" s="26" t="s">
        <v>51</v>
      </c>
      <c r="B239" s="62" t="s">
        <v>111</v>
      </c>
      <c r="C239" s="52">
        <f>C206</f>
        <v>3.0000000000000001E-6</v>
      </c>
      <c r="D239" t="s">
        <v>107</v>
      </c>
    </row>
    <row r="240" spans="1:4" hidden="1" x14ac:dyDescent="0.3">
      <c r="A240" s="26" t="s">
        <v>52</v>
      </c>
      <c r="B240" s="62" t="s">
        <v>111</v>
      </c>
      <c r="C240" s="36">
        <f>(3.9)/1000000</f>
        <v>3.8999999999999999E-6</v>
      </c>
      <c r="D240" t="s">
        <v>107</v>
      </c>
    </row>
    <row r="241" spans="1:4" x14ac:dyDescent="0.3">
      <c r="A241" s="26" t="s">
        <v>53</v>
      </c>
      <c r="B241" s="62" t="s">
        <v>111</v>
      </c>
      <c r="C241" s="37">
        <f>(33)/1000000</f>
        <v>3.3000000000000003E-5</v>
      </c>
      <c r="D241" t="s">
        <v>107</v>
      </c>
    </row>
    <row r="242" spans="1:4" hidden="1" x14ac:dyDescent="0.3">
      <c r="A242" s="26" t="s">
        <v>54</v>
      </c>
      <c r="B242" s="62" t="s">
        <v>111</v>
      </c>
      <c r="C242" s="52">
        <f>C207</f>
        <v>9.9999999999999995E-7</v>
      </c>
      <c r="D242" t="s">
        <v>107</v>
      </c>
    </row>
    <row r="243" spans="1:4" hidden="1" x14ac:dyDescent="0.3">
      <c r="A243" s="26" t="s">
        <v>55</v>
      </c>
      <c r="B243" s="62" t="s">
        <v>111</v>
      </c>
      <c r="C243" s="52">
        <f>C204</f>
        <v>9.9999999999999995E-7</v>
      </c>
      <c r="D243" t="s">
        <v>107</v>
      </c>
    </row>
    <row r="244" spans="1:4" hidden="1" x14ac:dyDescent="0.3">
      <c r="A244" s="26" t="s">
        <v>76</v>
      </c>
      <c r="B244" s="62" t="s">
        <v>111</v>
      </c>
      <c r="C244" s="52">
        <v>0</v>
      </c>
      <c r="D244" t="s">
        <v>107</v>
      </c>
    </row>
    <row r="245" spans="1:4" hidden="1" x14ac:dyDescent="0.3">
      <c r="A245" s="26" t="s">
        <v>56</v>
      </c>
      <c r="B245" s="62" t="s">
        <v>111</v>
      </c>
      <c r="C245" s="52">
        <f>(3*28)/1000000</f>
        <v>8.3999999999999995E-5</v>
      </c>
      <c r="D245" t="s">
        <v>107</v>
      </c>
    </row>
    <row r="246" spans="1:4" hidden="1" x14ac:dyDescent="0.3">
      <c r="A246" s="26" t="s">
        <v>57</v>
      </c>
      <c r="B246" s="62" t="s">
        <v>111</v>
      </c>
      <c r="C246" s="52">
        <f>C206</f>
        <v>3.0000000000000001E-6</v>
      </c>
      <c r="D246" t="s">
        <v>107</v>
      </c>
    </row>
    <row r="247" spans="1:4" hidden="1" x14ac:dyDescent="0.3">
      <c r="A247" s="26" t="s">
        <v>97</v>
      </c>
      <c r="B247" s="62" t="s">
        <v>111</v>
      </c>
      <c r="C247" s="52">
        <f>C214</f>
        <v>3.0000000000000001E-6</v>
      </c>
      <c r="D247" t="s">
        <v>107</v>
      </c>
    </row>
    <row r="248" spans="1:4" hidden="1" x14ac:dyDescent="0.3">
      <c r="A248" s="26" t="s">
        <v>98</v>
      </c>
      <c r="B248" s="62" t="s">
        <v>111</v>
      </c>
      <c r="C248" s="52">
        <f>C206</f>
        <v>3.0000000000000001E-6</v>
      </c>
      <c r="D248" t="s">
        <v>107</v>
      </c>
    </row>
    <row r="249" spans="1:4" x14ac:dyDescent="0.3">
      <c r="A249" s="26" t="s">
        <v>82</v>
      </c>
      <c r="B249" s="62" t="s">
        <v>111</v>
      </c>
      <c r="C249" s="52">
        <f>C208</f>
        <v>3.0000000000000001E-6</v>
      </c>
      <c r="D249" t="s">
        <v>107</v>
      </c>
    </row>
    <row r="250" spans="1:4" x14ac:dyDescent="0.3">
      <c r="A250" s="26" t="s">
        <v>83</v>
      </c>
      <c r="B250" s="62" t="s">
        <v>111</v>
      </c>
      <c r="C250" s="52">
        <f>0.5/1000000</f>
        <v>4.9999999999999998E-7</v>
      </c>
      <c r="D250" t="s">
        <v>107</v>
      </c>
    </row>
    <row r="251" spans="1:4" x14ac:dyDescent="0.3">
      <c r="A251" s="26" t="s">
        <v>84</v>
      </c>
      <c r="B251" s="62" t="s">
        <v>111</v>
      </c>
      <c r="C251" s="52">
        <f>C200</f>
        <v>6.93E-2</v>
      </c>
      <c r="D251" t="s">
        <v>107</v>
      </c>
    </row>
    <row r="252" spans="1:4" hidden="1" x14ac:dyDescent="0.3">
      <c r="A252" s="26" t="s">
        <v>85</v>
      </c>
      <c r="B252" s="62" t="s">
        <v>111</v>
      </c>
      <c r="C252" s="52">
        <f>C203</f>
        <v>3.0000000000000001E-6</v>
      </c>
      <c r="D252" t="s">
        <v>107</v>
      </c>
    </row>
    <row r="253" spans="1:4" x14ac:dyDescent="0.3">
      <c r="A253" s="26" t="s">
        <v>86</v>
      </c>
      <c r="B253" s="62" t="s">
        <v>111</v>
      </c>
      <c r="C253" s="52">
        <f>C208</f>
        <v>3.0000000000000001E-6</v>
      </c>
      <c r="D253" t="s">
        <v>107</v>
      </c>
    </row>
    <row r="254" spans="1:4" hidden="1" x14ac:dyDescent="0.3">
      <c r="A254" s="26" t="s">
        <v>87</v>
      </c>
      <c r="B254" s="62" t="s">
        <v>111</v>
      </c>
      <c r="C254" s="52">
        <f>C203</f>
        <v>3.0000000000000001E-6</v>
      </c>
      <c r="D254" t="s">
        <v>107</v>
      </c>
    </row>
    <row r="255" spans="1:4" hidden="1" x14ac:dyDescent="0.3">
      <c r="A255" s="26" t="s">
        <v>88</v>
      </c>
      <c r="B255" s="62" t="s">
        <v>111</v>
      </c>
      <c r="C255" s="52">
        <f>C206</f>
        <v>3.0000000000000001E-6</v>
      </c>
      <c r="D255" t="s">
        <v>107</v>
      </c>
    </row>
    <row r="256" spans="1:4" hidden="1" x14ac:dyDescent="0.3">
      <c r="A256" s="26" t="s">
        <v>89</v>
      </c>
      <c r="B256" s="62" t="s">
        <v>111</v>
      </c>
      <c r="C256" s="52">
        <f>C204</f>
        <v>9.9999999999999995E-7</v>
      </c>
      <c r="D256" t="s">
        <v>107</v>
      </c>
    </row>
    <row r="257" spans="1:4" x14ac:dyDescent="0.3">
      <c r="A257" s="26" t="s">
        <v>90</v>
      </c>
      <c r="B257" s="62" t="s">
        <v>111</v>
      </c>
      <c r="C257" s="52">
        <f>C208</f>
        <v>3.0000000000000001E-6</v>
      </c>
      <c r="D257" t="s">
        <v>107</v>
      </c>
    </row>
    <row r="258" spans="1:4" hidden="1" x14ac:dyDescent="0.3">
      <c r="A258" s="26" t="s">
        <v>91</v>
      </c>
      <c r="B258" s="62" t="s">
        <v>111</v>
      </c>
      <c r="C258" s="52">
        <v>0</v>
      </c>
      <c r="D258" t="s">
        <v>107</v>
      </c>
    </row>
    <row r="259" spans="1:4" hidden="1" x14ac:dyDescent="0.3">
      <c r="A259" s="26" t="s">
        <v>92</v>
      </c>
      <c r="B259" s="62" t="s">
        <v>111</v>
      </c>
      <c r="C259" s="52">
        <f>C211</f>
        <v>3.0000000000000001E-6</v>
      </c>
      <c r="D259" t="s">
        <v>107</v>
      </c>
    </row>
    <row r="260" spans="1:4" hidden="1" x14ac:dyDescent="0.3">
      <c r="A260" s="26" t="s">
        <v>93</v>
      </c>
      <c r="B260" s="62" t="s">
        <v>111</v>
      </c>
      <c r="C260" s="52">
        <f>C203</f>
        <v>3.0000000000000001E-6</v>
      </c>
      <c r="D260" t="s">
        <v>107</v>
      </c>
    </row>
    <row r="261" spans="1:4" hidden="1" x14ac:dyDescent="0.3">
      <c r="A261" s="26" t="s">
        <v>94</v>
      </c>
      <c r="B261" s="62" t="s">
        <v>111</v>
      </c>
      <c r="C261" s="52">
        <f>C204</f>
        <v>9.9999999999999995E-7</v>
      </c>
      <c r="D261" t="s">
        <v>107</v>
      </c>
    </row>
    <row r="262" spans="1:4" x14ac:dyDescent="0.3">
      <c r="A262" s="26" t="s">
        <v>95</v>
      </c>
      <c r="B262" s="62" t="s">
        <v>111</v>
      </c>
      <c r="C262" s="52">
        <f>C208</f>
        <v>3.0000000000000001E-6</v>
      </c>
      <c r="D262" t="s">
        <v>107</v>
      </c>
    </row>
    <row r="263" spans="1:4" hidden="1" x14ac:dyDescent="0.3">
      <c r="A263" s="26" t="s">
        <v>96</v>
      </c>
      <c r="B263" s="62" t="s">
        <v>111</v>
      </c>
      <c r="C263" s="52">
        <v>0</v>
      </c>
      <c r="D263" t="s">
        <v>107</v>
      </c>
    </row>
    <row r="264" spans="1:4" ht="15" hidden="1" thickBot="1" x14ac:dyDescent="0.35">
      <c r="A264" s="28" t="s">
        <v>99</v>
      </c>
      <c r="B264" s="63" t="s">
        <v>111</v>
      </c>
      <c r="C264" s="55">
        <f>C222</f>
        <v>3.0000000000000001E-5</v>
      </c>
      <c r="D264" t="s">
        <v>107</v>
      </c>
    </row>
    <row r="265" spans="1:4" hidden="1" x14ac:dyDescent="0.3">
      <c r="A265" s="25" t="s">
        <v>30</v>
      </c>
      <c r="B265" s="64" t="s">
        <v>112</v>
      </c>
      <c r="C265" s="52">
        <f>0.6/1000000</f>
        <v>5.9999999999999997E-7</v>
      </c>
      <c r="D265" t="s">
        <v>113</v>
      </c>
    </row>
    <row r="266" spans="1:4" hidden="1" x14ac:dyDescent="0.3">
      <c r="A266" s="26" t="s">
        <v>31</v>
      </c>
      <c r="B266" s="65" t="s">
        <v>112</v>
      </c>
      <c r="C266" s="52">
        <f>0.1/1000000</f>
        <v>1.0000000000000001E-7</v>
      </c>
      <c r="D266" t="s">
        <v>113</v>
      </c>
    </row>
    <row r="267" spans="1:4" hidden="1" x14ac:dyDescent="0.3">
      <c r="A267" s="26" t="s">
        <v>62</v>
      </c>
      <c r="B267" s="65" t="s">
        <v>112</v>
      </c>
      <c r="C267" s="52">
        <v>0</v>
      </c>
      <c r="D267" t="s">
        <v>113</v>
      </c>
    </row>
    <row r="268" spans="1:4" hidden="1" x14ac:dyDescent="0.3">
      <c r="A268" s="26" t="s">
        <v>63</v>
      </c>
      <c r="B268" s="65" t="s">
        <v>112</v>
      </c>
      <c r="C268" s="52">
        <f>0.6/1000000</f>
        <v>5.9999999999999997E-7</v>
      </c>
      <c r="D268" t="s">
        <v>113</v>
      </c>
    </row>
    <row r="269" spans="1:4" hidden="1" x14ac:dyDescent="0.3">
      <c r="A269" s="26" t="s">
        <v>64</v>
      </c>
      <c r="B269" s="65" t="s">
        <v>112</v>
      </c>
      <c r="C269" s="52">
        <f>0.1/1000000</f>
        <v>1.0000000000000001E-7</v>
      </c>
      <c r="D269" t="s">
        <v>113</v>
      </c>
    </row>
    <row r="270" spans="1:4" x14ac:dyDescent="0.3">
      <c r="A270" s="26" t="s">
        <v>32</v>
      </c>
      <c r="B270" s="65" t="s">
        <v>112</v>
      </c>
      <c r="C270" s="52">
        <f>0.6/1000000</f>
        <v>5.9999999999999997E-7</v>
      </c>
      <c r="D270" t="s">
        <v>113</v>
      </c>
    </row>
    <row r="271" spans="1:4" hidden="1" x14ac:dyDescent="0.3">
      <c r="A271" s="26" t="s">
        <v>17</v>
      </c>
      <c r="B271" s="65" t="s">
        <v>112</v>
      </c>
      <c r="C271" s="52">
        <f>C266</f>
        <v>1.0000000000000001E-7</v>
      </c>
      <c r="D271" t="s">
        <v>113</v>
      </c>
    </row>
    <row r="272" spans="1:4" hidden="1" x14ac:dyDescent="0.3">
      <c r="A272" s="26" t="s">
        <v>65</v>
      </c>
      <c r="B272" s="65" t="s">
        <v>112</v>
      </c>
      <c r="C272" s="52">
        <v>0</v>
      </c>
      <c r="D272" t="s">
        <v>113</v>
      </c>
    </row>
    <row r="273" spans="1:4" hidden="1" x14ac:dyDescent="0.3">
      <c r="A273" s="26" t="s">
        <v>33</v>
      </c>
      <c r="B273" s="65" t="s">
        <v>112</v>
      </c>
      <c r="C273" s="52">
        <f>0.6/1000000</f>
        <v>5.9999999999999997E-7</v>
      </c>
      <c r="D273" t="s">
        <v>113</v>
      </c>
    </row>
    <row r="274" spans="1:4" hidden="1" x14ac:dyDescent="0.3">
      <c r="A274" s="26" t="s">
        <v>34</v>
      </c>
      <c r="B274" s="65" t="s">
        <v>112</v>
      </c>
      <c r="C274" s="52">
        <f>4/1000000</f>
        <v>3.9999999999999998E-6</v>
      </c>
      <c r="D274" t="s">
        <v>113</v>
      </c>
    </row>
    <row r="275" spans="1:4" hidden="1" x14ac:dyDescent="0.3">
      <c r="A275" s="26" t="s">
        <v>35</v>
      </c>
      <c r="B275" s="65" t="s">
        <v>112</v>
      </c>
      <c r="C275" s="52">
        <f>1/1000000</f>
        <v>9.9999999999999995E-7</v>
      </c>
      <c r="D275" t="s">
        <v>113</v>
      </c>
    </row>
    <row r="276" spans="1:4" hidden="1" x14ac:dyDescent="0.3">
      <c r="A276" s="26" t="s">
        <v>36</v>
      </c>
      <c r="B276" s="65" t="s">
        <v>112</v>
      </c>
      <c r="C276" s="52">
        <f>0.6/1000000</f>
        <v>5.9999999999999997E-7</v>
      </c>
      <c r="D276" t="s">
        <v>113</v>
      </c>
    </row>
    <row r="277" spans="1:4" hidden="1" x14ac:dyDescent="0.3">
      <c r="A277" s="26" t="s">
        <v>66</v>
      </c>
      <c r="B277" s="65" t="s">
        <v>112</v>
      </c>
      <c r="C277" s="52">
        <v>0</v>
      </c>
      <c r="D277" t="s">
        <v>113</v>
      </c>
    </row>
    <row r="278" spans="1:4" hidden="1" x14ac:dyDescent="0.3">
      <c r="A278" s="26" t="s">
        <v>42</v>
      </c>
      <c r="B278" s="65" t="s">
        <v>112</v>
      </c>
      <c r="C278" s="52">
        <f>C265</f>
        <v>5.9999999999999997E-7</v>
      </c>
      <c r="D278" t="s">
        <v>113</v>
      </c>
    </row>
    <row r="279" spans="1:4" x14ac:dyDescent="0.3">
      <c r="A279" s="26" t="s">
        <v>43</v>
      </c>
      <c r="B279" s="65" t="s">
        <v>112</v>
      </c>
      <c r="C279" s="52">
        <f>C270</f>
        <v>5.9999999999999997E-7</v>
      </c>
      <c r="D279" t="s">
        <v>113</v>
      </c>
    </row>
    <row r="280" spans="1:4" hidden="1" x14ac:dyDescent="0.3">
      <c r="A280" s="26" t="s">
        <v>44</v>
      </c>
      <c r="B280" s="65" t="s">
        <v>112</v>
      </c>
      <c r="C280" s="52">
        <f>C269</f>
        <v>1.0000000000000001E-7</v>
      </c>
      <c r="D280" t="s">
        <v>113</v>
      </c>
    </row>
    <row r="281" spans="1:4" hidden="1" x14ac:dyDescent="0.3">
      <c r="A281" s="26" t="s">
        <v>67</v>
      </c>
      <c r="B281" s="65" t="s">
        <v>112</v>
      </c>
      <c r="C281" s="52">
        <v>0</v>
      </c>
      <c r="D281" t="s">
        <v>113</v>
      </c>
    </row>
    <row r="282" spans="1:4" hidden="1" x14ac:dyDescent="0.3">
      <c r="A282" s="26" t="s">
        <v>68</v>
      </c>
      <c r="B282" s="65" t="s">
        <v>112</v>
      </c>
      <c r="C282" s="52">
        <v>0</v>
      </c>
      <c r="D282" t="s">
        <v>113</v>
      </c>
    </row>
    <row r="283" spans="1:4" hidden="1" x14ac:dyDescent="0.3">
      <c r="A283" s="26" t="s">
        <v>69</v>
      </c>
      <c r="B283" s="65" t="s">
        <v>112</v>
      </c>
      <c r="C283" s="52">
        <f>C266</f>
        <v>1.0000000000000001E-7</v>
      </c>
      <c r="D283" t="s">
        <v>113</v>
      </c>
    </row>
    <row r="284" spans="1:4" hidden="1" x14ac:dyDescent="0.3">
      <c r="A284" s="26" t="s">
        <v>45</v>
      </c>
      <c r="B284" s="65" t="s">
        <v>112</v>
      </c>
      <c r="C284" s="52">
        <f>4/1000000</f>
        <v>3.9999999999999998E-6</v>
      </c>
      <c r="D284" t="s">
        <v>113</v>
      </c>
    </row>
    <row r="285" spans="1:4" hidden="1" x14ac:dyDescent="0.3">
      <c r="A285" s="26" t="s">
        <v>70</v>
      </c>
      <c r="B285" s="65" t="s">
        <v>112</v>
      </c>
      <c r="C285" s="52">
        <f>C274</f>
        <v>3.9999999999999998E-6</v>
      </c>
      <c r="D285" t="s">
        <v>113</v>
      </c>
    </row>
    <row r="286" spans="1:4" hidden="1" x14ac:dyDescent="0.3">
      <c r="A286" s="26" t="s">
        <v>46</v>
      </c>
      <c r="B286" s="65" t="s">
        <v>112</v>
      </c>
      <c r="C286" s="52">
        <f>C268</f>
        <v>5.9999999999999997E-7</v>
      </c>
      <c r="D286" t="s">
        <v>113</v>
      </c>
    </row>
    <row r="287" spans="1:4" hidden="1" x14ac:dyDescent="0.3">
      <c r="A287" s="26" t="s">
        <v>122</v>
      </c>
      <c r="B287" s="65" t="s">
        <v>112</v>
      </c>
      <c r="C287" s="52">
        <f>(4*265)/1000000</f>
        <v>1.06E-3</v>
      </c>
      <c r="D287" t="s">
        <v>113</v>
      </c>
    </row>
    <row r="288" spans="1:4" hidden="1" x14ac:dyDescent="0.3">
      <c r="A288" s="26" t="s">
        <v>123</v>
      </c>
      <c r="B288" s="65" t="s">
        <v>112</v>
      </c>
      <c r="C288" s="52">
        <f>(4)/1000000</f>
        <v>3.9999999999999998E-6</v>
      </c>
      <c r="D288" t="s">
        <v>113</v>
      </c>
    </row>
    <row r="289" spans="1:4" hidden="1" x14ac:dyDescent="0.3">
      <c r="A289" s="26" t="s">
        <v>124</v>
      </c>
      <c r="B289" s="65" t="s">
        <v>112</v>
      </c>
      <c r="C289" s="52">
        <f>(4)/1000000</f>
        <v>3.9999999999999998E-6</v>
      </c>
      <c r="D289" t="s">
        <v>113</v>
      </c>
    </row>
    <row r="290" spans="1:4" hidden="1" x14ac:dyDescent="0.3">
      <c r="A290" s="26" t="s">
        <v>37</v>
      </c>
      <c r="B290" s="65" t="s">
        <v>112</v>
      </c>
      <c r="C290" s="52">
        <f>C265</f>
        <v>5.9999999999999997E-7</v>
      </c>
      <c r="D290" t="s">
        <v>113</v>
      </c>
    </row>
    <row r="291" spans="1:4" hidden="1" x14ac:dyDescent="0.3">
      <c r="A291" s="26" t="s">
        <v>71</v>
      </c>
      <c r="B291" s="65" t="s">
        <v>112</v>
      </c>
      <c r="C291" s="52">
        <v>0</v>
      </c>
      <c r="D291" t="s">
        <v>113</v>
      </c>
    </row>
    <row r="292" spans="1:4" hidden="1" x14ac:dyDescent="0.3">
      <c r="A292" s="26" t="s">
        <v>38</v>
      </c>
      <c r="B292" s="65" t="s">
        <v>112</v>
      </c>
      <c r="C292" s="52">
        <f>C268</f>
        <v>5.9999999999999997E-7</v>
      </c>
      <c r="D292" t="s">
        <v>113</v>
      </c>
    </row>
    <row r="293" spans="1:4" x14ac:dyDescent="0.3">
      <c r="A293" s="26" t="s">
        <v>72</v>
      </c>
      <c r="B293" s="65" t="s">
        <v>112</v>
      </c>
      <c r="C293" s="52">
        <f>C270</f>
        <v>5.9999999999999997E-7</v>
      </c>
      <c r="D293" t="s">
        <v>113</v>
      </c>
    </row>
    <row r="294" spans="1:4" hidden="1" x14ac:dyDescent="0.3">
      <c r="A294" s="26" t="s">
        <v>73</v>
      </c>
      <c r="B294" s="65" t="s">
        <v>112</v>
      </c>
      <c r="C294" s="52">
        <f>C266</f>
        <v>1.0000000000000001E-7</v>
      </c>
      <c r="D294" t="s">
        <v>113</v>
      </c>
    </row>
    <row r="295" spans="1:4" hidden="1" x14ac:dyDescent="0.3">
      <c r="A295" s="26" t="s">
        <v>74</v>
      </c>
      <c r="B295" s="65" t="s">
        <v>112</v>
      </c>
      <c r="C295" s="52">
        <v>0</v>
      </c>
      <c r="D295" t="s">
        <v>113</v>
      </c>
    </row>
    <row r="296" spans="1:4" hidden="1" x14ac:dyDescent="0.3">
      <c r="A296" s="26" t="s">
        <v>47</v>
      </c>
      <c r="B296" s="65" t="s">
        <v>112</v>
      </c>
      <c r="C296" s="52">
        <f>C273</f>
        <v>5.9999999999999997E-7</v>
      </c>
      <c r="D296" t="s">
        <v>113</v>
      </c>
    </row>
    <row r="297" spans="1:4" hidden="1" x14ac:dyDescent="0.3">
      <c r="A297" s="26" t="s">
        <v>48</v>
      </c>
      <c r="B297" s="65" t="s">
        <v>112</v>
      </c>
      <c r="C297" s="52">
        <f>C265</f>
        <v>5.9999999999999997E-7</v>
      </c>
      <c r="D297" t="s">
        <v>113</v>
      </c>
    </row>
    <row r="298" spans="1:4" hidden="1" x14ac:dyDescent="0.3">
      <c r="A298" s="26" t="s">
        <v>49</v>
      </c>
      <c r="B298" s="65" t="s">
        <v>112</v>
      </c>
      <c r="C298" s="52">
        <f>C269</f>
        <v>1.0000000000000001E-7</v>
      </c>
      <c r="D298" t="s">
        <v>113</v>
      </c>
    </row>
    <row r="299" spans="1:4" hidden="1" x14ac:dyDescent="0.3">
      <c r="A299" s="26" t="s">
        <v>50</v>
      </c>
      <c r="B299" s="65" t="s">
        <v>112</v>
      </c>
      <c r="C299" s="52">
        <f>C266</f>
        <v>1.0000000000000001E-7</v>
      </c>
      <c r="D299" t="s">
        <v>113</v>
      </c>
    </row>
    <row r="300" spans="1:4" hidden="1" x14ac:dyDescent="0.3">
      <c r="A300" s="26" t="s">
        <v>75</v>
      </c>
      <c r="B300" s="65" t="s">
        <v>112</v>
      </c>
      <c r="C300" s="52">
        <v>0</v>
      </c>
      <c r="D300" t="s">
        <v>113</v>
      </c>
    </row>
    <row r="301" spans="1:4" hidden="1" x14ac:dyDescent="0.3">
      <c r="A301" s="26" t="s">
        <v>51</v>
      </c>
      <c r="B301" s="65" t="s">
        <v>112</v>
      </c>
      <c r="C301" s="52">
        <f>C268</f>
        <v>5.9999999999999997E-7</v>
      </c>
      <c r="D301" t="s">
        <v>113</v>
      </c>
    </row>
    <row r="302" spans="1:4" hidden="1" x14ac:dyDescent="0.3">
      <c r="A302" s="26" t="s">
        <v>52</v>
      </c>
      <c r="B302" s="65" t="s">
        <v>112</v>
      </c>
      <c r="C302" s="36">
        <f>(3.9)/1000000</f>
        <v>3.8999999999999999E-6</v>
      </c>
      <c r="D302" t="s">
        <v>113</v>
      </c>
    </row>
    <row r="303" spans="1:4" x14ac:dyDescent="0.3">
      <c r="A303" s="26" t="s">
        <v>53</v>
      </c>
      <c r="B303" s="65" t="s">
        <v>112</v>
      </c>
      <c r="C303" s="37">
        <f>(3.2)/1000000</f>
        <v>3.2000000000000003E-6</v>
      </c>
      <c r="D303" t="s">
        <v>113</v>
      </c>
    </row>
    <row r="304" spans="1:4" hidden="1" x14ac:dyDescent="0.3">
      <c r="A304" s="26" t="s">
        <v>54</v>
      </c>
      <c r="B304" s="65" t="s">
        <v>112</v>
      </c>
      <c r="C304" s="52">
        <f>C269</f>
        <v>1.0000000000000001E-7</v>
      </c>
      <c r="D304" t="s">
        <v>113</v>
      </c>
    </row>
    <row r="305" spans="1:4" hidden="1" x14ac:dyDescent="0.3">
      <c r="A305" s="26" t="s">
        <v>55</v>
      </c>
      <c r="B305" s="65" t="s">
        <v>112</v>
      </c>
      <c r="C305" s="52">
        <f>C266</f>
        <v>1.0000000000000001E-7</v>
      </c>
      <c r="D305" t="s">
        <v>113</v>
      </c>
    </row>
    <row r="306" spans="1:4" hidden="1" x14ac:dyDescent="0.3">
      <c r="A306" s="26" t="s">
        <v>76</v>
      </c>
      <c r="B306" s="65" t="s">
        <v>112</v>
      </c>
      <c r="C306" s="52">
        <v>0</v>
      </c>
      <c r="D306" t="s">
        <v>113</v>
      </c>
    </row>
    <row r="307" spans="1:4" hidden="1" x14ac:dyDescent="0.3">
      <c r="A307" s="26" t="s">
        <v>56</v>
      </c>
      <c r="B307" s="65" t="s">
        <v>112</v>
      </c>
      <c r="C307" s="52">
        <f>(0.6*265)/1000000</f>
        <v>1.5899999999999999E-4</v>
      </c>
      <c r="D307" t="s">
        <v>113</v>
      </c>
    </row>
    <row r="308" spans="1:4" hidden="1" x14ac:dyDescent="0.3">
      <c r="A308" s="26" t="s">
        <v>57</v>
      </c>
      <c r="B308" s="65" t="s">
        <v>112</v>
      </c>
      <c r="C308" s="52">
        <f>C268</f>
        <v>5.9999999999999997E-7</v>
      </c>
      <c r="D308" t="s">
        <v>113</v>
      </c>
    </row>
    <row r="309" spans="1:4" hidden="1" x14ac:dyDescent="0.3">
      <c r="A309" s="27" t="s">
        <v>97</v>
      </c>
      <c r="B309" s="65" t="s">
        <v>112</v>
      </c>
      <c r="C309" s="52">
        <f>C276</f>
        <v>5.9999999999999997E-7</v>
      </c>
      <c r="D309" t="s">
        <v>113</v>
      </c>
    </row>
    <row r="310" spans="1:4" hidden="1" x14ac:dyDescent="0.3">
      <c r="A310" s="26" t="s">
        <v>98</v>
      </c>
      <c r="B310" s="65" t="s">
        <v>112</v>
      </c>
      <c r="C310" s="52">
        <f>C268</f>
        <v>5.9999999999999997E-7</v>
      </c>
      <c r="D310" t="s">
        <v>113</v>
      </c>
    </row>
    <row r="311" spans="1:4" x14ac:dyDescent="0.3">
      <c r="A311" s="26" t="s">
        <v>82</v>
      </c>
      <c r="B311" s="65" t="s">
        <v>112</v>
      </c>
      <c r="C311" s="52">
        <f>C270</f>
        <v>5.9999999999999997E-7</v>
      </c>
      <c r="D311" t="s">
        <v>113</v>
      </c>
    </row>
    <row r="312" spans="1:4" x14ac:dyDescent="0.3">
      <c r="A312" s="26" t="s">
        <v>83</v>
      </c>
      <c r="B312" s="65" t="s">
        <v>112</v>
      </c>
      <c r="C312" s="52">
        <f>2/1000000</f>
        <v>1.9999999999999999E-6</v>
      </c>
      <c r="D312" t="s">
        <v>113</v>
      </c>
    </row>
    <row r="313" spans="1:4" x14ac:dyDescent="0.3">
      <c r="A313" s="26" t="s">
        <v>84</v>
      </c>
      <c r="B313" s="65" t="s">
        <v>112</v>
      </c>
      <c r="C313" s="52">
        <f>C270</f>
        <v>5.9999999999999997E-7</v>
      </c>
      <c r="D313" t="s">
        <v>113</v>
      </c>
    </row>
    <row r="314" spans="1:4" hidden="1" x14ac:dyDescent="0.3">
      <c r="A314" s="26" t="s">
        <v>85</v>
      </c>
      <c r="B314" s="65" t="s">
        <v>112</v>
      </c>
      <c r="C314" s="52">
        <f>C265</f>
        <v>5.9999999999999997E-7</v>
      </c>
      <c r="D314" t="s">
        <v>113</v>
      </c>
    </row>
    <row r="315" spans="1:4" x14ac:dyDescent="0.3">
      <c r="A315" s="26" t="s">
        <v>86</v>
      </c>
      <c r="B315" s="65" t="s">
        <v>112</v>
      </c>
      <c r="C315" s="52">
        <f>C270</f>
        <v>5.9999999999999997E-7</v>
      </c>
      <c r="D315" t="s">
        <v>113</v>
      </c>
    </row>
    <row r="316" spans="1:4" hidden="1" x14ac:dyDescent="0.3">
      <c r="A316" s="26" t="s">
        <v>87</v>
      </c>
      <c r="B316" s="65" t="s">
        <v>112</v>
      </c>
      <c r="C316" s="52">
        <f>C265</f>
        <v>5.9999999999999997E-7</v>
      </c>
      <c r="D316" t="s">
        <v>113</v>
      </c>
    </row>
    <row r="317" spans="1:4" hidden="1" x14ac:dyDescent="0.3">
      <c r="A317" s="26" t="s">
        <v>88</v>
      </c>
      <c r="B317" s="65" t="s">
        <v>112</v>
      </c>
      <c r="C317" s="52">
        <f>C268</f>
        <v>5.9999999999999997E-7</v>
      </c>
      <c r="D317" t="s">
        <v>113</v>
      </c>
    </row>
    <row r="318" spans="1:4" hidden="1" x14ac:dyDescent="0.3">
      <c r="A318" s="26" t="s">
        <v>89</v>
      </c>
      <c r="B318" s="65" t="s">
        <v>112</v>
      </c>
      <c r="C318" s="52">
        <f>C266</f>
        <v>1.0000000000000001E-7</v>
      </c>
      <c r="D318" t="s">
        <v>113</v>
      </c>
    </row>
    <row r="319" spans="1:4" x14ac:dyDescent="0.3">
      <c r="A319" s="26" t="s">
        <v>90</v>
      </c>
      <c r="B319" s="65" t="s">
        <v>112</v>
      </c>
      <c r="C319" s="52">
        <f>C270</f>
        <v>5.9999999999999997E-7</v>
      </c>
      <c r="D319" t="s">
        <v>113</v>
      </c>
    </row>
    <row r="320" spans="1:4" hidden="1" x14ac:dyDescent="0.3">
      <c r="A320" s="26" t="s">
        <v>91</v>
      </c>
      <c r="B320" s="65" t="s">
        <v>112</v>
      </c>
      <c r="C320" s="52">
        <v>0</v>
      </c>
      <c r="D320" t="s">
        <v>113</v>
      </c>
    </row>
    <row r="321" spans="1:4" hidden="1" x14ac:dyDescent="0.3">
      <c r="A321" s="26" t="s">
        <v>92</v>
      </c>
      <c r="B321" s="65" t="s">
        <v>112</v>
      </c>
      <c r="C321" s="52">
        <f>C273</f>
        <v>5.9999999999999997E-7</v>
      </c>
      <c r="D321" t="s">
        <v>113</v>
      </c>
    </row>
    <row r="322" spans="1:4" hidden="1" x14ac:dyDescent="0.3">
      <c r="A322" s="26" t="s">
        <v>93</v>
      </c>
      <c r="B322" s="65" t="s">
        <v>112</v>
      </c>
      <c r="C322" s="52">
        <f>C265</f>
        <v>5.9999999999999997E-7</v>
      </c>
      <c r="D322" t="s">
        <v>113</v>
      </c>
    </row>
    <row r="323" spans="1:4" hidden="1" x14ac:dyDescent="0.3">
      <c r="A323" s="26" t="s">
        <v>94</v>
      </c>
      <c r="B323" s="65" t="s">
        <v>112</v>
      </c>
      <c r="C323" s="52">
        <f>C266</f>
        <v>1.0000000000000001E-7</v>
      </c>
      <c r="D323" t="s">
        <v>113</v>
      </c>
    </row>
    <row r="324" spans="1:4" x14ac:dyDescent="0.3">
      <c r="A324" s="26" t="s">
        <v>95</v>
      </c>
      <c r="B324" s="65" t="s">
        <v>112</v>
      </c>
      <c r="C324" s="52">
        <f>C270</f>
        <v>5.9999999999999997E-7</v>
      </c>
      <c r="D324" t="s">
        <v>113</v>
      </c>
    </row>
    <row r="325" spans="1:4" hidden="1" x14ac:dyDescent="0.3">
      <c r="A325" s="26" t="s">
        <v>96</v>
      </c>
      <c r="B325" s="65" t="s">
        <v>112</v>
      </c>
      <c r="C325" s="52">
        <v>0</v>
      </c>
      <c r="D325" t="s">
        <v>113</v>
      </c>
    </row>
    <row r="326" spans="1:4" ht="15" hidden="1" thickBot="1" x14ac:dyDescent="0.35">
      <c r="A326" s="28" t="s">
        <v>99</v>
      </c>
      <c r="B326" s="66" t="s">
        <v>112</v>
      </c>
      <c r="C326" s="55">
        <f>C284</f>
        <v>3.9999999999999998E-6</v>
      </c>
      <c r="D326" t="s">
        <v>113</v>
      </c>
    </row>
  </sheetData>
  <autoFilter ref="A1:D326" xr:uid="{00000000-0001-0000-0000-000000000000}">
    <filterColumn colId="0">
      <filters>
        <filter val="DIST_GSL"/>
        <filter val="T5AGRGSL"/>
        <filter val="T5ALLTRNGSL"/>
        <filter val="T5COMGSL"/>
        <filter val="T5GSLCON"/>
        <filter val="T5GSLIND"/>
        <filter val="T5GSLRES"/>
        <filter val="T5GSLTRO"/>
        <filter val="T5TAEGSL"/>
        <filter val="T5TCAGSL"/>
        <filter val="T5TMAGS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896B-BFBE-403F-A891-C25041EF70AE}">
  <dimension ref="A1:E1"/>
  <sheetViews>
    <sheetView workbookViewId="0"/>
  </sheetViews>
  <sheetFormatPr defaultColWidth="9.109375" defaultRowHeight="14.4" x14ac:dyDescent="0.3"/>
  <cols>
    <col min="1" max="2" width="12" bestFit="1" customWidth="1"/>
    <col min="3" max="3" width="19.44140625" bestFit="1" customWidth="1"/>
    <col min="4" max="4" width="16.109375" bestFit="1" customWidth="1"/>
    <col min="5" max="5" width="13" bestFit="1" customWidth="1"/>
    <col min="7" max="7" width="10.77734375" bestFit="1" customWidth="1"/>
  </cols>
  <sheetData>
    <row r="1" spans="1:5" ht="15" thickBot="1" x14ac:dyDescent="0.35">
      <c r="A1" s="2" t="s">
        <v>1</v>
      </c>
      <c r="B1" s="1" t="s">
        <v>0</v>
      </c>
      <c r="C1" s="1" t="s">
        <v>4</v>
      </c>
      <c r="D1" s="1" t="s">
        <v>8</v>
      </c>
      <c r="E1" s="1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4F0C-085B-4F8B-80A4-853CC51FC5EB}">
  <dimension ref="A1:C2"/>
  <sheetViews>
    <sheetView workbookViewId="0">
      <selection activeCell="A2" sqref="A2"/>
    </sheetView>
  </sheetViews>
  <sheetFormatPr defaultColWidth="9.109375" defaultRowHeight="14.4" x14ac:dyDescent="0.3"/>
  <cols>
    <col min="1" max="1" width="23.109375" customWidth="1"/>
    <col min="2" max="2" width="13.33203125" bestFit="1" customWidth="1"/>
    <col min="3" max="3" width="7" bestFit="1" customWidth="1"/>
  </cols>
  <sheetData>
    <row r="1" spans="1:3" x14ac:dyDescent="0.3">
      <c r="A1" t="s">
        <v>6</v>
      </c>
    </row>
    <row r="2" spans="1:3" x14ac:dyDescent="0.3">
      <c r="A2" t="s">
        <v>3</v>
      </c>
      <c r="B2" t="s">
        <v>2</v>
      </c>
      <c r="C2">
        <v>9.3399999999999997E-2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2D618A-503D-4C30-83FE-7AE7B03A0047}"/>
</file>

<file path=customXml/itemProps2.xml><?xml version="1.0" encoding="utf-8"?>
<ds:datastoreItem xmlns:ds="http://schemas.openxmlformats.org/officeDocument/2006/customXml" ds:itemID="{69F79AB8-49D9-484F-991A-27FAE0E62C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FB2CC7-4028-40CF-B585-77900DA351B4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GHGs</vt:lpstr>
      <vt:lpstr>Externalities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Susana Solorzano Jiménez</cp:lastModifiedBy>
  <dcterms:created xsi:type="dcterms:W3CDTF">2015-06-05T18:17:20Z</dcterms:created>
  <dcterms:modified xsi:type="dcterms:W3CDTF">2025-01-13T19:46:56Z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  <property fmtid="{D5CDD505-2E9C-101B-9397-08002B2CF9AE}" pid="3" name="MediaServiceImageTags">
    <vt:lpwstr/>
  </property>
</Properties>
</file>